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Z:\00_DEPARTAMENTO CLIENTES\PRECIOS 2026\9 - SEPTIEMBRE 2026\1 - SEMANA DESDE EL 05\"/>
    </mc:Choice>
  </mc:AlternateContent>
  <xr:revisionPtr revIDLastSave="0" documentId="13_ncr:1_{81D13076-F30F-4C10-B235-79A735E206B7}" xr6:coauthVersionLast="47" xr6:coauthVersionMax="47" xr10:uidLastSave="{00000000-0000-0000-0000-000000000000}"/>
  <bookViews>
    <workbookView xWindow="28680" yWindow="-120" windowWidth="29040" windowHeight="15840" tabRatio="863" firstSheet="1" activeTab="1" xr2:uid="{00000000-000D-0000-FFFF-FFFF00000000}"/>
  </bookViews>
  <sheets>
    <sheet name="ADBLUE TARJETAS" sheetId="38" state="hidden" r:id="rId1"/>
    <sheet name="CALCULO INICIAL" sheetId="104" r:id="rId2"/>
    <sheet name="SABANA DE PRECIOS" sheetId="103" r:id="rId3"/>
    <sheet name="IMPORTACION" sheetId="105" r:id="rId4"/>
    <sheet name="TARIFA 12" sheetId="109" r:id="rId5"/>
    <sheet name="TARIFA 18" sheetId="111" r:id="rId6"/>
    <sheet name="T18 - VALENCIA" sheetId="127" r:id="rId7"/>
    <sheet name="TARIFA 24" sheetId="107" r:id="rId8"/>
    <sheet name="TARIFA 36" sheetId="112" r:id="rId9"/>
    <sheet name="T36 - VALENCIA " sheetId="128" r:id="rId10"/>
    <sheet name="ESPECIAL COMPLETO" sheetId="69" r:id="rId11"/>
    <sheet name="TARIFA 40" sheetId="110" r:id="rId12"/>
    <sheet name="TARIFA 42" sheetId="114" r:id="rId13"/>
    <sheet name="TARIFA 45" sheetId="106" r:id="rId14"/>
    <sheet name="TARIFA 50" sheetId="121" r:id="rId15"/>
    <sheet name="TARIFA 60" sheetId="130" r:id="rId16"/>
    <sheet name="T60 - VALENCIA " sheetId="129" r:id="rId17"/>
    <sheet name="AMAEXO" sheetId="119" r:id="rId18"/>
    <sheet name="NORIEGA" sheetId="135" state="hidden" r:id="rId19"/>
    <sheet name="E100" sheetId="115" r:id="rId20"/>
    <sheet name="TARIFA ECO" sheetId="122" r:id="rId21"/>
    <sheet name="DORADO" sheetId="117" r:id="rId22"/>
    <sheet name="HIQI" sheetId="123" r:id="rId23"/>
    <sheet name="NORPETROL 24" sheetId="132" r:id="rId24"/>
    <sheet name="ROR" sheetId="118" r:id="rId25"/>
    <sheet name="TARJETERA" sheetId="116" r:id="rId26"/>
    <sheet name="TAX MOVING 24" sheetId="134" r:id="rId27"/>
    <sheet name="TORTUGA" sheetId="120" r:id="rId28"/>
    <sheet name="TARIFA 15 " sheetId="136" state="hidden" r:id="rId29"/>
    <sheet name="TARIFA 27" sheetId="137" state="hidden" r:id="rId30"/>
    <sheet name="TON arreglar " sheetId="131" state="hidden" r:id="rId31"/>
    <sheet name="Semana 43" sheetId="34" state="hidden" r:id="rId32"/>
    <sheet name="Semana 60" sheetId="22" state="hidden" r:id="rId33"/>
    <sheet name="Semana 85" sheetId="16" state="hidden" r:id="rId34"/>
    <sheet name="EXOIL" sheetId="26" state="hidden" r:id="rId35"/>
    <sheet name="NORPETROL" sheetId="27" state="hidden" r:id="rId36"/>
  </sheets>
  <definedNames>
    <definedName name="_xlnm._FilterDatabase" localSheetId="3" hidden="1">IMPORTACION!$A$1:$I$1204</definedName>
    <definedName name="_xlnm.Print_Area" localSheetId="17">AMAEXO!$A$1:$G$16</definedName>
    <definedName name="_xlnm.Print_Area" localSheetId="21">DORADO!$A$1:$L$42</definedName>
    <definedName name="_xlnm.Print_Area" localSheetId="19">'E100'!$A$1:$G$27</definedName>
    <definedName name="_xlnm.Print_Area" localSheetId="10">'ESPECIAL COMPLETO'!$B$1:$L$42</definedName>
    <definedName name="_xlnm.Print_Area" localSheetId="22">HIQI!$A$1:$F$25</definedName>
    <definedName name="_xlnm.Print_Area" localSheetId="18">NORIEGA!$B$1:$F$23</definedName>
    <definedName name="_xlnm.Print_Area" localSheetId="23">'NORPETROL 24'!$A$1:$G$18</definedName>
    <definedName name="_xlnm.Print_Area" localSheetId="24">ROR!$A$1:$L$41</definedName>
    <definedName name="_xlnm.Print_Area" localSheetId="31">'Semana 43'!$A$1:$L$45</definedName>
    <definedName name="_xlnm.Print_Area" localSheetId="6">'T18 - VALENCIA'!$B$1:$G$20</definedName>
    <definedName name="_xlnm.Print_Area" localSheetId="9">'T36 - VALENCIA '!$B$1:$G$20</definedName>
    <definedName name="_xlnm.Print_Area" localSheetId="16">'T60 - VALENCIA '!$B$1:$G$20</definedName>
    <definedName name="_xlnm.Print_Area" localSheetId="4">'TARIFA 12'!$A$1:$L$42</definedName>
    <definedName name="_xlnm.Print_Area" localSheetId="28">'TARIFA 15 '!$A$1:$L$42</definedName>
    <definedName name="_xlnm.Print_Area" localSheetId="5">'TARIFA 18'!$B$1:$L$42</definedName>
    <definedName name="_xlnm.Print_Area" localSheetId="7">'TARIFA 24'!$B$1:$L$42</definedName>
    <definedName name="_xlnm.Print_Area" localSheetId="29">'TARIFA 27'!$A$1:$L$42</definedName>
    <definedName name="_xlnm.Print_Area" localSheetId="8">'TARIFA 36'!$B$1:$L$42</definedName>
    <definedName name="_xlnm.Print_Area" localSheetId="11">'TARIFA 40'!$A$1:$L$42</definedName>
    <definedName name="_xlnm.Print_Area" localSheetId="12">'TARIFA 42'!$B$1:$L$42</definedName>
    <definedName name="_xlnm.Print_Area" localSheetId="13">'TARIFA 45'!$A$1:$L$42</definedName>
    <definedName name="_xlnm.Print_Area" localSheetId="14">'TARIFA 50'!$A$1:$L$42</definedName>
    <definedName name="_xlnm.Print_Area" localSheetId="15">'TARIFA 60'!$A$1:$L$42</definedName>
    <definedName name="_xlnm.Print_Area" localSheetId="20">'TARIFA ECO'!$B$1:$L$42</definedName>
    <definedName name="_xlnm.Print_Area" localSheetId="25">TARJETERA!$B$1:$G$25</definedName>
    <definedName name="_xlnm.Print_Area" localSheetId="26">'TAX MOVING 24'!$A$1:$G$18</definedName>
    <definedName name="_xlnm.Print_Area" localSheetId="30">'TON arreglar '!$A$1:$L$38</definedName>
    <definedName name="_xlnm.Print_Area" localSheetId="27">TORTUGA!$B$1:$F$27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" i="104" l="1"/>
  <c r="N9" i="103"/>
  <c r="L9" i="103"/>
  <c r="J9" i="103"/>
  <c r="H9" i="103"/>
  <c r="F9" i="103"/>
  <c r="H44" i="104"/>
  <c r="B64" i="104"/>
  <c r="K29" i="109"/>
  <c r="L29" i="109" s="1"/>
  <c r="C55" i="104"/>
  <c r="D7" i="104"/>
  <c r="D17" i="104"/>
  <c r="D15" i="104"/>
  <c r="D13" i="104"/>
  <c r="D11" i="104"/>
  <c r="E17" i="104"/>
  <c r="D3" i="104"/>
  <c r="D21" i="104"/>
  <c r="G52" i="104"/>
  <c r="G51" i="104"/>
  <c r="R52" i="104"/>
  <c r="E20" i="104"/>
  <c r="D5" i="104"/>
  <c r="D19" i="104"/>
  <c r="D9" i="104"/>
  <c r="D64" i="104" l="1"/>
  <c r="E18" i="104"/>
  <c r="E21" i="104" s="1"/>
  <c r="G16" i="127"/>
  <c r="A16" i="127"/>
  <c r="G15" i="127"/>
  <c r="A15" i="127"/>
  <c r="G14" i="127"/>
  <c r="A14" i="127"/>
  <c r="G17" i="127"/>
  <c r="A17" i="127"/>
  <c r="G18" i="127"/>
  <c r="A18" i="127"/>
  <c r="C85" i="104"/>
  <c r="C84" i="104"/>
  <c r="C83" i="104"/>
  <c r="E83" i="104"/>
  <c r="G56" i="104"/>
  <c r="J27" i="104" l="1"/>
  <c r="D30" i="104"/>
  <c r="C30" i="104" s="1"/>
  <c r="E14" i="117" l="1"/>
  <c r="E14" i="119"/>
  <c r="E14" i="107"/>
  <c r="E14" i="114"/>
  <c r="E14" i="118"/>
  <c r="E12" i="123"/>
  <c r="E14" i="112"/>
  <c r="E14" i="69"/>
  <c r="E14" i="122"/>
  <c r="E12" i="116"/>
  <c r="E14" i="106"/>
  <c r="E14" i="120"/>
  <c r="E14" i="115"/>
  <c r="E14" i="109"/>
  <c r="E14" i="121"/>
  <c r="E14" i="111"/>
  <c r="E14" i="110"/>
  <c r="E14" i="130"/>
  <c r="G44" i="104"/>
  <c r="D83" i="104" l="1"/>
  <c r="D84" i="104"/>
  <c r="D85" i="104"/>
  <c r="G40" i="104" l="1"/>
  <c r="G36" i="104"/>
  <c r="G35" i="104"/>
  <c r="G49" i="104"/>
  <c r="G48" i="104"/>
  <c r="G55" i="104"/>
  <c r="G54" i="104"/>
  <c r="G53" i="104"/>
  <c r="D31" i="104" l="1"/>
  <c r="C31" i="104" s="1"/>
  <c r="R3" i="104"/>
  <c r="J2" i="104"/>
  <c r="BD3" i="103"/>
  <c r="E23" i="136" s="1"/>
  <c r="G41" i="137"/>
  <c r="G42" i="137" s="1"/>
  <c r="A38" i="137"/>
  <c r="A30" i="137" s="1"/>
  <c r="A31" i="137" s="1"/>
  <c r="A17" i="137" s="1"/>
  <c r="A39" i="137" s="1"/>
  <c r="A26" i="137" s="1"/>
  <c r="A42" i="137" s="1"/>
  <c r="A43" i="137" s="1"/>
  <c r="A32" i="137" s="1"/>
  <c r="A33" i="137" s="1"/>
  <c r="G43" i="137" s="1"/>
  <c r="A36" i="137"/>
  <c r="G33" i="137" s="1"/>
  <c r="G35" i="137" s="1"/>
  <c r="G36" i="137" s="1"/>
  <c r="G37" i="137" s="1"/>
  <c r="G38" i="137" s="1"/>
  <c r="G30" i="137"/>
  <c r="A28" i="137" s="1"/>
  <c r="G26" i="137"/>
  <c r="G27" i="137" s="1"/>
  <c r="G28" i="137" s="1"/>
  <c r="G23" i="137"/>
  <c r="G24" i="137" s="1"/>
  <c r="G17" i="137"/>
  <c r="G41" i="136"/>
  <c r="G42" i="136" s="1"/>
  <c r="A38" i="136"/>
  <c r="A30" i="136" s="1"/>
  <c r="A31" i="136" s="1"/>
  <c r="A17" i="136" s="1"/>
  <c r="A39" i="136" s="1"/>
  <c r="A26" i="136" s="1"/>
  <c r="A42" i="136" s="1"/>
  <c r="A43" i="136" s="1"/>
  <c r="A32" i="136" s="1"/>
  <c r="A33" i="136" s="1"/>
  <c r="G43" i="136" s="1"/>
  <c r="A36" i="136"/>
  <c r="G33" i="136" s="1"/>
  <c r="G35" i="136" s="1"/>
  <c r="G36" i="136" s="1"/>
  <c r="G37" i="136" s="1"/>
  <c r="G38" i="136" s="1"/>
  <c r="G30" i="136"/>
  <c r="A28" i="136" s="1"/>
  <c r="G26" i="136"/>
  <c r="G27" i="136" s="1"/>
  <c r="G28" i="136" s="1"/>
  <c r="G23" i="136"/>
  <c r="G24" i="136" s="1"/>
  <c r="G17" i="136"/>
  <c r="A22" i="136" l="1"/>
  <c r="A23" i="136" s="1"/>
  <c r="A41" i="136" s="1"/>
  <c r="A16" i="136" s="1"/>
  <c r="A25" i="136" s="1"/>
  <c r="A27" i="136" s="1"/>
  <c r="G32" i="136" s="1"/>
  <c r="A22" i="137"/>
  <c r="A23" i="137" s="1"/>
  <c r="A24" i="137" s="1"/>
  <c r="B3" i="103"/>
  <c r="A41" i="137" l="1"/>
  <c r="A16" i="137" s="1"/>
  <c r="A25" i="137" s="1"/>
  <c r="A27" i="137" s="1"/>
  <c r="G32" i="137" s="1"/>
  <c r="A24" i="136"/>
  <c r="D25" i="104"/>
  <c r="D23" i="104"/>
  <c r="C64" i="104"/>
  <c r="AG8" i="103"/>
  <c r="M22" i="103"/>
  <c r="O22" i="103"/>
  <c r="K22" i="103"/>
  <c r="I22" i="103"/>
  <c r="G22" i="103"/>
  <c r="E22" i="103"/>
  <c r="BD24" i="103"/>
  <c r="BD25" i="103"/>
  <c r="BD26" i="103"/>
  <c r="BD27" i="103"/>
  <c r="BD28" i="103"/>
  <c r="BD30" i="103"/>
  <c r="BD31" i="103"/>
  <c r="BD32" i="103"/>
  <c r="BD33" i="103"/>
  <c r="BD36" i="103"/>
  <c r="BD37" i="103"/>
  <c r="BD38" i="103"/>
  <c r="BD40" i="103"/>
  <c r="B66" i="104"/>
  <c r="C66" i="104" s="1"/>
  <c r="E5" i="104" s="1"/>
  <c r="E6" i="104" s="1"/>
  <c r="D27" i="104"/>
  <c r="F17" i="135"/>
  <c r="F18" i="135"/>
  <c r="F19" i="135"/>
  <c r="F20" i="135"/>
  <c r="F21" i="135"/>
  <c r="F22" i="135"/>
  <c r="F23" i="135"/>
  <c r="F16" i="135"/>
  <c r="BH22" i="103"/>
  <c r="BE22" i="103"/>
  <c r="BA22" i="103"/>
  <c r="AW22" i="103"/>
  <c r="AT22" i="103"/>
  <c r="AQ22" i="103"/>
  <c r="AN22" i="103"/>
  <c r="AK22" i="103"/>
  <c r="AH22" i="103"/>
  <c r="AB22" i="103"/>
  <c r="Y22" i="103"/>
  <c r="V22" i="103"/>
  <c r="S22" i="103"/>
  <c r="Q22" i="103"/>
  <c r="C22" i="103"/>
  <c r="E13" i="120" l="1"/>
  <c r="E13" i="117"/>
  <c r="E13" i="130"/>
  <c r="E13" i="110"/>
  <c r="E13" i="111"/>
  <c r="E13" i="106"/>
  <c r="E11" i="123"/>
  <c r="E13" i="119"/>
  <c r="E13" i="114"/>
  <c r="E11" i="116"/>
  <c r="E13" i="122"/>
  <c r="E13" i="121"/>
  <c r="E13" i="69"/>
  <c r="E13" i="109"/>
  <c r="E13" i="118"/>
  <c r="E13" i="115"/>
  <c r="E13" i="112"/>
  <c r="E13" i="107"/>
  <c r="BE40" i="103"/>
  <c r="L25" i="136" s="1"/>
  <c r="K25" i="136"/>
  <c r="BE33" i="103"/>
  <c r="L18" i="136" s="1"/>
  <c r="K18" i="136"/>
  <c r="BE28" i="103"/>
  <c r="F40" i="136" s="1"/>
  <c r="E40" i="136"/>
  <c r="BE24" i="103"/>
  <c r="F36" i="136" s="1"/>
  <c r="E36" i="136"/>
  <c r="BE38" i="103"/>
  <c r="L23" i="136" s="1"/>
  <c r="K23" i="136"/>
  <c r="BE32" i="103"/>
  <c r="L17" i="136" s="1"/>
  <c r="K17" i="136"/>
  <c r="BE27" i="103"/>
  <c r="F39" i="136" s="1"/>
  <c r="E39" i="136"/>
  <c r="BE37" i="103"/>
  <c r="L22" i="136" s="1"/>
  <c r="K22" i="136"/>
  <c r="BE31" i="103"/>
  <c r="L16" i="136" s="1"/>
  <c r="K16" i="136"/>
  <c r="BE26" i="103"/>
  <c r="F38" i="136" s="1"/>
  <c r="E38" i="136"/>
  <c r="BE36" i="103"/>
  <c r="L21" i="136" s="1"/>
  <c r="K21" i="136"/>
  <c r="BE30" i="103"/>
  <c r="F42" i="136" s="1"/>
  <c r="E42" i="136"/>
  <c r="BE25" i="103"/>
  <c r="F37" i="136" s="1"/>
  <c r="E37" i="136"/>
  <c r="F41" i="136" l="1"/>
  <c r="E41" i="136"/>
  <c r="AZ55" i="103"/>
  <c r="K40" i="137" s="1"/>
  <c r="BD55" i="103"/>
  <c r="K40" i="136" s="1"/>
  <c r="D61" i="104"/>
  <c r="C61" i="104" s="1"/>
  <c r="H18" i="103"/>
  <c r="I18" i="103" l="1"/>
  <c r="E17" i="128"/>
  <c r="F17" i="128" s="1"/>
  <c r="AG55" i="103"/>
  <c r="K40" i="69" s="1"/>
  <c r="AA55" i="103"/>
  <c r="U55" i="103"/>
  <c r="X55" i="103"/>
  <c r="K40" i="117"/>
  <c r="L40" i="117" s="1"/>
  <c r="K40" i="118"/>
  <c r="L40" i="118" s="1"/>
  <c r="AM55" i="103"/>
  <c r="K40" i="122"/>
  <c r="L40" i="122" s="1"/>
  <c r="R55" i="103"/>
  <c r="S55" i="103" s="1"/>
  <c r="J55" i="103"/>
  <c r="AV55" i="103"/>
  <c r="B55" i="103"/>
  <c r="C55" i="103" s="1"/>
  <c r="D55" i="103"/>
  <c r="E55" i="103" s="1"/>
  <c r="N55" i="103"/>
  <c r="O55" i="103" s="1"/>
  <c r="AP55" i="103"/>
  <c r="F55" i="103"/>
  <c r="G55" i="103" s="1"/>
  <c r="BG55" i="103"/>
  <c r="P55" i="103"/>
  <c r="Q55" i="103" s="1"/>
  <c r="AD55" i="103"/>
  <c r="AE55" i="103" s="1"/>
  <c r="AS55" i="103"/>
  <c r="H55" i="103"/>
  <c r="I55" i="103" s="1"/>
  <c r="AJ55" i="103"/>
  <c r="AK55" i="103" s="1"/>
  <c r="L55" i="103"/>
  <c r="M55" i="103" s="1"/>
  <c r="BD35" i="103"/>
  <c r="BD34" i="103"/>
  <c r="BE35" i="103" l="1"/>
  <c r="L20" i="136" s="1"/>
  <c r="K20" i="136"/>
  <c r="BE34" i="103"/>
  <c r="L19" i="136" s="1"/>
  <c r="K19" i="136"/>
  <c r="K55" i="103"/>
  <c r="F285" i="105" s="1"/>
  <c r="K40" i="110"/>
  <c r="L40" i="110" s="1"/>
  <c r="AQ55" i="103"/>
  <c r="F570" i="105" s="1"/>
  <c r="Y55" i="103"/>
  <c r="F627" i="105" s="1"/>
  <c r="AW55" i="103"/>
  <c r="F1033" i="105" s="1"/>
  <c r="BH55" i="103"/>
  <c r="F1204" i="105" s="1"/>
  <c r="BA55" i="103"/>
  <c r="AT55" i="103"/>
  <c r="F976" i="105" s="1"/>
  <c r="AB55" i="103"/>
  <c r="F741" i="105" s="1"/>
  <c r="V55" i="103"/>
  <c r="F684" i="105" s="1"/>
  <c r="K40" i="107"/>
  <c r="L40" i="107" s="1"/>
  <c r="BE55" i="103"/>
  <c r="AH55" i="103"/>
  <c r="F798" i="105" s="1"/>
  <c r="F57" i="105"/>
  <c r="K40" i="109"/>
  <c r="L40" i="109" s="1"/>
  <c r="F456" i="105"/>
  <c r="K40" i="121"/>
  <c r="L40" i="121" s="1"/>
  <c r="F342" i="105"/>
  <c r="K40" i="114"/>
  <c r="L40" i="114" s="1"/>
  <c r="F855" i="105"/>
  <c r="F228" i="105"/>
  <c r="K40" i="112"/>
  <c r="L40" i="112" s="1"/>
  <c r="F399" i="105"/>
  <c r="K40" i="106"/>
  <c r="L40" i="106" s="1"/>
  <c r="F114" i="105"/>
  <c r="K40" i="111"/>
  <c r="L40" i="111" s="1"/>
  <c r="F513" i="105"/>
  <c r="K40" i="130"/>
  <c r="L40" i="130" s="1"/>
  <c r="AN55" i="103"/>
  <c r="F171" i="105"/>
  <c r="F1147" i="105" l="1"/>
  <c r="L40" i="136"/>
  <c r="F1090" i="105"/>
  <c r="L40" i="137"/>
  <c r="F912" i="105"/>
  <c r="AG50" i="103"/>
  <c r="K35" i="69" s="1"/>
  <c r="D47" i="104" l="1"/>
  <c r="C47" i="104" s="1"/>
  <c r="BD39" i="103"/>
  <c r="BE39" i="103" l="1"/>
  <c r="L24" i="136" s="1"/>
  <c r="K24" i="136"/>
  <c r="A17" i="135"/>
  <c r="G23" i="135"/>
  <c r="A18" i="135"/>
  <c r="A23" i="135" s="1"/>
  <c r="G17" i="135"/>
  <c r="A16" i="135" l="1"/>
  <c r="A17" i="134" l="1"/>
  <c r="G17" i="134"/>
  <c r="G18" i="134" s="1"/>
  <c r="G15" i="134"/>
  <c r="A15" i="134" l="1"/>
  <c r="R36" i="104"/>
  <c r="G19" i="132"/>
  <c r="A17" i="132"/>
  <c r="A19" i="132" s="1"/>
  <c r="A20" i="132" s="1"/>
  <c r="G20" i="132" s="1"/>
  <c r="G17" i="132"/>
  <c r="G16" i="132"/>
  <c r="A16" i="132"/>
  <c r="A14" i="134" l="1"/>
  <c r="A16" i="134" s="1"/>
  <c r="A18" i="134" s="1"/>
  <c r="A15" i="132"/>
  <c r="AP9" i="103"/>
  <c r="J50" i="104"/>
  <c r="J47" i="104"/>
  <c r="G24" i="120"/>
  <c r="G25" i="120" s="1"/>
  <c r="G22" i="120"/>
  <c r="A22" i="120"/>
  <c r="A21" i="120"/>
  <c r="G20" i="120"/>
  <c r="A20" i="120"/>
  <c r="A19" i="120"/>
  <c r="A23" i="120" s="1"/>
  <c r="A25" i="120" s="1"/>
  <c r="G18" i="120"/>
  <c r="A18" i="120"/>
  <c r="A17" i="120"/>
  <c r="A16" i="120"/>
  <c r="A26" i="120"/>
  <c r="A27" i="120"/>
  <c r="A28" i="120"/>
  <c r="A24" i="120" s="1"/>
  <c r="A16" i="115"/>
  <c r="AQ9" i="103" l="1"/>
  <c r="F521" i="105" s="1"/>
  <c r="R54" i="104"/>
  <c r="R53" i="104"/>
  <c r="B54" i="103"/>
  <c r="C54" i="103" s="1"/>
  <c r="B53" i="103"/>
  <c r="C53" i="103" s="1"/>
  <c r="B52" i="103"/>
  <c r="C52" i="103" s="1"/>
  <c r="D35" i="104"/>
  <c r="C35" i="104" s="1"/>
  <c r="BG9" i="103"/>
  <c r="BD9" i="103"/>
  <c r="E29" i="136" s="1"/>
  <c r="AZ9" i="103"/>
  <c r="E29" i="137" s="1"/>
  <c r="AV9" i="103"/>
  <c r="AS9" i="103"/>
  <c r="AM9" i="103"/>
  <c r="AN9" i="103" s="1"/>
  <c r="AJ9" i="103"/>
  <c r="AK9" i="103" s="1"/>
  <c r="AD9" i="103"/>
  <c r="AE9" i="103" s="1"/>
  <c r="AA9" i="103"/>
  <c r="X9" i="103"/>
  <c r="O9" i="103"/>
  <c r="M9" i="103"/>
  <c r="K9" i="103"/>
  <c r="I9" i="103"/>
  <c r="G9" i="103"/>
  <c r="D9" i="103"/>
  <c r="E9" i="103" s="1"/>
  <c r="B9" i="103"/>
  <c r="C9" i="103" s="1"/>
  <c r="R8" i="104"/>
  <c r="H8" i="104" s="1"/>
  <c r="J8" i="104"/>
  <c r="E35" i="104" l="1"/>
  <c r="Y9" i="103"/>
  <c r="F578" i="105" s="1"/>
  <c r="BE9" i="103"/>
  <c r="AB9" i="103"/>
  <c r="F692" i="105" s="1"/>
  <c r="AT9" i="103"/>
  <c r="F927" i="105" s="1"/>
  <c r="AW9" i="103"/>
  <c r="F984" i="105" s="1"/>
  <c r="BH9" i="103"/>
  <c r="F1155" i="105" s="1"/>
  <c r="E18" i="132"/>
  <c r="F18" i="132" s="1"/>
  <c r="F122" i="105"/>
  <c r="BA9" i="103"/>
  <c r="U9" i="103"/>
  <c r="F56" i="105"/>
  <c r="K39" i="109"/>
  <c r="L39" i="109" s="1"/>
  <c r="F55" i="105"/>
  <c r="K38" i="109"/>
  <c r="L38" i="109" s="1"/>
  <c r="F54" i="105"/>
  <c r="K37" i="109"/>
  <c r="L37" i="109" s="1"/>
  <c r="F65" i="105"/>
  <c r="E29" i="111"/>
  <c r="F29" i="111" s="1"/>
  <c r="F293" i="105"/>
  <c r="E29" i="114"/>
  <c r="F29" i="114" s="1"/>
  <c r="E29" i="107"/>
  <c r="F29" i="107" s="1"/>
  <c r="F350" i="105"/>
  <c r="E29" i="106"/>
  <c r="F29" i="106" s="1"/>
  <c r="F179" i="105"/>
  <c r="E16" i="120"/>
  <c r="F16" i="120" s="1"/>
  <c r="E16" i="115"/>
  <c r="F16" i="115" s="1"/>
  <c r="E14" i="116"/>
  <c r="F14" i="116" s="1"/>
  <c r="G14" i="116" s="1"/>
  <c r="E29" i="112"/>
  <c r="F806" i="105"/>
  <c r="E28" i="118"/>
  <c r="F28" i="118" s="1"/>
  <c r="F8" i="105"/>
  <c r="E29" i="109"/>
  <c r="F29" i="109" s="1"/>
  <c r="F236" i="105"/>
  <c r="E29" i="110"/>
  <c r="F29" i="110" s="1"/>
  <c r="F863" i="105"/>
  <c r="E29" i="117"/>
  <c r="F29" i="117" s="1"/>
  <c r="U54" i="103"/>
  <c r="AA54" i="103"/>
  <c r="AG54" i="103"/>
  <c r="K39" i="69" s="1"/>
  <c r="X54" i="103"/>
  <c r="AD54" i="103"/>
  <c r="AE54" i="103" s="1"/>
  <c r="U53" i="103"/>
  <c r="X53" i="103"/>
  <c r="AA53" i="103"/>
  <c r="AD53" i="103"/>
  <c r="AE53" i="103" s="1"/>
  <c r="AG53" i="103"/>
  <c r="K38" i="69" s="1"/>
  <c r="U52" i="103"/>
  <c r="AA52" i="103"/>
  <c r="AG52" i="103"/>
  <c r="K37" i="69" s="1"/>
  <c r="X52" i="103"/>
  <c r="AD52" i="103"/>
  <c r="AE52" i="103" s="1"/>
  <c r="BG54" i="103"/>
  <c r="BD54" i="103"/>
  <c r="K39" i="136" s="1"/>
  <c r="AZ54" i="103"/>
  <c r="K39" i="137" s="1"/>
  <c r="AV54" i="103"/>
  <c r="AS54" i="103"/>
  <c r="AP54" i="103"/>
  <c r="AJ54" i="103"/>
  <c r="AK54" i="103" s="1"/>
  <c r="R54" i="103"/>
  <c r="S54" i="103" s="1"/>
  <c r="P54" i="103"/>
  <c r="Q54" i="103" s="1"/>
  <c r="N54" i="103"/>
  <c r="O54" i="103" s="1"/>
  <c r="L54" i="103"/>
  <c r="M54" i="103" s="1"/>
  <c r="J54" i="103"/>
  <c r="H54" i="103"/>
  <c r="I54" i="103" s="1"/>
  <c r="F54" i="103"/>
  <c r="G54" i="103" s="1"/>
  <c r="D54" i="103"/>
  <c r="E54" i="103" s="1"/>
  <c r="BG53" i="103"/>
  <c r="BD53" i="103"/>
  <c r="K38" i="136" s="1"/>
  <c r="AZ53" i="103"/>
  <c r="K38" i="137" s="1"/>
  <c r="AV53" i="103"/>
  <c r="AS53" i="103"/>
  <c r="AP53" i="103"/>
  <c r="AJ53" i="103"/>
  <c r="AK53" i="103" s="1"/>
  <c r="R53" i="103"/>
  <c r="S53" i="103" s="1"/>
  <c r="P53" i="103"/>
  <c r="Q53" i="103" s="1"/>
  <c r="N53" i="103"/>
  <c r="O53" i="103" s="1"/>
  <c r="L53" i="103"/>
  <c r="M53" i="103" s="1"/>
  <c r="J53" i="103"/>
  <c r="H53" i="103"/>
  <c r="I53" i="103" s="1"/>
  <c r="F53" i="103"/>
  <c r="G53" i="103" s="1"/>
  <c r="D53" i="103"/>
  <c r="E53" i="103" s="1"/>
  <c r="BG52" i="103"/>
  <c r="BD52" i="103"/>
  <c r="K37" i="136" s="1"/>
  <c r="AZ52" i="103"/>
  <c r="K37" i="137" s="1"/>
  <c r="AV52" i="103"/>
  <c r="AS52" i="103"/>
  <c r="AP52" i="103"/>
  <c r="AJ52" i="103"/>
  <c r="AK52" i="103" s="1"/>
  <c r="R52" i="103"/>
  <c r="S52" i="103" s="1"/>
  <c r="P52" i="103"/>
  <c r="Q52" i="103" s="1"/>
  <c r="N52" i="103"/>
  <c r="O52" i="103" s="1"/>
  <c r="L52" i="103"/>
  <c r="M52" i="103" s="1"/>
  <c r="J52" i="103"/>
  <c r="H52" i="103"/>
  <c r="I52" i="103" s="1"/>
  <c r="F52" i="103"/>
  <c r="G52" i="103" s="1"/>
  <c r="D52" i="103"/>
  <c r="E52" i="103" s="1"/>
  <c r="P9" i="103"/>
  <c r="Q9" i="103" s="1"/>
  <c r="R9" i="103"/>
  <c r="S9" i="103" s="1"/>
  <c r="D16" i="104" s="1"/>
  <c r="J4" i="104"/>
  <c r="J24" i="104"/>
  <c r="J25" i="104"/>
  <c r="F1098" i="105" l="1"/>
  <c r="F30" i="136"/>
  <c r="F1041" i="105"/>
  <c r="F29" i="137"/>
  <c r="K54" i="103"/>
  <c r="F284" i="105" s="1"/>
  <c r="K39" i="110"/>
  <c r="L39" i="110" s="1"/>
  <c r="K53" i="103"/>
  <c r="F283" i="105" s="1"/>
  <c r="K38" i="110"/>
  <c r="L38" i="110" s="1"/>
  <c r="K52" i="103"/>
  <c r="F282" i="105" s="1"/>
  <c r="K37" i="110"/>
  <c r="L37" i="110" s="1"/>
  <c r="AW54" i="103"/>
  <c r="F1032" i="105" s="1"/>
  <c r="AH54" i="103"/>
  <c r="F797" i="105" s="1"/>
  <c r="BA54" i="103"/>
  <c r="AB54" i="103"/>
  <c r="F740" i="105" s="1"/>
  <c r="K39" i="107"/>
  <c r="L39" i="107" s="1"/>
  <c r="AQ54" i="103"/>
  <c r="F569" i="105" s="1"/>
  <c r="BE54" i="103"/>
  <c r="V54" i="103"/>
  <c r="F683" i="105" s="1"/>
  <c r="AT54" i="103"/>
  <c r="F975" i="105" s="1"/>
  <c r="BH54" i="103"/>
  <c r="F1203" i="105" s="1"/>
  <c r="Y54" i="103"/>
  <c r="F626" i="105" s="1"/>
  <c r="AW53" i="103"/>
  <c r="F1031" i="105" s="1"/>
  <c r="AH53" i="103"/>
  <c r="F796" i="105" s="1"/>
  <c r="V53" i="103"/>
  <c r="F682" i="105" s="1"/>
  <c r="BA53" i="103"/>
  <c r="K38" i="107"/>
  <c r="L38" i="107" s="1"/>
  <c r="F169" i="105"/>
  <c r="AQ53" i="103"/>
  <c r="F568" i="105" s="1"/>
  <c r="BE53" i="103"/>
  <c r="AB53" i="103"/>
  <c r="F739" i="105" s="1"/>
  <c r="AT53" i="103"/>
  <c r="F974" i="105" s="1"/>
  <c r="BH53" i="103"/>
  <c r="F1202" i="105" s="1"/>
  <c r="Y53" i="103"/>
  <c r="F625" i="105" s="1"/>
  <c r="AW52" i="103"/>
  <c r="F1030" i="105" s="1"/>
  <c r="AH52" i="103"/>
  <c r="F795" i="105" s="1"/>
  <c r="BA52" i="103"/>
  <c r="AB52" i="103"/>
  <c r="F738" i="105" s="1"/>
  <c r="K37" i="107"/>
  <c r="L37" i="107" s="1"/>
  <c r="AQ52" i="103"/>
  <c r="F567" i="105" s="1"/>
  <c r="BE52" i="103"/>
  <c r="V52" i="103"/>
  <c r="F681" i="105" s="1"/>
  <c r="AT52" i="103"/>
  <c r="F973" i="105" s="1"/>
  <c r="BH52" i="103"/>
  <c r="F1201" i="105" s="1"/>
  <c r="Y52" i="103"/>
  <c r="F624" i="105" s="1"/>
  <c r="V9" i="103"/>
  <c r="F635" i="105" s="1"/>
  <c r="F29" i="112"/>
  <c r="F14" i="123" s="1"/>
  <c r="E14" i="123" s="1"/>
  <c r="AG9" i="103"/>
  <c r="AH9" i="103" s="1"/>
  <c r="F854" i="105"/>
  <c r="K39" i="118"/>
  <c r="L39" i="118" s="1"/>
  <c r="F512" i="105"/>
  <c r="K39" i="130"/>
  <c r="L39" i="130" s="1"/>
  <c r="F455" i="105"/>
  <c r="K39" i="121"/>
  <c r="L39" i="121" s="1"/>
  <c r="F398" i="105"/>
  <c r="K39" i="106"/>
  <c r="L39" i="106" s="1"/>
  <c r="F341" i="105"/>
  <c r="K39" i="114"/>
  <c r="L39" i="114" s="1"/>
  <c r="F227" i="105"/>
  <c r="K39" i="112"/>
  <c r="L39" i="112" s="1"/>
  <c r="F113" i="105"/>
  <c r="K39" i="111"/>
  <c r="L39" i="111" s="1"/>
  <c r="F853" i="105"/>
  <c r="K38" i="118"/>
  <c r="L38" i="118" s="1"/>
  <c r="F511" i="105"/>
  <c r="K38" i="130"/>
  <c r="L38" i="130" s="1"/>
  <c r="F454" i="105"/>
  <c r="K38" i="121"/>
  <c r="L38" i="121" s="1"/>
  <c r="F397" i="105"/>
  <c r="K38" i="106"/>
  <c r="L38" i="106" s="1"/>
  <c r="F340" i="105"/>
  <c r="K38" i="114"/>
  <c r="L38" i="114" s="1"/>
  <c r="F226" i="105"/>
  <c r="K38" i="112"/>
  <c r="L38" i="112" s="1"/>
  <c r="F112" i="105"/>
  <c r="K38" i="111"/>
  <c r="L38" i="111" s="1"/>
  <c r="F852" i="105"/>
  <c r="K37" i="118"/>
  <c r="L37" i="118" s="1"/>
  <c r="F510" i="105"/>
  <c r="K37" i="130"/>
  <c r="L37" i="130" s="1"/>
  <c r="F453" i="105"/>
  <c r="K37" i="121"/>
  <c r="L37" i="121" s="1"/>
  <c r="F396" i="105"/>
  <c r="K37" i="106"/>
  <c r="L37" i="106" s="1"/>
  <c r="F339" i="105"/>
  <c r="K37" i="114"/>
  <c r="L37" i="114" s="1"/>
  <c r="F225" i="105"/>
  <c r="K37" i="112"/>
  <c r="L37" i="112" s="1"/>
  <c r="F111" i="105"/>
  <c r="K37" i="111"/>
  <c r="L37" i="111" s="1"/>
  <c r="E29" i="130"/>
  <c r="F29" i="130" s="1"/>
  <c r="F407" i="105"/>
  <c r="E29" i="121"/>
  <c r="F29" i="121" s="1"/>
  <c r="AM54" i="103"/>
  <c r="AN54" i="103" s="1"/>
  <c r="F170" i="105"/>
  <c r="AM53" i="103"/>
  <c r="AN53" i="103" s="1"/>
  <c r="AM52" i="103"/>
  <c r="AN52" i="103" s="1"/>
  <c r="F168" i="105"/>
  <c r="F1146" i="105" l="1"/>
  <c r="L39" i="136"/>
  <c r="F1089" i="105"/>
  <c r="L39" i="137"/>
  <c r="F1145" i="105"/>
  <c r="L38" i="136"/>
  <c r="F1088" i="105"/>
  <c r="L38" i="137"/>
  <c r="F1144" i="105"/>
  <c r="L37" i="136"/>
  <c r="F1087" i="105"/>
  <c r="L37" i="137"/>
  <c r="F749" i="105"/>
  <c r="E29" i="69"/>
  <c r="F29" i="69" s="1"/>
  <c r="F464" i="105"/>
  <c r="F911" i="105"/>
  <c r="K39" i="117"/>
  <c r="L39" i="117" s="1"/>
  <c r="F910" i="105"/>
  <c r="K38" i="117"/>
  <c r="L38" i="117" s="1"/>
  <c r="F909" i="105"/>
  <c r="K37" i="117"/>
  <c r="L37" i="117" s="1"/>
  <c r="G38" i="131"/>
  <c r="G39" i="131" s="1"/>
  <c r="A36" i="131"/>
  <c r="A28" i="131" s="1"/>
  <c r="A29" i="131" s="1"/>
  <c r="A16" i="131" s="1"/>
  <c r="A37" i="131" s="1"/>
  <c r="A25" i="131" s="1"/>
  <c r="A39" i="131" s="1"/>
  <c r="A40" i="131" s="1"/>
  <c r="A30" i="131" s="1"/>
  <c r="A31" i="131" s="1"/>
  <c r="G40" i="131" s="1"/>
  <c r="A34" i="131"/>
  <c r="G31" i="131" s="1"/>
  <c r="G33" i="131" s="1"/>
  <c r="G34" i="131" s="1"/>
  <c r="G35" i="131" s="1"/>
  <c r="G36" i="131" s="1"/>
  <c r="G28" i="131"/>
  <c r="A27" i="131" s="1"/>
  <c r="G25" i="131"/>
  <c r="G26" i="131" s="1"/>
  <c r="G27" i="131" s="1"/>
  <c r="G22" i="131"/>
  <c r="G23" i="131" s="1"/>
  <c r="G16" i="131"/>
  <c r="A21" i="131" l="1"/>
  <c r="A22" i="131" s="1"/>
  <c r="A23" i="131" s="1"/>
  <c r="G41" i="130"/>
  <c r="G42" i="130" s="1"/>
  <c r="A38" i="130"/>
  <c r="A30" i="130" s="1"/>
  <c r="A31" i="130" s="1"/>
  <c r="A17" i="130" s="1"/>
  <c r="A39" i="130" s="1"/>
  <c r="A26" i="130" s="1"/>
  <c r="A42" i="130" s="1"/>
  <c r="A43" i="130" s="1"/>
  <c r="A32" i="130" s="1"/>
  <c r="A33" i="130" s="1"/>
  <c r="G43" i="130" s="1"/>
  <c r="A36" i="130"/>
  <c r="G33" i="130" s="1"/>
  <c r="G35" i="130" s="1"/>
  <c r="G36" i="130" s="1"/>
  <c r="G37" i="130" s="1"/>
  <c r="G38" i="130" s="1"/>
  <c r="G30" i="130"/>
  <c r="A28" i="130" s="1"/>
  <c r="G26" i="130"/>
  <c r="G27" i="130" s="1"/>
  <c r="G28" i="130" s="1"/>
  <c r="G23" i="130"/>
  <c r="G24" i="130" s="1"/>
  <c r="G17" i="130"/>
  <c r="G14" i="129"/>
  <c r="A14" i="129"/>
  <c r="A14" i="128"/>
  <c r="G14" i="128"/>
  <c r="G20" i="127"/>
  <c r="A19" i="127"/>
  <c r="A20" i="127" s="1"/>
  <c r="A21" i="127" s="1"/>
  <c r="G21" i="127" s="1"/>
  <c r="G19" i="127"/>
  <c r="J37" i="104"/>
  <c r="AZ36" i="103"/>
  <c r="AV36" i="103"/>
  <c r="AW36" i="103" s="1"/>
  <c r="AS36" i="103"/>
  <c r="AT36" i="103" s="1"/>
  <c r="AP36" i="103"/>
  <c r="AQ36" i="103" s="1"/>
  <c r="AM36" i="103"/>
  <c r="AJ36" i="103"/>
  <c r="AG36" i="103"/>
  <c r="AD36" i="103"/>
  <c r="AA36" i="103"/>
  <c r="AB36" i="103" s="1"/>
  <c r="X36" i="103"/>
  <c r="Y36" i="103" s="1"/>
  <c r="U36" i="103"/>
  <c r="V36" i="103" s="1"/>
  <c r="R36" i="103"/>
  <c r="P36" i="103"/>
  <c r="Q36" i="103" s="1"/>
  <c r="N36" i="103"/>
  <c r="O36" i="103" s="1"/>
  <c r="L36" i="103"/>
  <c r="M36" i="103" s="1"/>
  <c r="J36" i="103"/>
  <c r="K36" i="103" s="1"/>
  <c r="H36" i="103"/>
  <c r="I36" i="103" s="1"/>
  <c r="F36" i="103"/>
  <c r="G36" i="103" s="1"/>
  <c r="D36" i="103"/>
  <c r="E36" i="103" s="1"/>
  <c r="B36" i="103"/>
  <c r="BA36" i="103" l="1"/>
  <c r="L21" i="137" s="1"/>
  <c r="K21" i="137"/>
  <c r="K21" i="69"/>
  <c r="L21" i="69" s="1"/>
  <c r="AH36" i="103"/>
  <c r="K21" i="118"/>
  <c r="L21" i="118" s="1"/>
  <c r="AK36" i="103"/>
  <c r="K21" i="117"/>
  <c r="L21" i="117" s="1"/>
  <c r="AN36" i="103"/>
  <c r="S36" i="103"/>
  <c r="K21" i="111"/>
  <c r="L21" i="111" s="1"/>
  <c r="K21" i="106"/>
  <c r="L21" i="106" s="1"/>
  <c r="K21" i="114"/>
  <c r="L21" i="114" s="1"/>
  <c r="K21" i="109"/>
  <c r="L21" i="109" s="1"/>
  <c r="C36" i="103"/>
  <c r="K21" i="112"/>
  <c r="L21" i="112" s="1"/>
  <c r="K21" i="107"/>
  <c r="L21" i="107" s="1"/>
  <c r="K21" i="110"/>
  <c r="L21" i="110" s="1"/>
  <c r="A38" i="131"/>
  <c r="A15" i="131" s="1"/>
  <c r="A24" i="131" s="1"/>
  <c r="A26" i="131" s="1"/>
  <c r="G30" i="131" s="1"/>
  <c r="A22" i="130"/>
  <c r="A23" i="130" s="1"/>
  <c r="A24" i="130" s="1"/>
  <c r="K21" i="121"/>
  <c r="L21" i="121" s="1"/>
  <c r="K21" i="130"/>
  <c r="L21" i="130" s="1"/>
  <c r="F918" i="105"/>
  <c r="A41" i="130" l="1"/>
  <c r="A16" i="130" s="1"/>
  <c r="A25" i="130" s="1"/>
  <c r="A27" i="130" s="1"/>
  <c r="G32" i="130" s="1"/>
  <c r="F73" i="104"/>
  <c r="F1124" i="105"/>
  <c r="F1125" i="105"/>
  <c r="F1068" i="105"/>
  <c r="F1011" i="105"/>
  <c r="F954" i="105"/>
  <c r="F548" i="105"/>
  <c r="F890" i="105"/>
  <c r="F833" i="105"/>
  <c r="F776" i="105"/>
  <c r="AE22" i="103"/>
  <c r="AE36" i="103"/>
  <c r="F719" i="105"/>
  <c r="F605" i="105"/>
  <c r="F662" i="105"/>
  <c r="F491" i="105"/>
  <c r="F434" i="105"/>
  <c r="F377" i="105"/>
  <c r="F320" i="105"/>
  <c r="F263" i="105"/>
  <c r="F206" i="105"/>
  <c r="F149" i="105"/>
  <c r="F92" i="105"/>
  <c r="F35" i="105"/>
  <c r="F36" i="105" s="1"/>
  <c r="AZ24" i="103"/>
  <c r="E36" i="137" s="1"/>
  <c r="AZ25" i="103"/>
  <c r="E37" i="137" s="1"/>
  <c r="AZ26" i="103"/>
  <c r="E38" i="137" s="1"/>
  <c r="AZ27" i="103"/>
  <c r="E39" i="137" s="1"/>
  <c r="AZ28" i="103"/>
  <c r="E40" i="137" s="1"/>
  <c r="AZ30" i="103"/>
  <c r="E42" i="137" s="1"/>
  <c r="AZ31" i="103"/>
  <c r="K16" i="137" s="1"/>
  <c r="AZ32" i="103"/>
  <c r="K17" i="137" s="1"/>
  <c r="AZ33" i="103"/>
  <c r="K18" i="137" s="1"/>
  <c r="AZ35" i="103"/>
  <c r="K20" i="137" s="1"/>
  <c r="AZ37" i="103"/>
  <c r="K22" i="137" s="1"/>
  <c r="AZ38" i="103"/>
  <c r="K23" i="137" s="1"/>
  <c r="AZ3" i="103"/>
  <c r="E23" i="137" s="1"/>
  <c r="AZ4" i="103"/>
  <c r="E24" i="137" s="1"/>
  <c r="AZ5" i="103"/>
  <c r="E25" i="137" s="1"/>
  <c r="AZ6" i="103"/>
  <c r="E26" i="137" s="1"/>
  <c r="AZ7" i="103"/>
  <c r="E27" i="137" s="1"/>
  <c r="AZ8" i="103"/>
  <c r="E28" i="137" s="1"/>
  <c r="AZ10" i="103"/>
  <c r="E30" i="137" s="1"/>
  <c r="AZ11" i="103"/>
  <c r="E31" i="137" s="1"/>
  <c r="AZ12" i="103"/>
  <c r="E32" i="137" s="1"/>
  <c r="AZ13" i="103"/>
  <c r="E33" i="137" s="1"/>
  <c r="AZ14" i="103"/>
  <c r="E34" i="137" s="1"/>
  <c r="AZ15" i="103"/>
  <c r="E16" i="137" s="1"/>
  <c r="AZ16" i="103"/>
  <c r="E17" i="137" s="1"/>
  <c r="AZ17" i="103"/>
  <c r="E18" i="137" s="1"/>
  <c r="AZ18" i="103"/>
  <c r="E19" i="137" s="1"/>
  <c r="J29" i="104"/>
  <c r="J46" i="104"/>
  <c r="J43" i="104"/>
  <c r="J42" i="104"/>
  <c r="J41" i="104"/>
  <c r="J39" i="104"/>
  <c r="J38" i="104"/>
  <c r="J34" i="104"/>
  <c r="J33" i="104"/>
  <c r="J32" i="104"/>
  <c r="J31" i="104"/>
  <c r="J28" i="104"/>
  <c r="J23" i="104"/>
  <c r="J20" i="104"/>
  <c r="J19" i="104"/>
  <c r="J18" i="104"/>
  <c r="J17" i="104"/>
  <c r="J16" i="104"/>
  <c r="J15" i="104"/>
  <c r="J14" i="104"/>
  <c r="J13" i="104"/>
  <c r="J12" i="104"/>
  <c r="J11" i="104"/>
  <c r="J10" i="104"/>
  <c r="J9" i="104"/>
  <c r="J7" i="104"/>
  <c r="J6" i="104"/>
  <c r="J5" i="104"/>
  <c r="J3" i="104"/>
  <c r="BA35" i="103" l="1"/>
  <c r="F1128" i="105"/>
  <c r="F1127" i="105"/>
  <c r="BA38" i="103"/>
  <c r="BA37" i="103"/>
  <c r="BA33" i="103"/>
  <c r="BA32" i="103"/>
  <c r="BA31" i="103"/>
  <c r="BA30" i="103"/>
  <c r="F1122" i="105"/>
  <c r="F1121" i="105"/>
  <c r="F1120" i="105"/>
  <c r="F1119" i="105"/>
  <c r="F1115" i="105"/>
  <c r="F1117" i="105"/>
  <c r="F1116" i="105"/>
  <c r="BA25" i="103"/>
  <c r="BA24" i="103"/>
  <c r="BA28" i="103"/>
  <c r="F1113" i="105"/>
  <c r="BA27" i="103"/>
  <c r="F1112" i="105"/>
  <c r="BA26" i="103"/>
  <c r="BA15" i="103"/>
  <c r="BA6" i="103"/>
  <c r="BA5" i="103"/>
  <c r="BA13" i="103"/>
  <c r="BA12" i="103"/>
  <c r="BA3" i="103"/>
  <c r="BA16" i="103"/>
  <c r="BA14" i="103"/>
  <c r="BA4" i="103"/>
  <c r="BA11" i="103"/>
  <c r="BA18" i="103"/>
  <c r="BA10" i="103"/>
  <c r="BA7" i="103"/>
  <c r="BA17" i="103"/>
  <c r="BA8" i="103"/>
  <c r="F93" i="105"/>
  <c r="F150" i="105"/>
  <c r="F207" i="105" s="1"/>
  <c r="F264" i="105" s="1"/>
  <c r="F321" i="105" s="1"/>
  <c r="F378" i="105" s="1"/>
  <c r="F435" i="105" s="1"/>
  <c r="F492" i="105" s="1"/>
  <c r="F549" i="105" s="1"/>
  <c r="F606" i="105" s="1"/>
  <c r="F663" i="105" s="1"/>
  <c r="F720" i="105" s="1"/>
  <c r="F777" i="105" s="1"/>
  <c r="F834" i="105" s="1"/>
  <c r="F891" i="105" s="1"/>
  <c r="F955" i="105" s="1"/>
  <c r="F1012" i="105" s="1"/>
  <c r="F1069" i="105" s="1"/>
  <c r="F1126" i="105" s="1"/>
  <c r="F29" i="122"/>
  <c r="E29" i="122" s="1"/>
  <c r="F916" i="105"/>
  <c r="F914" i="105"/>
  <c r="F915" i="105"/>
  <c r="D56" i="104"/>
  <c r="C56" i="104" s="1"/>
  <c r="D49" i="104"/>
  <c r="C49" i="104" s="1"/>
  <c r="D36" i="104"/>
  <c r="C36" i="104" s="1"/>
  <c r="D46" i="104"/>
  <c r="C46" i="104" s="1"/>
  <c r="D60" i="104"/>
  <c r="C60" i="104" s="1"/>
  <c r="D59" i="104"/>
  <c r="C59" i="104" s="1"/>
  <c r="D58" i="104"/>
  <c r="C58" i="104" s="1"/>
  <c r="D57" i="104"/>
  <c r="C57" i="104" s="1"/>
  <c r="L39" i="69"/>
  <c r="D54" i="104"/>
  <c r="C54" i="104" s="1"/>
  <c r="D53" i="104"/>
  <c r="D52" i="104"/>
  <c r="C52" i="104" s="1"/>
  <c r="D51" i="104"/>
  <c r="C51" i="104" s="1"/>
  <c r="D50" i="104"/>
  <c r="D48" i="104"/>
  <c r="C48" i="104" s="1"/>
  <c r="D45" i="104"/>
  <c r="C45" i="104" s="1"/>
  <c r="D44" i="104"/>
  <c r="C44" i="104" s="1"/>
  <c r="D43" i="104"/>
  <c r="C43" i="104" s="1"/>
  <c r="D42" i="104"/>
  <c r="C42" i="104" s="1"/>
  <c r="D41" i="104"/>
  <c r="C41" i="104" s="1"/>
  <c r="D40" i="104"/>
  <c r="C40" i="104" s="1"/>
  <c r="D39" i="104"/>
  <c r="C39" i="104" s="1"/>
  <c r="D38" i="104"/>
  <c r="C38" i="104" s="1"/>
  <c r="D37" i="104"/>
  <c r="C37" i="104" s="1"/>
  <c r="D34" i="104"/>
  <c r="C34" i="104" s="1"/>
  <c r="D33" i="104"/>
  <c r="C33" i="104" s="1"/>
  <c r="D32" i="104"/>
  <c r="C32" i="104" s="1"/>
  <c r="L37" i="69" l="1"/>
  <c r="C53" i="104"/>
  <c r="C50" i="104"/>
  <c r="AG28" i="103" s="1"/>
  <c r="E40" i="69" s="1"/>
  <c r="F40" i="69" s="1"/>
  <c r="AG7" i="103"/>
  <c r="F1039" i="105"/>
  <c r="F27" i="137"/>
  <c r="F1036" i="105"/>
  <c r="F24" i="137"/>
  <c r="F1049" i="105"/>
  <c r="F16" i="137"/>
  <c r="F1063" i="105"/>
  <c r="L16" i="137"/>
  <c r="F1071" i="105"/>
  <c r="L23" i="137"/>
  <c r="F1042" i="105"/>
  <c r="F1043" i="105" s="1"/>
  <c r="F30" i="137"/>
  <c r="F1048" i="105"/>
  <c r="F34" i="137"/>
  <c r="F1047" i="105"/>
  <c r="F33" i="137"/>
  <c r="F1058" i="105"/>
  <c r="F38" i="137"/>
  <c r="F1060" i="105"/>
  <c r="F40" i="137"/>
  <c r="F1064" i="105"/>
  <c r="L17" i="137"/>
  <c r="F1040" i="105"/>
  <c r="F28" i="137"/>
  <c r="F1052" i="105"/>
  <c r="F19" i="137"/>
  <c r="F1050" i="105"/>
  <c r="F17" i="137"/>
  <c r="F1037" i="105"/>
  <c r="F25" i="137"/>
  <c r="F1055" i="105"/>
  <c r="F36" i="137"/>
  <c r="F1065" i="105"/>
  <c r="L18" i="137"/>
  <c r="F1046" i="105"/>
  <c r="F32" i="137"/>
  <c r="F1051" i="105"/>
  <c r="F18" i="137"/>
  <c r="F1044" i="105"/>
  <c r="F1045" i="105" s="1"/>
  <c r="F31" i="137"/>
  <c r="F1035" i="105"/>
  <c r="F23" i="137"/>
  <c r="F1038" i="105"/>
  <c r="F26" i="137"/>
  <c r="F1059" i="105"/>
  <c r="F39" i="137"/>
  <c r="F1056" i="105"/>
  <c r="F37" i="137"/>
  <c r="F1062" i="105"/>
  <c r="F42" i="137"/>
  <c r="F1070" i="105"/>
  <c r="L22" i="137"/>
  <c r="F1067" i="105"/>
  <c r="L20" i="137"/>
  <c r="L40" i="69"/>
  <c r="BD23" i="103"/>
  <c r="X10" i="103"/>
  <c r="Y10" i="103" s="1"/>
  <c r="L38" i="69"/>
  <c r="AG25" i="103"/>
  <c r="AZ23" i="103"/>
  <c r="E35" i="137" s="1"/>
  <c r="AJ23" i="103"/>
  <c r="AD23" i="103"/>
  <c r="AE23" i="103" s="1"/>
  <c r="U23" i="103"/>
  <c r="AV23" i="103"/>
  <c r="G17" i="107"/>
  <c r="BE23" i="103" l="1"/>
  <c r="F35" i="136" s="1"/>
  <c r="E35" i="136"/>
  <c r="AH25" i="103"/>
  <c r="F764" i="105" s="1"/>
  <c r="BA23" i="103"/>
  <c r="AK23" i="103"/>
  <c r="F819" i="105" s="1"/>
  <c r="AW23" i="103"/>
  <c r="F997" i="105" s="1"/>
  <c r="V23" i="103"/>
  <c r="F648" i="105" s="1"/>
  <c r="C67" i="104"/>
  <c r="F1111" i="105" l="1"/>
  <c r="F1054" i="105"/>
  <c r="F35" i="137"/>
  <c r="N3" i="103"/>
  <c r="L3" i="103"/>
  <c r="N7" i="103"/>
  <c r="O7" i="103" s="1"/>
  <c r="J3" i="103"/>
  <c r="K3" i="103" l="1"/>
  <c r="F230" i="105" s="1"/>
  <c r="O3" i="103"/>
  <c r="F344" i="105" s="1"/>
  <c r="M3" i="103"/>
  <c r="F287" i="105" s="1"/>
  <c r="F348" i="105"/>
  <c r="F81" i="104"/>
  <c r="N8" i="103"/>
  <c r="O8" i="103" s="1"/>
  <c r="L8" i="103"/>
  <c r="M8" i="103" s="1"/>
  <c r="F292" i="105" l="1"/>
  <c r="R8" i="103"/>
  <c r="S8" i="103" s="1"/>
  <c r="D10" i="104" s="1"/>
  <c r="F349" i="105"/>
  <c r="P8" i="103"/>
  <c r="Q8" i="103" s="1"/>
  <c r="AS51" i="103"/>
  <c r="AS49" i="103"/>
  <c r="AS46" i="103"/>
  <c r="AS45" i="103"/>
  <c r="AS42" i="103"/>
  <c r="AS41" i="103"/>
  <c r="AS40" i="103"/>
  <c r="AS38" i="103"/>
  <c r="AS37" i="103"/>
  <c r="AS35" i="103"/>
  <c r="AS33" i="103"/>
  <c r="AS32" i="103"/>
  <c r="AS31" i="103"/>
  <c r="AS30" i="103"/>
  <c r="AS28" i="103"/>
  <c r="AS27" i="103"/>
  <c r="AS26" i="103"/>
  <c r="AS25" i="103"/>
  <c r="AS24" i="103"/>
  <c r="AS23" i="103"/>
  <c r="AS21" i="103"/>
  <c r="AS20" i="103"/>
  <c r="AS19" i="103"/>
  <c r="AS18" i="103"/>
  <c r="AS17" i="103"/>
  <c r="AS16" i="103"/>
  <c r="AS15" i="103"/>
  <c r="AS14" i="103"/>
  <c r="AS13" i="103"/>
  <c r="AS12" i="103"/>
  <c r="AS11" i="103"/>
  <c r="AS10" i="103"/>
  <c r="AS8" i="103"/>
  <c r="AS7" i="103"/>
  <c r="AS6" i="103"/>
  <c r="AS5" i="103"/>
  <c r="AS4" i="103"/>
  <c r="AS3" i="103"/>
  <c r="J8" i="103"/>
  <c r="K8" i="103" s="1"/>
  <c r="AT51" i="103" l="1"/>
  <c r="F970" i="105" s="1"/>
  <c r="AT35" i="103"/>
  <c r="F953" i="105" s="1"/>
  <c r="AT49" i="103"/>
  <c r="F968" i="105" s="1"/>
  <c r="AT42" i="103"/>
  <c r="F961" i="105" s="1"/>
  <c r="AT40" i="103"/>
  <c r="F959" i="105" s="1"/>
  <c r="AT41" i="103"/>
  <c r="F960" i="105" s="1"/>
  <c r="AT38" i="103"/>
  <c r="F957" i="105" s="1"/>
  <c r="AT37" i="103"/>
  <c r="F956" i="105" s="1"/>
  <c r="AT33" i="103"/>
  <c r="F951" i="105" s="1"/>
  <c r="AT32" i="103"/>
  <c r="F950" i="105" s="1"/>
  <c r="AT30" i="103"/>
  <c r="F948" i="105" s="1"/>
  <c r="AT31" i="103"/>
  <c r="F949" i="105" s="1"/>
  <c r="AT24" i="103"/>
  <c r="F941" i="105" s="1"/>
  <c r="AT25" i="103"/>
  <c r="F942" i="105" s="1"/>
  <c r="AT26" i="103"/>
  <c r="F944" i="105" s="1"/>
  <c r="AT27" i="103"/>
  <c r="F945" i="105" s="1"/>
  <c r="AT28" i="103"/>
  <c r="F946" i="105" s="1"/>
  <c r="AT23" i="103"/>
  <c r="F940" i="105" s="1"/>
  <c r="F235" i="105"/>
  <c r="AT8" i="103"/>
  <c r="F926" i="105" s="1"/>
  <c r="AT10" i="103"/>
  <c r="F928" i="105" s="1"/>
  <c r="F929" i="105" s="1"/>
  <c r="AT21" i="103"/>
  <c r="F972" i="105" s="1"/>
  <c r="AT7" i="103"/>
  <c r="F925" i="105" s="1"/>
  <c r="AT19" i="103"/>
  <c r="F939" i="105" s="1"/>
  <c r="AT3" i="103"/>
  <c r="F921" i="105" s="1"/>
  <c r="AT20" i="103"/>
  <c r="F971" i="105" s="1"/>
  <c r="AT13" i="103"/>
  <c r="F933" i="105" s="1"/>
  <c r="AT5" i="103"/>
  <c r="F923" i="105" s="1"/>
  <c r="AT14" i="103"/>
  <c r="F934" i="105" s="1"/>
  <c r="AT16" i="103"/>
  <c r="F936" i="105" s="1"/>
  <c r="AT17" i="103"/>
  <c r="F937" i="105" s="1"/>
  <c r="AT18" i="103"/>
  <c r="F938" i="105" s="1"/>
  <c r="AT11" i="103"/>
  <c r="F930" i="105" s="1"/>
  <c r="F931" i="105" s="1"/>
  <c r="AT12" i="103"/>
  <c r="F932" i="105" s="1"/>
  <c r="AT4" i="103"/>
  <c r="F922" i="105" s="1"/>
  <c r="AT6" i="103"/>
  <c r="F924" i="105" s="1"/>
  <c r="AT15" i="103"/>
  <c r="F935" i="105" s="1"/>
  <c r="AT45" i="103"/>
  <c r="F964" i="105" s="1"/>
  <c r="AT46" i="103"/>
  <c r="F965" i="105" s="1"/>
  <c r="F406" i="105"/>
  <c r="F463" i="105"/>
  <c r="E28" i="130"/>
  <c r="F28" i="130" s="1"/>
  <c r="J10" i="103" l="1"/>
  <c r="K10" i="103" s="1"/>
  <c r="BG38" i="103"/>
  <c r="BH38" i="103" s="1"/>
  <c r="BG40" i="103"/>
  <c r="BH40" i="103" s="1"/>
  <c r="BG41" i="103"/>
  <c r="BH41" i="103" s="1"/>
  <c r="BG42" i="103"/>
  <c r="BH42" i="103" s="1"/>
  <c r="BG45" i="103"/>
  <c r="BH45" i="103" s="1"/>
  <c r="BG46" i="103"/>
  <c r="BH46" i="103" s="1"/>
  <c r="BG49" i="103"/>
  <c r="BH49" i="103" s="1"/>
  <c r="BG51" i="103"/>
  <c r="BH51" i="103" s="1"/>
  <c r="BG36" i="103"/>
  <c r="BH36" i="103" s="1"/>
  <c r="BG37" i="103"/>
  <c r="BH37" i="103" s="1"/>
  <c r="BG24" i="103"/>
  <c r="BH24" i="103" s="1"/>
  <c r="BG25" i="103"/>
  <c r="BH25" i="103" s="1"/>
  <c r="BG26" i="103"/>
  <c r="BH26" i="103" s="1"/>
  <c r="BG27" i="103"/>
  <c r="BH27" i="103" s="1"/>
  <c r="BG28" i="103"/>
  <c r="BH28" i="103" s="1"/>
  <c r="BG30" i="103"/>
  <c r="BH30" i="103" s="1"/>
  <c r="BG31" i="103"/>
  <c r="BH31" i="103" s="1"/>
  <c r="BG32" i="103"/>
  <c r="BH32" i="103" s="1"/>
  <c r="BG33" i="103"/>
  <c r="BH33" i="103" s="1"/>
  <c r="BG35" i="103"/>
  <c r="BH35" i="103" s="1"/>
  <c r="BG23" i="103"/>
  <c r="BH23" i="103" s="1"/>
  <c r="BG4" i="103"/>
  <c r="BH4" i="103" s="1"/>
  <c r="BG5" i="103"/>
  <c r="BH5" i="103" s="1"/>
  <c r="BG6" i="103"/>
  <c r="BH6" i="103" s="1"/>
  <c r="BG7" i="103"/>
  <c r="BH7" i="103" s="1"/>
  <c r="BG8" i="103"/>
  <c r="BH8" i="103" s="1"/>
  <c r="BG10" i="103"/>
  <c r="BH10" i="103" s="1"/>
  <c r="BG11" i="103"/>
  <c r="BH11" i="103" s="1"/>
  <c r="BG12" i="103"/>
  <c r="BH12" i="103" s="1"/>
  <c r="BG13" i="103"/>
  <c r="BH13" i="103" s="1"/>
  <c r="BG14" i="103"/>
  <c r="BH14" i="103" s="1"/>
  <c r="BG15" i="103"/>
  <c r="BH15" i="103" s="1"/>
  <c r="BG16" i="103"/>
  <c r="BH16" i="103" s="1"/>
  <c r="BG17" i="103"/>
  <c r="BH17" i="103" s="1"/>
  <c r="BG18" i="103"/>
  <c r="BH18" i="103" s="1"/>
  <c r="BG19" i="103"/>
  <c r="BH19" i="103" s="1"/>
  <c r="BG20" i="103"/>
  <c r="BH20" i="103" s="1"/>
  <c r="BG21" i="103"/>
  <c r="BH21" i="103" s="1"/>
  <c r="BG3" i="103"/>
  <c r="BH3" i="103" s="1"/>
  <c r="BD42" i="103"/>
  <c r="K27" i="136" s="1"/>
  <c r="F1130" i="105"/>
  <c r="BD4" i="103"/>
  <c r="E24" i="136" s="1"/>
  <c r="BD5" i="103"/>
  <c r="E25" i="136" s="1"/>
  <c r="BD6" i="103"/>
  <c r="E26" i="136" s="1"/>
  <c r="BD7" i="103"/>
  <c r="E27" i="136" s="1"/>
  <c r="BD8" i="103"/>
  <c r="E28" i="136" s="1"/>
  <c r="BD10" i="103"/>
  <c r="E30" i="136" s="1"/>
  <c r="BD11" i="103"/>
  <c r="E31" i="136" s="1"/>
  <c r="BD12" i="103"/>
  <c r="E32" i="136" s="1"/>
  <c r="BD13" i="103"/>
  <c r="E33" i="136" s="1"/>
  <c r="BD14" i="103"/>
  <c r="E34" i="136" s="1"/>
  <c r="BD15" i="103"/>
  <c r="E16" i="136" s="1"/>
  <c r="BD16" i="103"/>
  <c r="E17" i="136" s="1"/>
  <c r="BD17" i="103"/>
  <c r="E18" i="136" s="1"/>
  <c r="BD18" i="103"/>
  <c r="E19" i="136" s="1"/>
  <c r="BD19" i="103"/>
  <c r="E20" i="136" s="1"/>
  <c r="BD20" i="103"/>
  <c r="E21" i="136" s="1"/>
  <c r="BD21" i="103"/>
  <c r="E22" i="136" s="1"/>
  <c r="BE42" i="103" l="1"/>
  <c r="BE8" i="103"/>
  <c r="BE16" i="103"/>
  <c r="BE7" i="103"/>
  <c r="BE15" i="103"/>
  <c r="BE6" i="103"/>
  <c r="BE3" i="103"/>
  <c r="F23" i="136" s="1"/>
  <c r="BE14" i="103"/>
  <c r="F1105" i="105" s="1"/>
  <c r="BE5" i="103"/>
  <c r="BE17" i="103"/>
  <c r="BE21" i="103"/>
  <c r="BE4" i="103"/>
  <c r="BE12" i="103"/>
  <c r="BE13" i="103"/>
  <c r="BE20" i="103"/>
  <c r="BE19" i="103"/>
  <c r="BE11" i="103"/>
  <c r="BE18" i="103"/>
  <c r="BE10" i="103"/>
  <c r="F237" i="105"/>
  <c r="F238" i="105" s="1"/>
  <c r="F1198" i="105"/>
  <c r="F1196" i="105"/>
  <c r="F1192" i="105"/>
  <c r="F1193" i="105"/>
  <c r="F1189" i="105"/>
  <c r="F1188" i="105"/>
  <c r="F1185" i="105"/>
  <c r="F1184" i="105"/>
  <c r="F1178" i="105"/>
  <c r="F1176" i="105"/>
  <c r="F1179" i="105"/>
  <c r="F1168" i="105"/>
  <c r="F1174" i="105"/>
  <c r="F1172" i="105"/>
  <c r="F1170" i="105"/>
  <c r="F1173" i="105"/>
  <c r="F1169" i="105"/>
  <c r="F1200" i="105"/>
  <c r="F1165" i="105"/>
  <c r="F1163" i="105"/>
  <c r="F1161" i="105"/>
  <c r="F1158" i="105"/>
  <c r="F1159" i="105" s="1"/>
  <c r="F1154" i="105"/>
  <c r="F1152" i="105"/>
  <c r="F1150" i="105"/>
  <c r="F1149" i="105"/>
  <c r="F1199" i="105"/>
  <c r="F1166" i="105"/>
  <c r="F1164" i="105"/>
  <c r="F1160" i="105"/>
  <c r="F1156" i="105"/>
  <c r="F1157" i="105" s="1"/>
  <c r="F1153" i="105"/>
  <c r="F1151" i="105"/>
  <c r="AZ51" i="103"/>
  <c r="K36" i="137" s="1"/>
  <c r="AZ49" i="103"/>
  <c r="K34" i="137" s="1"/>
  <c r="AZ46" i="103"/>
  <c r="K31" i="137" s="1"/>
  <c r="AZ45" i="103"/>
  <c r="K30" i="137" s="1"/>
  <c r="AZ41" i="103"/>
  <c r="K26" i="137" s="1"/>
  <c r="AZ40" i="103"/>
  <c r="K25" i="137" s="1"/>
  <c r="F1099" i="105" l="1"/>
  <c r="F1100" i="105" s="1"/>
  <c r="F31" i="136"/>
  <c r="F1142" i="105"/>
  <c r="F21" i="136"/>
  <c r="F1143" i="105"/>
  <c r="F22" i="136"/>
  <c r="F1107" i="105"/>
  <c r="F17" i="136"/>
  <c r="F1109" i="105"/>
  <c r="F19" i="136"/>
  <c r="F1104" i="105"/>
  <c r="F34" i="136"/>
  <c r="F1108" i="105"/>
  <c r="F18" i="136"/>
  <c r="F1095" i="105"/>
  <c r="F27" i="136"/>
  <c r="F1097" i="105"/>
  <c r="F29" i="136"/>
  <c r="F1110" i="105"/>
  <c r="F20" i="136"/>
  <c r="F1093" i="105"/>
  <c r="F25" i="136"/>
  <c r="F1096" i="105"/>
  <c r="F28" i="136"/>
  <c r="F1101" i="105"/>
  <c r="F1102" i="105" s="1"/>
  <c r="F32" i="136"/>
  <c r="F1103" i="105"/>
  <c r="F33" i="136"/>
  <c r="F1094" i="105"/>
  <c r="F26" i="136"/>
  <c r="F1106" i="105"/>
  <c r="F16" i="136"/>
  <c r="F1132" i="105"/>
  <c r="L27" i="136"/>
  <c r="F1092" i="105"/>
  <c r="F24" i="136"/>
  <c r="BA40" i="103"/>
  <c r="BA51" i="103"/>
  <c r="BA49" i="103"/>
  <c r="BA41" i="103"/>
  <c r="BA45" i="103"/>
  <c r="BA46" i="103"/>
  <c r="K22" i="131"/>
  <c r="F1187" i="105"/>
  <c r="K17" i="131"/>
  <c r="F1181" i="105"/>
  <c r="K37" i="131"/>
  <c r="L37" i="131" s="1"/>
  <c r="F1182" i="105"/>
  <c r="F1183" i="105" s="1"/>
  <c r="K34" i="131"/>
  <c r="F1177" i="105"/>
  <c r="E31" i="131"/>
  <c r="F1162" i="105"/>
  <c r="E18" i="131"/>
  <c r="F1167" i="105"/>
  <c r="K27" i="131"/>
  <c r="L27" i="131" s="1"/>
  <c r="K35" i="131"/>
  <c r="L35" i="131" s="1"/>
  <c r="K31" i="131"/>
  <c r="K28" i="131"/>
  <c r="L28" i="131" s="1"/>
  <c r="K23" i="131"/>
  <c r="K24" i="131"/>
  <c r="K20" i="131"/>
  <c r="K18" i="131"/>
  <c r="K33" i="131"/>
  <c r="K15" i="131"/>
  <c r="K36" i="131"/>
  <c r="E34" i="131"/>
  <c r="E38" i="131"/>
  <c r="E37" i="131"/>
  <c r="E33" i="131"/>
  <c r="E36" i="131"/>
  <c r="E35" i="131"/>
  <c r="E32" i="131"/>
  <c r="E16" i="131"/>
  <c r="E19" i="131"/>
  <c r="E22" i="131"/>
  <c r="E26" i="131"/>
  <c r="F26" i="131" s="1"/>
  <c r="E30" i="131"/>
  <c r="E20" i="131"/>
  <c r="E23" i="131"/>
  <c r="E27" i="131"/>
  <c r="E17" i="131"/>
  <c r="E21" i="131"/>
  <c r="E24" i="131"/>
  <c r="E28" i="131"/>
  <c r="E15" i="131"/>
  <c r="E25" i="131"/>
  <c r="E29" i="131"/>
  <c r="AZ42" i="103"/>
  <c r="K27" i="137" s="1"/>
  <c r="AZ21" i="103"/>
  <c r="E22" i="137" s="1"/>
  <c r="AZ20" i="103"/>
  <c r="E21" i="137" s="1"/>
  <c r="AZ19" i="103"/>
  <c r="E20" i="137" s="1"/>
  <c r="F1079" i="105" l="1"/>
  <c r="L31" i="137"/>
  <c r="F1084" i="105"/>
  <c r="L36" i="137"/>
  <c r="F1074" i="105"/>
  <c r="L26" i="137"/>
  <c r="F1082" i="105"/>
  <c r="L34" i="137"/>
  <c r="F1078" i="105"/>
  <c r="L30" i="137"/>
  <c r="F1073" i="105"/>
  <c r="L25" i="137"/>
  <c r="BA42" i="103"/>
  <c r="BA20" i="103"/>
  <c r="BA19" i="103"/>
  <c r="BA21" i="103"/>
  <c r="BD41" i="103"/>
  <c r="K26" i="136" s="1"/>
  <c r="BD45" i="103"/>
  <c r="K30" i="136" s="1"/>
  <c r="BD46" i="103"/>
  <c r="K31" i="136" s="1"/>
  <c r="BD49" i="103"/>
  <c r="K34" i="136" s="1"/>
  <c r="BD51" i="103"/>
  <c r="K36" i="136" s="1"/>
  <c r="AV24" i="103"/>
  <c r="AV25" i="103"/>
  <c r="AV26" i="103"/>
  <c r="AV27" i="103"/>
  <c r="AV28" i="103"/>
  <c r="AV30" i="103"/>
  <c r="AV31" i="103"/>
  <c r="AV32" i="103"/>
  <c r="AV33" i="103"/>
  <c r="AV35" i="103"/>
  <c r="AV37" i="103"/>
  <c r="AV38" i="103"/>
  <c r="AV40" i="103"/>
  <c r="AV41" i="103"/>
  <c r="AV42" i="103"/>
  <c r="AV45" i="103"/>
  <c r="AV46" i="103"/>
  <c r="AV49" i="103"/>
  <c r="AV51" i="103"/>
  <c r="AV4" i="103"/>
  <c r="AV5" i="103"/>
  <c r="AV6" i="103"/>
  <c r="AV7" i="103"/>
  <c r="AV8" i="103"/>
  <c r="AV10" i="103"/>
  <c r="AV11" i="103"/>
  <c r="AV12" i="103"/>
  <c r="AV13" i="103"/>
  <c r="AV14" i="103"/>
  <c r="AV15" i="103"/>
  <c r="AV16" i="103"/>
  <c r="AV17" i="103"/>
  <c r="AV18" i="103"/>
  <c r="AV19" i="103"/>
  <c r="AV20" i="103"/>
  <c r="AV21" i="103"/>
  <c r="AV3" i="103"/>
  <c r="F1086" i="105" l="1"/>
  <c r="F22" i="137"/>
  <c r="F1053" i="105"/>
  <c r="F20" i="137"/>
  <c r="F1085" i="105"/>
  <c r="F21" i="137"/>
  <c r="F1075" i="105"/>
  <c r="L27" i="137"/>
  <c r="AW35" i="103"/>
  <c r="F1010" i="105" s="1"/>
  <c r="AW40" i="103"/>
  <c r="F1016" i="105" s="1"/>
  <c r="AW42" i="103"/>
  <c r="F1018" i="105" s="1"/>
  <c r="AW49" i="103"/>
  <c r="F1025" i="105" s="1"/>
  <c r="AW51" i="103"/>
  <c r="F1027" i="105" s="1"/>
  <c r="BE51" i="103"/>
  <c r="BE49" i="103"/>
  <c r="AW41" i="103"/>
  <c r="F1017" i="105" s="1"/>
  <c r="BE41" i="103"/>
  <c r="AW37" i="103"/>
  <c r="F1013" i="105" s="1"/>
  <c r="AW38" i="103"/>
  <c r="F1014" i="105" s="1"/>
  <c r="AW31" i="103"/>
  <c r="F1006" i="105" s="1"/>
  <c r="AW33" i="103"/>
  <c r="F1008" i="105" s="1"/>
  <c r="AW30" i="103"/>
  <c r="F1005" i="105" s="1"/>
  <c r="AW32" i="103"/>
  <c r="F1007" i="105" s="1"/>
  <c r="AW25" i="103"/>
  <c r="F999" i="105" s="1"/>
  <c r="AW24" i="103"/>
  <c r="F998" i="105" s="1"/>
  <c r="AW28" i="103"/>
  <c r="F1003" i="105" s="1"/>
  <c r="AW27" i="103"/>
  <c r="F1002" i="105" s="1"/>
  <c r="AW26" i="103"/>
  <c r="F1001" i="105" s="1"/>
  <c r="AW12" i="103"/>
  <c r="F989" i="105" s="1"/>
  <c r="AW18" i="103"/>
  <c r="F995" i="105" s="1"/>
  <c r="AW10" i="103"/>
  <c r="F985" i="105" s="1"/>
  <c r="F986" i="105" s="1"/>
  <c r="AW4" i="103"/>
  <c r="F979" i="105" s="1"/>
  <c r="AW19" i="103"/>
  <c r="F996" i="105" s="1"/>
  <c r="AW17" i="103"/>
  <c r="F994" i="105" s="1"/>
  <c r="AW7" i="103"/>
  <c r="F982" i="105" s="1"/>
  <c r="AW13" i="103"/>
  <c r="F990" i="105" s="1"/>
  <c r="AW11" i="103"/>
  <c r="F987" i="105" s="1"/>
  <c r="F988" i="105" s="1"/>
  <c r="AW16" i="103"/>
  <c r="F993" i="105" s="1"/>
  <c r="AW15" i="103"/>
  <c r="F992" i="105" s="1"/>
  <c r="AW6" i="103"/>
  <c r="F981" i="105" s="1"/>
  <c r="AW21" i="103"/>
  <c r="F1029" i="105" s="1"/>
  <c r="AW20" i="103"/>
  <c r="F1028" i="105" s="1"/>
  <c r="AW8" i="103"/>
  <c r="F983" i="105" s="1"/>
  <c r="AW3" i="103"/>
  <c r="F978" i="105" s="1"/>
  <c r="AW14" i="103"/>
  <c r="F991" i="105" s="1"/>
  <c r="AW5" i="103"/>
  <c r="F980" i="105" s="1"/>
  <c r="BE45" i="103"/>
  <c r="AW45" i="103"/>
  <c r="F1021" i="105" s="1"/>
  <c r="AW46" i="103"/>
  <c r="F1022" i="105" s="1"/>
  <c r="BE46" i="103"/>
  <c r="G24" i="123"/>
  <c r="A23" i="123" s="1"/>
  <c r="A26" i="123" s="1"/>
  <c r="A24" i="123"/>
  <c r="A25" i="123" s="1"/>
  <c r="A16" i="123" s="1"/>
  <c r="G21" i="123"/>
  <c r="G22" i="123" s="1"/>
  <c r="G23" i="123" s="1"/>
  <c r="A21" i="123"/>
  <c r="G18" i="123"/>
  <c r="G19" i="123" s="1"/>
  <c r="A18" i="123"/>
  <c r="A19" i="123" s="1"/>
  <c r="G16" i="123"/>
  <c r="A15" i="123"/>
  <c r="A20" i="123" s="1"/>
  <c r="A22" i="123" s="1"/>
  <c r="G41" i="122"/>
  <c r="G42" i="122" s="1"/>
  <c r="A38" i="122"/>
  <c r="A30" i="122" s="1"/>
  <c r="A31" i="122" s="1"/>
  <c r="A17" i="122" s="1"/>
  <c r="A39" i="122" s="1"/>
  <c r="A26" i="122" s="1"/>
  <c r="A42" i="122" s="1"/>
  <c r="A43" i="122" s="1"/>
  <c r="A32" i="122" s="1"/>
  <c r="A33" i="122" s="1"/>
  <c r="G43" i="122" s="1"/>
  <c r="A36" i="122"/>
  <c r="G33" i="122" s="1"/>
  <c r="G35" i="122" s="1"/>
  <c r="G36" i="122" s="1"/>
  <c r="G37" i="122" s="1"/>
  <c r="G38" i="122" s="1"/>
  <c r="G30" i="122"/>
  <c r="A28" i="122" s="1"/>
  <c r="G26" i="122"/>
  <c r="G27" i="122" s="1"/>
  <c r="G28" i="122" s="1"/>
  <c r="G23" i="122"/>
  <c r="G24" i="122" s="1"/>
  <c r="G17" i="122"/>
  <c r="F1135" i="105" l="1"/>
  <c r="L30" i="136"/>
  <c r="F1139" i="105"/>
  <c r="L34" i="136"/>
  <c r="F1136" i="105"/>
  <c r="L31" i="136"/>
  <c r="F1141" i="105"/>
  <c r="L36" i="136"/>
  <c r="F1131" i="105"/>
  <c r="L26" i="136"/>
  <c r="A22" i="122"/>
  <c r="A23" i="122" s="1"/>
  <c r="A24" i="122" s="1"/>
  <c r="B21" i="103"/>
  <c r="AP21" i="103"/>
  <c r="AQ21" i="103" s="1"/>
  <c r="AD21" i="103"/>
  <c r="AE21" i="103" s="1"/>
  <c r="R21" i="103"/>
  <c r="E20" i="129" s="1"/>
  <c r="F20" i="129" s="1"/>
  <c r="P21" i="103"/>
  <c r="Q21" i="103" s="1"/>
  <c r="N21" i="103"/>
  <c r="O21" i="103" s="1"/>
  <c r="L21" i="103"/>
  <c r="M21" i="103" s="1"/>
  <c r="J21" i="103"/>
  <c r="K21" i="103" s="1"/>
  <c r="H21" i="103"/>
  <c r="F21" i="103"/>
  <c r="G21" i="103" s="1"/>
  <c r="D21" i="103"/>
  <c r="F35" i="122"/>
  <c r="E35" i="122" s="1"/>
  <c r="F24" i="122"/>
  <c r="E24" i="122" s="1"/>
  <c r="F25" i="122"/>
  <c r="E25" i="122" s="1"/>
  <c r="F26" i="122"/>
  <c r="E26" i="122" s="1"/>
  <c r="F27" i="122"/>
  <c r="E27" i="122" s="1"/>
  <c r="F28" i="122"/>
  <c r="E28" i="122" s="1"/>
  <c r="F32" i="122"/>
  <c r="E32" i="122" s="1"/>
  <c r="F33" i="122"/>
  <c r="E33" i="122" s="1"/>
  <c r="F34" i="122"/>
  <c r="E34" i="122" s="1"/>
  <c r="F16" i="122"/>
  <c r="E16" i="122" s="1"/>
  <c r="F17" i="122"/>
  <c r="E17" i="122" s="1"/>
  <c r="F18" i="122"/>
  <c r="E18" i="122" s="1"/>
  <c r="F19" i="122"/>
  <c r="E19" i="122" s="1"/>
  <c r="F20" i="122"/>
  <c r="E20" i="122" s="1"/>
  <c r="F36" i="122"/>
  <c r="E36" i="122" s="1"/>
  <c r="F37" i="122"/>
  <c r="E37" i="122" s="1"/>
  <c r="L26" i="122"/>
  <c r="K26" i="122" s="1"/>
  <c r="L27" i="122"/>
  <c r="K27" i="122" s="1"/>
  <c r="L30" i="122"/>
  <c r="K30" i="122" s="1"/>
  <c r="L36" i="122"/>
  <c r="K36" i="122" s="1"/>
  <c r="F23" i="122"/>
  <c r="E23" i="122" s="1"/>
  <c r="R20" i="104"/>
  <c r="H20" i="104" s="1"/>
  <c r="E48" i="104" s="1"/>
  <c r="H8" i="103"/>
  <c r="I8" i="103" s="1"/>
  <c r="E21" i="103" l="1"/>
  <c r="F110" i="105" s="1"/>
  <c r="E20" i="127"/>
  <c r="F20" i="127" s="1"/>
  <c r="I21" i="103"/>
  <c r="F224" i="105" s="1"/>
  <c r="E20" i="128"/>
  <c r="F20" i="128" s="1"/>
  <c r="C21" i="103"/>
  <c r="F53" i="105" s="1"/>
  <c r="E22" i="109"/>
  <c r="F22" i="109" s="1"/>
  <c r="F395" i="105"/>
  <c r="E22" i="130"/>
  <c r="F22" i="130" s="1"/>
  <c r="S21" i="103"/>
  <c r="F509" i="105" s="1"/>
  <c r="F167" i="105"/>
  <c r="F338" i="105"/>
  <c r="F281" i="105"/>
  <c r="F178" i="105"/>
  <c r="E23" i="120"/>
  <c r="F23" i="120" s="1"/>
  <c r="F452" i="105"/>
  <c r="F20" i="131"/>
  <c r="F566" i="105"/>
  <c r="A41" i="122"/>
  <c r="A16" i="122" s="1"/>
  <c r="A25" i="122" s="1"/>
  <c r="A27" i="122" s="1"/>
  <c r="G32" i="122" s="1"/>
  <c r="AG21" i="103"/>
  <c r="E22" i="69" s="1"/>
  <c r="F22" i="69" s="1"/>
  <c r="F30" i="122"/>
  <c r="E30" i="122" s="1"/>
  <c r="E21" i="118"/>
  <c r="F21" i="118" s="1"/>
  <c r="E22" i="117"/>
  <c r="F22" i="117" s="1"/>
  <c r="E22" i="107"/>
  <c r="F22" i="107" s="1"/>
  <c r="E22" i="110"/>
  <c r="F22" i="110" s="1"/>
  <c r="E22" i="106"/>
  <c r="F22" i="106" s="1"/>
  <c r="E22" i="111"/>
  <c r="F22" i="111" s="1"/>
  <c r="E22" i="112"/>
  <c r="F22" i="112" s="1"/>
  <c r="E22" i="114"/>
  <c r="F22" i="114" s="1"/>
  <c r="E22" i="121"/>
  <c r="F22" i="121" s="1"/>
  <c r="F21" i="122"/>
  <c r="E21" i="122" s="1"/>
  <c r="U21" i="103"/>
  <c r="AA21" i="103"/>
  <c r="AM21" i="103"/>
  <c r="X21" i="103"/>
  <c r="F31" i="122"/>
  <c r="E31" i="122" s="1"/>
  <c r="AH21" i="103" l="1"/>
  <c r="F794" i="105" s="1"/>
  <c r="Y21" i="103"/>
  <c r="F623" i="105" s="1"/>
  <c r="AN21" i="103"/>
  <c r="F908" i="105" s="1"/>
  <c r="AB21" i="103"/>
  <c r="F737" i="105" s="1"/>
  <c r="V21" i="103"/>
  <c r="F680" i="105" s="1"/>
  <c r="AS50" i="103"/>
  <c r="AP20" i="103"/>
  <c r="AQ20" i="103" s="1"/>
  <c r="AD20" i="103"/>
  <c r="AE20" i="103" s="1"/>
  <c r="AM4" i="103"/>
  <c r="E22" i="115"/>
  <c r="F22" i="115" s="1"/>
  <c r="D16" i="27"/>
  <c r="F16" i="27" s="1"/>
  <c r="D16" i="26"/>
  <c r="F16" i="26" s="1"/>
  <c r="D37" i="16"/>
  <c r="F37" i="16" s="1"/>
  <c r="D36" i="16"/>
  <c r="F36" i="16" s="1"/>
  <c r="D35" i="16"/>
  <c r="F35" i="16" s="1"/>
  <c r="D34" i="16"/>
  <c r="F34" i="16" s="1"/>
  <c r="D33" i="16"/>
  <c r="F33" i="16" s="1"/>
  <c r="D32" i="16"/>
  <c r="F32" i="16" s="1"/>
  <c r="D31" i="16"/>
  <c r="F31" i="16" s="1"/>
  <c r="D30" i="16"/>
  <c r="F30" i="16" s="1"/>
  <c r="D29" i="16"/>
  <c r="F29" i="16" s="1"/>
  <c r="D28" i="16"/>
  <c r="F28" i="16" s="1"/>
  <c r="D27" i="16"/>
  <c r="F27" i="16" s="1"/>
  <c r="D26" i="16"/>
  <c r="F26" i="16" s="1"/>
  <c r="D25" i="16"/>
  <c r="F25" i="16" s="1"/>
  <c r="D24" i="16"/>
  <c r="F24" i="16" s="1"/>
  <c r="D23" i="16"/>
  <c r="F23" i="16" s="1"/>
  <c r="D22" i="16"/>
  <c r="F22" i="16" s="1"/>
  <c r="D21" i="16"/>
  <c r="F21" i="16" s="1"/>
  <c r="D20" i="16"/>
  <c r="F20" i="16" s="1"/>
  <c r="D19" i="16"/>
  <c r="F19" i="16" s="1"/>
  <c r="D18" i="16"/>
  <c r="F18" i="16" s="1"/>
  <c r="D17" i="16"/>
  <c r="F17" i="16" s="1"/>
  <c r="D16" i="16"/>
  <c r="F16" i="16" s="1"/>
  <c r="D15" i="16"/>
  <c r="F15" i="16" s="1"/>
  <c r="D14" i="16"/>
  <c r="F14" i="16" s="1"/>
  <c r="D13" i="16"/>
  <c r="F13" i="16" s="1"/>
  <c r="D37" i="22"/>
  <c r="F37" i="22" s="1"/>
  <c r="D36" i="22"/>
  <c r="F36" i="22" s="1"/>
  <c r="D35" i="22"/>
  <c r="F35" i="22" s="1"/>
  <c r="D34" i="22"/>
  <c r="F34" i="22" s="1"/>
  <c r="D33" i="22"/>
  <c r="F33" i="22" s="1"/>
  <c r="D32" i="22"/>
  <c r="F32" i="22" s="1"/>
  <c r="D31" i="22"/>
  <c r="F31" i="22" s="1"/>
  <c r="D30" i="22"/>
  <c r="F30" i="22" s="1"/>
  <c r="D29" i="22"/>
  <c r="F29" i="22" s="1"/>
  <c r="D28" i="22"/>
  <c r="F28" i="22" s="1"/>
  <c r="D27" i="22"/>
  <c r="F27" i="22" s="1"/>
  <c r="D26" i="22"/>
  <c r="F26" i="22" s="1"/>
  <c r="D25" i="22"/>
  <c r="F25" i="22" s="1"/>
  <c r="D24" i="22"/>
  <c r="F24" i="22" s="1"/>
  <c r="D23" i="22"/>
  <c r="F23" i="22" s="1"/>
  <c r="D22" i="22"/>
  <c r="F22" i="22" s="1"/>
  <c r="D21" i="22"/>
  <c r="F21" i="22" s="1"/>
  <c r="D20" i="22"/>
  <c r="F20" i="22" s="1"/>
  <c r="D19" i="22"/>
  <c r="F19" i="22" s="1"/>
  <c r="D18" i="22"/>
  <c r="F18" i="22" s="1"/>
  <c r="D17" i="22"/>
  <c r="F17" i="22" s="1"/>
  <c r="D16" i="22"/>
  <c r="F16" i="22" s="1"/>
  <c r="D15" i="22"/>
  <c r="F15" i="22" s="1"/>
  <c r="D14" i="22"/>
  <c r="F14" i="22" s="1"/>
  <c r="D13" i="22"/>
  <c r="F13" i="22" s="1"/>
  <c r="R41" i="34"/>
  <c r="S41" i="34" s="1"/>
  <c r="T41" i="34" s="1"/>
  <c r="E38" i="34"/>
  <c r="F38" i="34" s="1"/>
  <c r="R32" i="34" s="1"/>
  <c r="S32" i="34" s="1"/>
  <c r="T32" i="34" s="1"/>
  <c r="E37" i="34"/>
  <c r="F37" i="34" s="1"/>
  <c r="R31" i="34" s="1"/>
  <c r="S31" i="34" s="1"/>
  <c r="T31" i="34" s="1"/>
  <c r="R36" i="34"/>
  <c r="S36" i="34" s="1"/>
  <c r="T36" i="34" s="1"/>
  <c r="E36" i="34"/>
  <c r="F36" i="34" s="1"/>
  <c r="R30" i="34" s="1"/>
  <c r="S30" i="34" s="1"/>
  <c r="T30" i="34" s="1"/>
  <c r="E35" i="34"/>
  <c r="F35" i="34" s="1"/>
  <c r="R29" i="34" s="1"/>
  <c r="S29" i="34" s="1"/>
  <c r="T29" i="34" s="1"/>
  <c r="E34" i="34"/>
  <c r="F34" i="34" s="1"/>
  <c r="R28" i="34" s="1"/>
  <c r="S28" i="34" s="1"/>
  <c r="T28" i="34" s="1"/>
  <c r="E33" i="34"/>
  <c r="F33" i="34" s="1"/>
  <c r="R27" i="34" s="1"/>
  <c r="S27" i="34" s="1"/>
  <c r="T27" i="34" s="1"/>
  <c r="E32" i="34"/>
  <c r="F32" i="34" s="1"/>
  <c r="R26" i="34" s="1"/>
  <c r="S26" i="34" s="1"/>
  <c r="T26" i="34" s="1"/>
  <c r="E31" i="34"/>
  <c r="F31" i="34" s="1"/>
  <c r="R25" i="34" s="1"/>
  <c r="S25" i="34" s="1"/>
  <c r="T25" i="34" s="1"/>
  <c r="K30" i="34"/>
  <c r="L30" i="34" s="1"/>
  <c r="F30" i="34"/>
  <c r="R24" i="34" s="1"/>
  <c r="S24" i="34" s="1"/>
  <c r="T24" i="34" s="1"/>
  <c r="K29" i="34"/>
  <c r="L29" i="34" s="1"/>
  <c r="E29" i="34"/>
  <c r="F29" i="34" s="1"/>
  <c r="R23" i="34" s="1"/>
  <c r="S23" i="34" s="1"/>
  <c r="T23" i="34" s="1"/>
  <c r="K28" i="34"/>
  <c r="L28" i="34" s="1"/>
  <c r="E28" i="34"/>
  <c r="F28" i="34" s="1"/>
  <c r="R22" i="34" s="1"/>
  <c r="S22" i="34" s="1"/>
  <c r="T22" i="34" s="1"/>
  <c r="K27" i="34"/>
  <c r="L27" i="34" s="1"/>
  <c r="E27" i="34"/>
  <c r="F27" i="34" s="1"/>
  <c r="R21" i="34" s="1"/>
  <c r="S21" i="34" s="1"/>
  <c r="T21" i="34" s="1"/>
  <c r="K26" i="34"/>
  <c r="L26" i="34" s="1"/>
  <c r="R46" i="34" s="1"/>
  <c r="S46" i="34" s="1"/>
  <c r="T46" i="34" s="1"/>
  <c r="E26" i="34"/>
  <c r="F26" i="34" s="1"/>
  <c r="R20" i="34" s="1"/>
  <c r="S20" i="34" s="1"/>
  <c r="T20" i="34" s="1"/>
  <c r="K25" i="34"/>
  <c r="L25" i="34" s="1"/>
  <c r="R45" i="34" s="1"/>
  <c r="S45" i="34" s="1"/>
  <c r="T45" i="34" s="1"/>
  <c r="E25" i="34"/>
  <c r="F25" i="34" s="1"/>
  <c r="R19" i="34" s="1"/>
  <c r="S19" i="34" s="1"/>
  <c r="T19" i="34" s="1"/>
  <c r="K24" i="34"/>
  <c r="L24" i="34" s="1"/>
  <c r="R44" i="34" s="1"/>
  <c r="S44" i="34" s="1"/>
  <c r="T44" i="34" s="1"/>
  <c r="E24" i="34"/>
  <c r="F24" i="34" s="1"/>
  <c r="R18" i="34" s="1"/>
  <c r="S18" i="34" s="1"/>
  <c r="T18" i="34" s="1"/>
  <c r="K23" i="34"/>
  <c r="L23" i="34" s="1"/>
  <c r="R43" i="34" s="1"/>
  <c r="S43" i="34" s="1"/>
  <c r="T43" i="34" s="1"/>
  <c r="E23" i="34"/>
  <c r="F23" i="34" s="1"/>
  <c r="R17" i="34" s="1"/>
  <c r="S17" i="34" s="1"/>
  <c r="T17" i="34" s="1"/>
  <c r="K22" i="34"/>
  <c r="L22" i="34" s="1"/>
  <c r="R42" i="34" s="1"/>
  <c r="S42" i="34" s="1"/>
  <c r="T42" i="34" s="1"/>
  <c r="E22" i="34"/>
  <c r="F22" i="34" s="1"/>
  <c r="R16" i="34" s="1"/>
  <c r="S16" i="34" s="1"/>
  <c r="T16" i="34" s="1"/>
  <c r="E21" i="34"/>
  <c r="F21" i="34" s="1"/>
  <c r="R15" i="34" s="1"/>
  <c r="S15" i="34" s="1"/>
  <c r="T15" i="34" s="1"/>
  <c r="K20" i="34"/>
  <c r="L20" i="34" s="1"/>
  <c r="R40" i="34" s="1"/>
  <c r="S40" i="34" s="1"/>
  <c r="T40" i="34" s="1"/>
  <c r="E20" i="34"/>
  <c r="F20" i="34" s="1"/>
  <c r="R14" i="34" s="1"/>
  <c r="S14" i="34" s="1"/>
  <c r="T14" i="34" s="1"/>
  <c r="K19" i="34"/>
  <c r="L19" i="34" s="1"/>
  <c r="R39" i="34" s="1"/>
  <c r="S39" i="34" s="1"/>
  <c r="T39" i="34" s="1"/>
  <c r="E19" i="34"/>
  <c r="F19" i="34" s="1"/>
  <c r="R13" i="34" s="1"/>
  <c r="S13" i="34" s="1"/>
  <c r="T13" i="34" s="1"/>
  <c r="K18" i="34"/>
  <c r="L18" i="34" s="1"/>
  <c r="R38" i="34" s="1"/>
  <c r="S38" i="34" s="1"/>
  <c r="T38" i="34" s="1"/>
  <c r="E18" i="34"/>
  <c r="F18" i="34" s="1"/>
  <c r="R12" i="34" s="1"/>
  <c r="S12" i="34" s="1"/>
  <c r="T12" i="34" s="1"/>
  <c r="K17" i="34"/>
  <c r="L17" i="34" s="1"/>
  <c r="R37" i="34" s="1"/>
  <c r="S37" i="34" s="1"/>
  <c r="T37" i="34" s="1"/>
  <c r="E17" i="34"/>
  <c r="F17" i="34" s="1"/>
  <c r="R11" i="34" s="1"/>
  <c r="S11" i="34" s="1"/>
  <c r="T11" i="34" s="1"/>
  <c r="E16" i="34"/>
  <c r="F16" i="34" s="1"/>
  <c r="R10" i="34" s="1"/>
  <c r="S10" i="34" s="1"/>
  <c r="T10" i="34" s="1"/>
  <c r="K15" i="34"/>
  <c r="L15" i="34" s="1"/>
  <c r="R35" i="34" s="1"/>
  <c r="S35" i="34" s="1"/>
  <c r="T35" i="34" s="1"/>
  <c r="E15" i="34"/>
  <c r="F15" i="34" s="1"/>
  <c r="R9" i="34" s="1"/>
  <c r="S9" i="34" s="1"/>
  <c r="T9" i="34" s="1"/>
  <c r="K14" i="34"/>
  <c r="L14" i="34" s="1"/>
  <c r="R34" i="34" s="1"/>
  <c r="S34" i="34" s="1"/>
  <c r="T34" i="34" s="1"/>
  <c r="E14" i="34"/>
  <c r="F14" i="34" s="1"/>
  <c r="R8" i="34" s="1"/>
  <c r="S8" i="34" s="1"/>
  <c r="T8" i="34" s="1"/>
  <c r="A14" i="34"/>
  <c r="A15" i="34" s="1"/>
  <c r="A16" i="34" s="1"/>
  <c r="A17" i="34" s="1"/>
  <c r="A18" i="34" s="1"/>
  <c r="A19" i="34" s="1"/>
  <c r="A20" i="34" s="1"/>
  <c r="A21" i="34" s="1"/>
  <c r="A22" i="34" s="1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G13" i="34" s="1"/>
  <c r="G14" i="34" s="1"/>
  <c r="G15" i="34" s="1"/>
  <c r="G16" i="34" s="1"/>
  <c r="G17" i="34" s="1"/>
  <c r="G18" i="34" s="1"/>
  <c r="G19" i="34" s="1"/>
  <c r="G20" i="34" s="1"/>
  <c r="G21" i="34" s="1"/>
  <c r="G22" i="34" s="1"/>
  <c r="G23" i="34" s="1"/>
  <c r="G24" i="34" s="1"/>
  <c r="G25" i="34" s="1"/>
  <c r="G26" i="34" s="1"/>
  <c r="G27" i="34" s="1"/>
  <c r="G28" i="34" s="1"/>
  <c r="G29" i="34" s="1"/>
  <c r="G30" i="34" s="1"/>
  <c r="K13" i="34"/>
  <c r="L13" i="34" s="1"/>
  <c r="R33" i="34" s="1"/>
  <c r="S33" i="34" s="1"/>
  <c r="T33" i="34" s="1"/>
  <c r="E13" i="34"/>
  <c r="F13" i="34" s="1"/>
  <c r="R7" i="34" s="1"/>
  <c r="S7" i="34" s="1"/>
  <c r="T7" i="34" s="1"/>
  <c r="G27" i="120"/>
  <c r="G26" i="115"/>
  <c r="A25" i="115" s="1"/>
  <c r="A28" i="115" s="1"/>
  <c r="A26" i="115" s="1"/>
  <c r="A27" i="115" s="1"/>
  <c r="A18" i="115" s="1"/>
  <c r="A23" i="115" s="1"/>
  <c r="G23" i="115"/>
  <c r="G24" i="115" s="1"/>
  <c r="G25" i="115" s="1"/>
  <c r="G20" i="115"/>
  <c r="G21" i="115" s="1"/>
  <c r="G18" i="115"/>
  <c r="G24" i="116"/>
  <c r="A23" i="116" s="1"/>
  <c r="A26" i="116" s="1"/>
  <c r="A24" i="116"/>
  <c r="A25" i="116" s="1"/>
  <c r="A16" i="116" s="1"/>
  <c r="G21" i="116"/>
  <c r="G22" i="116" s="1"/>
  <c r="G23" i="116" s="1"/>
  <c r="A21" i="116"/>
  <c r="G18" i="116"/>
  <c r="G19" i="116" s="1"/>
  <c r="A18" i="116"/>
  <c r="A19" i="116" s="1"/>
  <c r="G16" i="116"/>
  <c r="A15" i="116"/>
  <c r="A20" i="116" s="1"/>
  <c r="A22" i="116" s="1"/>
  <c r="G39" i="118"/>
  <c r="G40" i="118" s="1"/>
  <c r="A35" i="118"/>
  <c r="G33" i="118" s="1"/>
  <c r="G34" i="118" s="1"/>
  <c r="G35" i="118" s="1"/>
  <c r="G36" i="118" s="1"/>
  <c r="G37" i="118" s="1"/>
  <c r="G30" i="118"/>
  <c r="A29" i="118" s="1"/>
  <c r="A42" i="118" s="1"/>
  <c r="A37" i="118" s="1"/>
  <c r="A30" i="118" s="1"/>
  <c r="A31" i="118" s="1"/>
  <c r="A17" i="118" s="1"/>
  <c r="A38" i="118" s="1"/>
  <c r="A26" i="118" s="1"/>
  <c r="A40" i="118" s="1"/>
  <c r="A41" i="118" s="1"/>
  <c r="A32" i="118" s="1"/>
  <c r="A33" i="118" s="1"/>
  <c r="G41" i="118" s="1"/>
  <c r="G26" i="118"/>
  <c r="G27" i="118" s="1"/>
  <c r="G29" i="118" s="1"/>
  <c r="G23" i="118"/>
  <c r="G24" i="118" s="1"/>
  <c r="G17" i="118"/>
  <c r="G40" i="117"/>
  <c r="G41" i="117" s="1"/>
  <c r="A36" i="117"/>
  <c r="G34" i="117" s="1"/>
  <c r="G35" i="117" s="1"/>
  <c r="G36" i="117" s="1"/>
  <c r="G37" i="117" s="1"/>
  <c r="G38" i="117" s="1"/>
  <c r="G31" i="117"/>
  <c r="A30" i="117" s="1"/>
  <c r="A43" i="117" s="1"/>
  <c r="A38" i="117" s="1"/>
  <c r="A31" i="117" s="1"/>
  <c r="A32" i="117" s="1"/>
  <c r="A17" i="117" s="1"/>
  <c r="A39" i="117" s="1"/>
  <c r="A27" i="117" s="1"/>
  <c r="A41" i="117" s="1"/>
  <c r="A42" i="117" s="1"/>
  <c r="A33" i="117" s="1"/>
  <c r="A34" i="117" s="1"/>
  <c r="G42" i="117" s="1"/>
  <c r="G27" i="117"/>
  <c r="G28" i="117" s="1"/>
  <c r="G30" i="117" s="1"/>
  <c r="G24" i="117"/>
  <c r="G25" i="117" s="1"/>
  <c r="G17" i="117"/>
  <c r="A17" i="119"/>
  <c r="G41" i="121"/>
  <c r="A38" i="121"/>
  <c r="A30" i="121" s="1"/>
  <c r="A31" i="121" s="1"/>
  <c r="A17" i="121" s="1"/>
  <c r="A39" i="121" s="1"/>
  <c r="A26" i="121" s="1"/>
  <c r="A42" i="121" s="1"/>
  <c r="A43" i="121" s="1"/>
  <c r="A32" i="121" s="1"/>
  <c r="A33" i="121" s="1"/>
  <c r="G43" i="121" s="1"/>
  <c r="A36" i="121"/>
  <c r="G33" i="121" s="1"/>
  <c r="G35" i="121" s="1"/>
  <c r="G36" i="121" s="1"/>
  <c r="G37" i="121" s="1"/>
  <c r="G38" i="121" s="1"/>
  <c r="G30" i="121"/>
  <c r="A29" i="121" s="1"/>
  <c r="G26" i="121"/>
  <c r="G27" i="121" s="1"/>
  <c r="G29" i="121" s="1"/>
  <c r="G23" i="121"/>
  <c r="G24" i="121" s="1"/>
  <c r="G17" i="121"/>
  <c r="G41" i="106"/>
  <c r="G42" i="106" s="1"/>
  <c r="A38" i="106"/>
  <c r="A30" i="106" s="1"/>
  <c r="A31" i="106" s="1"/>
  <c r="A17" i="106" s="1"/>
  <c r="A39" i="106" s="1"/>
  <c r="A26" i="106" s="1"/>
  <c r="A42" i="106" s="1"/>
  <c r="A43" i="106" s="1"/>
  <c r="A32" i="106" s="1"/>
  <c r="A33" i="106" s="1"/>
  <c r="G43" i="106" s="1"/>
  <c r="A36" i="106"/>
  <c r="G33" i="106" s="1"/>
  <c r="G34" i="106" s="1"/>
  <c r="G36" i="106" s="1"/>
  <c r="G37" i="106" s="1"/>
  <c r="G38" i="106" s="1"/>
  <c r="G30" i="106"/>
  <c r="A28" i="106" s="1"/>
  <c r="G26" i="106"/>
  <c r="G27" i="106" s="1"/>
  <c r="G28" i="106" s="1"/>
  <c r="G23" i="106"/>
  <c r="G24" i="106" s="1"/>
  <c r="G17" i="106"/>
  <c r="G39" i="114"/>
  <c r="G41" i="114" s="1"/>
  <c r="A35" i="114"/>
  <c r="G33" i="114" s="1"/>
  <c r="G34" i="114" s="1"/>
  <c r="G35" i="114" s="1"/>
  <c r="G36" i="114" s="1"/>
  <c r="G37" i="114" s="1"/>
  <c r="G30" i="114"/>
  <c r="A29" i="114" s="1"/>
  <c r="A43" i="114" s="1"/>
  <c r="A37" i="114" s="1"/>
  <c r="A30" i="114" s="1"/>
  <c r="A31" i="114" s="1"/>
  <c r="A17" i="114" s="1"/>
  <c r="A38" i="114" s="1"/>
  <c r="A26" i="114" s="1"/>
  <c r="A41" i="114" s="1"/>
  <c r="A42" i="114" s="1"/>
  <c r="A32" i="114" s="1"/>
  <c r="A33" i="114" s="1"/>
  <c r="G42" i="114" s="1"/>
  <c r="G26" i="114"/>
  <c r="G27" i="114" s="1"/>
  <c r="G29" i="114" s="1"/>
  <c r="G23" i="114"/>
  <c r="G24" i="114" s="1"/>
  <c r="G17" i="114"/>
  <c r="G41" i="110"/>
  <c r="G42" i="110" s="1"/>
  <c r="A38" i="110"/>
  <c r="A30" i="110" s="1"/>
  <c r="A31" i="110" s="1"/>
  <c r="A17" i="110" s="1"/>
  <c r="A39" i="110" s="1"/>
  <c r="A26" i="110" s="1"/>
  <c r="A42" i="110" s="1"/>
  <c r="A43" i="110" s="1"/>
  <c r="A32" i="110" s="1"/>
  <c r="A33" i="110" s="1"/>
  <c r="G43" i="110" s="1"/>
  <c r="A36" i="110"/>
  <c r="G33" i="110" s="1"/>
  <c r="G34" i="110" s="1"/>
  <c r="G36" i="110" s="1"/>
  <c r="G37" i="110" s="1"/>
  <c r="G38" i="110" s="1"/>
  <c r="G30" i="110"/>
  <c r="A28" i="110" s="1"/>
  <c r="G26" i="110"/>
  <c r="G27" i="110" s="1"/>
  <c r="G28" i="110" s="1"/>
  <c r="G23" i="110"/>
  <c r="G24" i="110" s="1"/>
  <c r="G17" i="110"/>
  <c r="G41" i="112"/>
  <c r="G42" i="112" s="1"/>
  <c r="A38" i="112"/>
  <c r="A30" i="112" s="1"/>
  <c r="A31" i="112" s="1"/>
  <c r="A17" i="112" s="1"/>
  <c r="A39" i="112" s="1"/>
  <c r="A26" i="112" s="1"/>
  <c r="A42" i="112" s="1"/>
  <c r="A43" i="112" s="1"/>
  <c r="A32" i="112" s="1"/>
  <c r="A33" i="112" s="1"/>
  <c r="G43" i="112" s="1"/>
  <c r="A36" i="112"/>
  <c r="G33" i="112" s="1"/>
  <c r="G34" i="112" s="1"/>
  <c r="G36" i="112" s="1"/>
  <c r="G37" i="112" s="1"/>
  <c r="G38" i="112" s="1"/>
  <c r="G30" i="112"/>
  <c r="A28" i="112" s="1"/>
  <c r="G26" i="112"/>
  <c r="G27" i="112" s="1"/>
  <c r="G28" i="112" s="1"/>
  <c r="G23" i="112"/>
  <c r="G24" i="112" s="1"/>
  <c r="G17" i="112"/>
  <c r="G41" i="107"/>
  <c r="A18" i="107" s="1"/>
  <c r="A23" i="107" s="1"/>
  <c r="A38" i="107"/>
  <c r="A30" i="107" s="1"/>
  <c r="A31" i="107" s="1"/>
  <c r="A17" i="107" s="1"/>
  <c r="A39" i="107" s="1"/>
  <c r="A26" i="107" s="1"/>
  <c r="A42" i="107" s="1"/>
  <c r="A43" i="107" s="1"/>
  <c r="A32" i="107" s="1"/>
  <c r="A33" i="107" s="1"/>
  <c r="G43" i="107" s="1"/>
  <c r="A36" i="107"/>
  <c r="G33" i="107" s="1"/>
  <c r="G34" i="107" s="1"/>
  <c r="G36" i="107" s="1"/>
  <c r="G37" i="107" s="1"/>
  <c r="G38" i="107" s="1"/>
  <c r="G30" i="107"/>
  <c r="A28" i="107" s="1"/>
  <c r="G26" i="107"/>
  <c r="G27" i="107" s="1"/>
  <c r="G28" i="107" s="1"/>
  <c r="G23" i="107"/>
  <c r="G24" i="107" s="1"/>
  <c r="G41" i="111"/>
  <c r="A38" i="111"/>
  <c r="A30" i="111" s="1"/>
  <c r="A31" i="111" s="1"/>
  <c r="A17" i="111" s="1"/>
  <c r="A39" i="111" s="1"/>
  <c r="A26" i="111" s="1"/>
  <c r="A36" i="111"/>
  <c r="G33" i="111" s="1"/>
  <c r="G34" i="111" s="1"/>
  <c r="G36" i="111" s="1"/>
  <c r="G37" i="111" s="1"/>
  <c r="G38" i="111" s="1"/>
  <c r="G30" i="111"/>
  <c r="A28" i="111" s="1"/>
  <c r="G26" i="111"/>
  <c r="G27" i="111" s="1"/>
  <c r="G28" i="111" s="1"/>
  <c r="G23" i="111"/>
  <c r="G24" i="111" s="1"/>
  <c r="G17" i="111"/>
  <c r="G41" i="109"/>
  <c r="G43" i="109" s="1"/>
  <c r="A38" i="109"/>
  <c r="A30" i="109" s="1"/>
  <c r="A31" i="109" s="1"/>
  <c r="A17" i="109" s="1"/>
  <c r="A39" i="109" s="1"/>
  <c r="A26" i="109" s="1"/>
  <c r="A43" i="109" s="1"/>
  <c r="A44" i="109" s="1"/>
  <c r="A32" i="109" s="1"/>
  <c r="A33" i="109" s="1"/>
  <c r="G44" i="109" s="1"/>
  <c r="A36" i="109"/>
  <c r="G33" i="109" s="1"/>
  <c r="G34" i="109" s="1"/>
  <c r="G36" i="109" s="1"/>
  <c r="G37" i="109" s="1"/>
  <c r="G38" i="109" s="1"/>
  <c r="G30" i="109"/>
  <c r="A28" i="109" s="1"/>
  <c r="G26" i="109"/>
  <c r="G27" i="109" s="1"/>
  <c r="G28" i="109" s="1"/>
  <c r="G23" i="109"/>
  <c r="G24" i="109" s="1"/>
  <c r="G17" i="109"/>
  <c r="G41" i="69"/>
  <c r="G42" i="69" s="1"/>
  <c r="A38" i="69"/>
  <c r="A30" i="69" s="1"/>
  <c r="A31" i="69" s="1"/>
  <c r="A17" i="69" s="1"/>
  <c r="A39" i="69" s="1"/>
  <c r="A26" i="69" s="1"/>
  <c r="A42" i="69" s="1"/>
  <c r="A36" i="69"/>
  <c r="G33" i="69" s="1"/>
  <c r="G34" i="69" s="1"/>
  <c r="G36" i="69" s="1"/>
  <c r="G37" i="69" s="1"/>
  <c r="G38" i="69" s="1"/>
  <c r="A32" i="69"/>
  <c r="A33" i="69" s="1"/>
  <c r="G30" i="69"/>
  <c r="A28" i="69" s="1"/>
  <c r="G26" i="69"/>
  <c r="G27" i="69" s="1"/>
  <c r="G23" i="69"/>
  <c r="G24" i="69" s="1"/>
  <c r="G17" i="69"/>
  <c r="E17" i="38"/>
  <c r="D17" i="38"/>
  <c r="E15" i="38"/>
  <c r="D15" i="38"/>
  <c r="C14" i="38"/>
  <c r="E13" i="38"/>
  <c r="D13" i="38"/>
  <c r="C13" i="38"/>
  <c r="C11" i="38"/>
  <c r="C10" i="38"/>
  <c r="C9" i="38"/>
  <c r="C8" i="38"/>
  <c r="C6" i="38"/>
  <c r="E5" i="38"/>
  <c r="D5" i="38"/>
  <c r="AP51" i="103"/>
  <c r="AQ51" i="103" s="1"/>
  <c r="AJ51" i="103"/>
  <c r="AK51" i="103" s="1"/>
  <c r="AD51" i="103"/>
  <c r="AE51" i="103" s="1"/>
  <c r="R51" i="103"/>
  <c r="P51" i="103"/>
  <c r="Q51" i="103" s="1"/>
  <c r="N51" i="103"/>
  <c r="O51" i="103" s="1"/>
  <c r="L51" i="103"/>
  <c r="M51" i="103" s="1"/>
  <c r="J51" i="103"/>
  <c r="H51" i="103"/>
  <c r="I51" i="103" s="1"/>
  <c r="F51" i="103"/>
  <c r="D51" i="103"/>
  <c r="E51" i="103" s="1"/>
  <c r="B51" i="103"/>
  <c r="AA50" i="103"/>
  <c r="AB50" i="103" s="1"/>
  <c r="AP49" i="103"/>
  <c r="AQ49" i="103" s="1"/>
  <c r="AJ49" i="103"/>
  <c r="AK49" i="103" s="1"/>
  <c r="AD49" i="103"/>
  <c r="AE49" i="103" s="1"/>
  <c r="AA49" i="103"/>
  <c r="AB49" i="103" s="1"/>
  <c r="R49" i="103"/>
  <c r="P49" i="103"/>
  <c r="N49" i="103"/>
  <c r="O49" i="103" s="1"/>
  <c r="L49" i="103"/>
  <c r="M49" i="103" s="1"/>
  <c r="J49" i="103"/>
  <c r="K49" i="103" s="1"/>
  <c r="H49" i="103"/>
  <c r="I49" i="103" s="1"/>
  <c r="F49" i="103"/>
  <c r="G49" i="103" s="1"/>
  <c r="D49" i="103"/>
  <c r="E49" i="103" s="1"/>
  <c r="B49" i="103"/>
  <c r="C49" i="103" s="1"/>
  <c r="AP46" i="103"/>
  <c r="AQ46" i="103" s="1"/>
  <c r="AM46" i="103"/>
  <c r="AN46" i="103" s="1"/>
  <c r="AJ46" i="103"/>
  <c r="AK46" i="103" s="1"/>
  <c r="AG46" i="103"/>
  <c r="AH46" i="103" s="1"/>
  <c r="AD46" i="103"/>
  <c r="AE46" i="103" s="1"/>
  <c r="AA46" i="103"/>
  <c r="AB46" i="103" s="1"/>
  <c r="X46" i="103"/>
  <c r="Y46" i="103" s="1"/>
  <c r="U46" i="103"/>
  <c r="V46" i="103" s="1"/>
  <c r="R46" i="103"/>
  <c r="P46" i="103"/>
  <c r="Q46" i="103" s="1"/>
  <c r="N46" i="103"/>
  <c r="O46" i="103" s="1"/>
  <c r="L46" i="103"/>
  <c r="M46" i="103" s="1"/>
  <c r="J46" i="103"/>
  <c r="K46" i="103" s="1"/>
  <c r="H46" i="103"/>
  <c r="I46" i="103" s="1"/>
  <c r="F46" i="103"/>
  <c r="G46" i="103" s="1"/>
  <c r="D46" i="103"/>
  <c r="E46" i="103" s="1"/>
  <c r="B46" i="103"/>
  <c r="C46" i="103" s="1"/>
  <c r="AP45" i="103"/>
  <c r="AQ45" i="103" s="1"/>
  <c r="AM45" i="103"/>
  <c r="AN45" i="103" s="1"/>
  <c r="AJ45" i="103"/>
  <c r="AK45" i="103" s="1"/>
  <c r="AG45" i="103"/>
  <c r="AH45" i="103" s="1"/>
  <c r="AD45" i="103"/>
  <c r="AE45" i="103" s="1"/>
  <c r="AA45" i="103"/>
  <c r="AB45" i="103" s="1"/>
  <c r="X45" i="103"/>
  <c r="Y45" i="103" s="1"/>
  <c r="U45" i="103"/>
  <c r="V45" i="103" s="1"/>
  <c r="R45" i="103"/>
  <c r="P45" i="103"/>
  <c r="Q45" i="103" s="1"/>
  <c r="N45" i="103"/>
  <c r="O45" i="103" s="1"/>
  <c r="L45" i="103"/>
  <c r="M45" i="103" s="1"/>
  <c r="J45" i="103"/>
  <c r="K45" i="103" s="1"/>
  <c r="H45" i="103"/>
  <c r="I45" i="103" s="1"/>
  <c r="F45" i="103"/>
  <c r="G45" i="103" s="1"/>
  <c r="D45" i="103"/>
  <c r="E45" i="103" s="1"/>
  <c r="B45" i="103"/>
  <c r="AP42" i="103"/>
  <c r="AQ42" i="103" s="1"/>
  <c r="AM42" i="103"/>
  <c r="AN42" i="103" s="1"/>
  <c r="AJ42" i="103"/>
  <c r="AK42" i="103" s="1"/>
  <c r="AG42" i="103"/>
  <c r="AH42" i="103" s="1"/>
  <c r="AD42" i="103"/>
  <c r="AE42" i="103" s="1"/>
  <c r="AA42" i="103"/>
  <c r="AB42" i="103" s="1"/>
  <c r="X42" i="103"/>
  <c r="Y42" i="103" s="1"/>
  <c r="U42" i="103"/>
  <c r="V42" i="103" s="1"/>
  <c r="R42" i="103"/>
  <c r="P42" i="103"/>
  <c r="N42" i="103"/>
  <c r="O42" i="103" s="1"/>
  <c r="L42" i="103"/>
  <c r="M42" i="103" s="1"/>
  <c r="J42" i="103"/>
  <c r="K42" i="103" s="1"/>
  <c r="H42" i="103"/>
  <c r="I42" i="103" s="1"/>
  <c r="F42" i="103"/>
  <c r="G42" i="103" s="1"/>
  <c r="D42" i="103"/>
  <c r="E42" i="103" s="1"/>
  <c r="B42" i="103"/>
  <c r="C42" i="103" s="1"/>
  <c r="AP41" i="103"/>
  <c r="AQ41" i="103" s="1"/>
  <c r="AM41" i="103"/>
  <c r="AN41" i="103" s="1"/>
  <c r="AJ41" i="103"/>
  <c r="AK41" i="103" s="1"/>
  <c r="AD41" i="103"/>
  <c r="AE41" i="103" s="1"/>
  <c r="AA41" i="103"/>
  <c r="AB41" i="103" s="1"/>
  <c r="R41" i="103"/>
  <c r="P41" i="103"/>
  <c r="N41" i="103"/>
  <c r="O41" i="103" s="1"/>
  <c r="L41" i="103"/>
  <c r="M41" i="103" s="1"/>
  <c r="J41" i="103"/>
  <c r="K41" i="103" s="1"/>
  <c r="H41" i="103"/>
  <c r="I41" i="103" s="1"/>
  <c r="F41" i="103"/>
  <c r="G41" i="103" s="1"/>
  <c r="D41" i="103"/>
  <c r="E41" i="103" s="1"/>
  <c r="B41" i="103"/>
  <c r="C41" i="103" s="1"/>
  <c r="AP40" i="103"/>
  <c r="AQ40" i="103" s="1"/>
  <c r="AM40" i="103"/>
  <c r="AN40" i="103" s="1"/>
  <c r="AJ40" i="103"/>
  <c r="AK40" i="103" s="1"/>
  <c r="AG40" i="103"/>
  <c r="AH40" i="103" s="1"/>
  <c r="AD40" i="103"/>
  <c r="AE40" i="103" s="1"/>
  <c r="AA40" i="103"/>
  <c r="AB40" i="103" s="1"/>
  <c r="X40" i="103"/>
  <c r="Y40" i="103" s="1"/>
  <c r="U40" i="103"/>
  <c r="V40" i="103" s="1"/>
  <c r="R40" i="103"/>
  <c r="P40" i="103"/>
  <c r="N40" i="103"/>
  <c r="O40" i="103" s="1"/>
  <c r="L40" i="103"/>
  <c r="M40" i="103" s="1"/>
  <c r="J40" i="103"/>
  <c r="K40" i="103" s="1"/>
  <c r="H40" i="103"/>
  <c r="I40" i="103" s="1"/>
  <c r="F40" i="103"/>
  <c r="G40" i="103" s="1"/>
  <c r="D40" i="103"/>
  <c r="E40" i="103" s="1"/>
  <c r="B40" i="103"/>
  <c r="C40" i="103" s="1"/>
  <c r="AP38" i="103"/>
  <c r="AQ38" i="103" s="1"/>
  <c r="AM38" i="103"/>
  <c r="AN38" i="103" s="1"/>
  <c r="AJ38" i="103"/>
  <c r="AK38" i="103" s="1"/>
  <c r="AD38" i="103"/>
  <c r="AE38" i="103" s="1"/>
  <c r="AA38" i="103"/>
  <c r="AB38" i="103" s="1"/>
  <c r="U38" i="103"/>
  <c r="V38" i="103" s="1"/>
  <c r="R38" i="103"/>
  <c r="P38" i="103"/>
  <c r="N38" i="103"/>
  <c r="O38" i="103" s="1"/>
  <c r="L38" i="103"/>
  <c r="M38" i="103" s="1"/>
  <c r="J38" i="103"/>
  <c r="K38" i="103" s="1"/>
  <c r="H38" i="103"/>
  <c r="I38" i="103" s="1"/>
  <c r="F38" i="103"/>
  <c r="G38" i="103" s="1"/>
  <c r="D38" i="103"/>
  <c r="E38" i="103" s="1"/>
  <c r="B38" i="103"/>
  <c r="C38" i="103" s="1"/>
  <c r="AP37" i="103"/>
  <c r="AQ37" i="103" s="1"/>
  <c r="AM37" i="103"/>
  <c r="AN37" i="103" s="1"/>
  <c r="AJ37" i="103"/>
  <c r="AK37" i="103" s="1"/>
  <c r="AG37" i="103"/>
  <c r="AH37" i="103" s="1"/>
  <c r="AD37" i="103"/>
  <c r="AE37" i="103" s="1"/>
  <c r="AA37" i="103"/>
  <c r="AB37" i="103" s="1"/>
  <c r="X37" i="103"/>
  <c r="Y37" i="103" s="1"/>
  <c r="U37" i="103"/>
  <c r="V37" i="103" s="1"/>
  <c r="R37" i="103"/>
  <c r="P37" i="103"/>
  <c r="N37" i="103"/>
  <c r="O37" i="103" s="1"/>
  <c r="L37" i="103"/>
  <c r="M37" i="103" s="1"/>
  <c r="J37" i="103"/>
  <c r="K37" i="103" s="1"/>
  <c r="H37" i="103"/>
  <c r="I37" i="103" s="1"/>
  <c r="F37" i="103"/>
  <c r="G37" i="103" s="1"/>
  <c r="D37" i="103"/>
  <c r="E37" i="103" s="1"/>
  <c r="B37" i="103"/>
  <c r="C37" i="103" s="1"/>
  <c r="AP35" i="103"/>
  <c r="AQ35" i="103" s="1"/>
  <c r="AM35" i="103"/>
  <c r="AN35" i="103" s="1"/>
  <c r="AJ35" i="103"/>
  <c r="AK35" i="103" s="1"/>
  <c r="AD35" i="103"/>
  <c r="AE35" i="103" s="1"/>
  <c r="AA35" i="103"/>
  <c r="AB35" i="103" s="1"/>
  <c r="U35" i="103"/>
  <c r="V35" i="103" s="1"/>
  <c r="R35" i="103"/>
  <c r="P35" i="103"/>
  <c r="N35" i="103"/>
  <c r="O35" i="103" s="1"/>
  <c r="L35" i="103"/>
  <c r="M35" i="103" s="1"/>
  <c r="J35" i="103"/>
  <c r="K35" i="103" s="1"/>
  <c r="H35" i="103"/>
  <c r="I35" i="103" s="1"/>
  <c r="F35" i="103"/>
  <c r="G35" i="103" s="1"/>
  <c r="D35" i="103"/>
  <c r="E35" i="103" s="1"/>
  <c r="B35" i="103"/>
  <c r="C35" i="103" s="1"/>
  <c r="AP33" i="103"/>
  <c r="AQ33" i="103" s="1"/>
  <c r="AM33" i="103"/>
  <c r="AN33" i="103" s="1"/>
  <c r="AJ33" i="103"/>
  <c r="AK33" i="103" s="1"/>
  <c r="AG33" i="103"/>
  <c r="AH33" i="103" s="1"/>
  <c r="AD33" i="103"/>
  <c r="AE33" i="103" s="1"/>
  <c r="AA33" i="103"/>
  <c r="AB33" i="103" s="1"/>
  <c r="X33" i="103"/>
  <c r="Y33" i="103" s="1"/>
  <c r="U33" i="103"/>
  <c r="V33" i="103" s="1"/>
  <c r="R33" i="103"/>
  <c r="P33" i="103"/>
  <c r="N33" i="103"/>
  <c r="O33" i="103" s="1"/>
  <c r="L33" i="103"/>
  <c r="M33" i="103" s="1"/>
  <c r="J33" i="103"/>
  <c r="K33" i="103" s="1"/>
  <c r="H33" i="103"/>
  <c r="I33" i="103" s="1"/>
  <c r="F33" i="103"/>
  <c r="G33" i="103" s="1"/>
  <c r="D33" i="103"/>
  <c r="E33" i="103" s="1"/>
  <c r="B33" i="103"/>
  <c r="C33" i="103" s="1"/>
  <c r="AP32" i="103"/>
  <c r="AQ32" i="103" s="1"/>
  <c r="AM32" i="103"/>
  <c r="AN32" i="103" s="1"/>
  <c r="AJ32" i="103"/>
  <c r="AK32" i="103" s="1"/>
  <c r="AD32" i="103"/>
  <c r="AE32" i="103" s="1"/>
  <c r="AA32" i="103"/>
  <c r="AB32" i="103" s="1"/>
  <c r="X32" i="103"/>
  <c r="Y32" i="103" s="1"/>
  <c r="U32" i="103"/>
  <c r="V32" i="103" s="1"/>
  <c r="R32" i="103"/>
  <c r="P32" i="103"/>
  <c r="N32" i="103"/>
  <c r="O32" i="103" s="1"/>
  <c r="L32" i="103"/>
  <c r="M32" i="103" s="1"/>
  <c r="J32" i="103"/>
  <c r="K32" i="103" s="1"/>
  <c r="H32" i="103"/>
  <c r="I32" i="103" s="1"/>
  <c r="F32" i="103"/>
  <c r="G32" i="103" s="1"/>
  <c r="D32" i="103"/>
  <c r="E32" i="103" s="1"/>
  <c r="B32" i="103"/>
  <c r="C32" i="103" s="1"/>
  <c r="AP31" i="103"/>
  <c r="AQ31" i="103" s="1"/>
  <c r="AM31" i="103"/>
  <c r="AN31" i="103" s="1"/>
  <c r="AJ31" i="103"/>
  <c r="AK31" i="103" s="1"/>
  <c r="AD31" i="103"/>
  <c r="AE31" i="103" s="1"/>
  <c r="R31" i="103"/>
  <c r="P31" i="103"/>
  <c r="N31" i="103"/>
  <c r="O31" i="103" s="1"/>
  <c r="L31" i="103"/>
  <c r="M31" i="103" s="1"/>
  <c r="J31" i="103"/>
  <c r="K31" i="103" s="1"/>
  <c r="H31" i="103"/>
  <c r="I31" i="103" s="1"/>
  <c r="F31" i="103"/>
  <c r="G31" i="103" s="1"/>
  <c r="D31" i="103"/>
  <c r="E31" i="103" s="1"/>
  <c r="B31" i="103"/>
  <c r="C31" i="103" s="1"/>
  <c r="AP30" i="103"/>
  <c r="AQ30" i="103" s="1"/>
  <c r="AJ30" i="103"/>
  <c r="AK30" i="103" s="1"/>
  <c r="AD30" i="103"/>
  <c r="AE30" i="103" s="1"/>
  <c r="R30" i="103"/>
  <c r="P30" i="103"/>
  <c r="N30" i="103"/>
  <c r="O30" i="103" s="1"/>
  <c r="L30" i="103"/>
  <c r="M30" i="103" s="1"/>
  <c r="J30" i="103"/>
  <c r="K30" i="103" s="1"/>
  <c r="H30" i="103"/>
  <c r="I30" i="103" s="1"/>
  <c r="F30" i="103"/>
  <c r="G30" i="103" s="1"/>
  <c r="D30" i="103"/>
  <c r="E30" i="103" s="1"/>
  <c r="B30" i="103"/>
  <c r="C30" i="103" s="1"/>
  <c r="AP28" i="103"/>
  <c r="AQ28" i="103" s="1"/>
  <c r="AJ28" i="103"/>
  <c r="AK28" i="103" s="1"/>
  <c r="AD28" i="103"/>
  <c r="AE28" i="103" s="1"/>
  <c r="R28" i="103"/>
  <c r="P28" i="103"/>
  <c r="N28" i="103"/>
  <c r="O28" i="103" s="1"/>
  <c r="L28" i="103"/>
  <c r="M28" i="103" s="1"/>
  <c r="J28" i="103"/>
  <c r="K28" i="103" s="1"/>
  <c r="H28" i="103"/>
  <c r="I28" i="103" s="1"/>
  <c r="F28" i="103"/>
  <c r="G28" i="103" s="1"/>
  <c r="D28" i="103"/>
  <c r="E28" i="103" s="1"/>
  <c r="B28" i="103"/>
  <c r="C28" i="103" s="1"/>
  <c r="AP27" i="103"/>
  <c r="AQ27" i="103" s="1"/>
  <c r="AM27" i="103"/>
  <c r="AN27" i="103" s="1"/>
  <c r="AJ27" i="103"/>
  <c r="AK27" i="103" s="1"/>
  <c r="AD27" i="103"/>
  <c r="AE27" i="103" s="1"/>
  <c r="R27" i="103"/>
  <c r="P27" i="103"/>
  <c r="N27" i="103"/>
  <c r="O27" i="103" s="1"/>
  <c r="L27" i="103"/>
  <c r="M27" i="103" s="1"/>
  <c r="J27" i="103"/>
  <c r="K27" i="103" s="1"/>
  <c r="H27" i="103"/>
  <c r="I27" i="103" s="1"/>
  <c r="F27" i="103"/>
  <c r="G27" i="103" s="1"/>
  <c r="D27" i="103"/>
  <c r="E27" i="103" s="1"/>
  <c r="B27" i="103"/>
  <c r="C27" i="103" s="1"/>
  <c r="AP26" i="103"/>
  <c r="AQ26" i="103" s="1"/>
  <c r="AM26" i="103"/>
  <c r="AN26" i="103" s="1"/>
  <c r="AJ26" i="103"/>
  <c r="AK26" i="103" s="1"/>
  <c r="AG26" i="103"/>
  <c r="AH26" i="103" s="1"/>
  <c r="AD26" i="103"/>
  <c r="AE26" i="103" s="1"/>
  <c r="AA26" i="103"/>
  <c r="AB26" i="103" s="1"/>
  <c r="X26" i="103"/>
  <c r="Y26" i="103" s="1"/>
  <c r="U26" i="103"/>
  <c r="V26" i="103" s="1"/>
  <c r="R26" i="103"/>
  <c r="P26" i="103"/>
  <c r="N26" i="103"/>
  <c r="O26" i="103" s="1"/>
  <c r="L26" i="103"/>
  <c r="M26" i="103" s="1"/>
  <c r="J26" i="103"/>
  <c r="K26" i="103" s="1"/>
  <c r="H26" i="103"/>
  <c r="I26" i="103" s="1"/>
  <c r="F26" i="103"/>
  <c r="G26" i="103" s="1"/>
  <c r="D26" i="103"/>
  <c r="E26" i="103" s="1"/>
  <c r="B26" i="103"/>
  <c r="AP25" i="103"/>
  <c r="AQ25" i="103" s="1"/>
  <c r="AJ25" i="103"/>
  <c r="AK25" i="103" s="1"/>
  <c r="AD25" i="103"/>
  <c r="AE25" i="103" s="1"/>
  <c r="R25" i="103"/>
  <c r="P25" i="103"/>
  <c r="N25" i="103"/>
  <c r="O25" i="103" s="1"/>
  <c r="L25" i="103"/>
  <c r="M25" i="103" s="1"/>
  <c r="J25" i="103"/>
  <c r="K25" i="103" s="1"/>
  <c r="H25" i="103"/>
  <c r="I25" i="103" s="1"/>
  <c r="F25" i="103"/>
  <c r="G25" i="103" s="1"/>
  <c r="D25" i="103"/>
  <c r="E25" i="103" s="1"/>
  <c r="B25" i="103"/>
  <c r="C25" i="103" s="1"/>
  <c r="AP24" i="103"/>
  <c r="AQ24" i="103" s="1"/>
  <c r="AM24" i="103"/>
  <c r="AN24" i="103" s="1"/>
  <c r="AJ24" i="103"/>
  <c r="AK24" i="103" s="1"/>
  <c r="AG24" i="103"/>
  <c r="AH24" i="103" s="1"/>
  <c r="AD24" i="103"/>
  <c r="AE24" i="103" s="1"/>
  <c r="AA24" i="103"/>
  <c r="AB24" i="103" s="1"/>
  <c r="X24" i="103"/>
  <c r="Y24" i="103" s="1"/>
  <c r="U24" i="103"/>
  <c r="V24" i="103" s="1"/>
  <c r="R24" i="103"/>
  <c r="P24" i="103"/>
  <c r="N24" i="103"/>
  <c r="O24" i="103" s="1"/>
  <c r="L24" i="103"/>
  <c r="M24" i="103" s="1"/>
  <c r="J24" i="103"/>
  <c r="K24" i="103" s="1"/>
  <c r="H24" i="103"/>
  <c r="I24" i="103" s="1"/>
  <c r="F24" i="103"/>
  <c r="G24" i="103" s="1"/>
  <c r="D24" i="103"/>
  <c r="E24" i="103" s="1"/>
  <c r="B24" i="103"/>
  <c r="C24" i="103" s="1"/>
  <c r="AP23" i="103"/>
  <c r="AQ23" i="103" s="1"/>
  <c r="AM23" i="103"/>
  <c r="AN23" i="103" s="1"/>
  <c r="R23" i="103"/>
  <c r="P23" i="103"/>
  <c r="N23" i="103"/>
  <c r="O23" i="103" s="1"/>
  <c r="L23" i="103"/>
  <c r="M23" i="103" s="1"/>
  <c r="J23" i="103"/>
  <c r="K23" i="103" s="1"/>
  <c r="H23" i="103"/>
  <c r="I23" i="103" s="1"/>
  <c r="F23" i="103"/>
  <c r="G23" i="103" s="1"/>
  <c r="D23" i="103"/>
  <c r="E23" i="103" s="1"/>
  <c r="B23" i="103"/>
  <c r="R20" i="103"/>
  <c r="E19" i="129" s="1"/>
  <c r="F19" i="129" s="1"/>
  <c r="P20" i="103"/>
  <c r="N20" i="103"/>
  <c r="O20" i="103" s="1"/>
  <c r="L20" i="103"/>
  <c r="M20" i="103" s="1"/>
  <c r="J20" i="103"/>
  <c r="K20" i="103" s="1"/>
  <c r="H20" i="103"/>
  <c r="F20" i="103"/>
  <c r="G20" i="103" s="1"/>
  <c r="D20" i="103"/>
  <c r="B20" i="103"/>
  <c r="E21" i="109" s="1"/>
  <c r="AP19" i="103"/>
  <c r="AQ19" i="103" s="1"/>
  <c r="AJ19" i="103"/>
  <c r="AK19" i="103" s="1"/>
  <c r="AD19" i="103"/>
  <c r="AE19" i="103" s="1"/>
  <c r="R19" i="103"/>
  <c r="E18" i="129" s="1"/>
  <c r="F18" i="129" s="1"/>
  <c r="P19" i="103"/>
  <c r="N19" i="103"/>
  <c r="O19" i="103" s="1"/>
  <c r="L19" i="103"/>
  <c r="M19" i="103" s="1"/>
  <c r="J19" i="103"/>
  <c r="K19" i="103" s="1"/>
  <c r="H19" i="103"/>
  <c r="F19" i="103"/>
  <c r="G19" i="103" s="1"/>
  <c r="D19" i="103"/>
  <c r="B19" i="103"/>
  <c r="AP18" i="103"/>
  <c r="AQ18" i="103" s="1"/>
  <c r="AJ18" i="103"/>
  <c r="AK18" i="103" s="1"/>
  <c r="AD18" i="103"/>
  <c r="AE18" i="103" s="1"/>
  <c r="R18" i="103"/>
  <c r="P18" i="103"/>
  <c r="N18" i="103"/>
  <c r="O18" i="103" s="1"/>
  <c r="L18" i="103"/>
  <c r="M18" i="103" s="1"/>
  <c r="J18" i="103"/>
  <c r="K18" i="103" s="1"/>
  <c r="E19" i="112"/>
  <c r="F19" i="112" s="1"/>
  <c r="F18" i="103"/>
  <c r="G18" i="103" s="1"/>
  <c r="D18" i="103"/>
  <c r="B18" i="103"/>
  <c r="AP17" i="103"/>
  <c r="AQ17" i="103" s="1"/>
  <c r="AJ17" i="103"/>
  <c r="AK17" i="103" s="1"/>
  <c r="AD17" i="103"/>
  <c r="AE17" i="103" s="1"/>
  <c r="R17" i="103"/>
  <c r="P17" i="103"/>
  <c r="N17" i="103"/>
  <c r="O17" i="103" s="1"/>
  <c r="L17" i="103"/>
  <c r="M17" i="103" s="1"/>
  <c r="J17" i="103"/>
  <c r="K17" i="103" s="1"/>
  <c r="H17" i="103"/>
  <c r="F17" i="103"/>
  <c r="G17" i="103" s="1"/>
  <c r="D17" i="103"/>
  <c r="B17" i="103"/>
  <c r="AP16" i="103"/>
  <c r="AQ16" i="103" s="1"/>
  <c r="AJ16" i="103"/>
  <c r="AK16" i="103" s="1"/>
  <c r="AD16" i="103"/>
  <c r="AE16" i="103" s="1"/>
  <c r="R16" i="103"/>
  <c r="P16" i="103"/>
  <c r="N16" i="103"/>
  <c r="O16" i="103" s="1"/>
  <c r="L16" i="103"/>
  <c r="M16" i="103" s="1"/>
  <c r="J16" i="103"/>
  <c r="K16" i="103" s="1"/>
  <c r="H16" i="103"/>
  <c r="F16" i="103"/>
  <c r="G16" i="103" s="1"/>
  <c r="D16" i="103"/>
  <c r="E16" i="103" s="1"/>
  <c r="B16" i="103"/>
  <c r="AP15" i="103"/>
  <c r="AQ15" i="103" s="1"/>
  <c r="AJ15" i="103"/>
  <c r="AK15" i="103" s="1"/>
  <c r="AD15" i="103"/>
  <c r="AE15" i="103" s="1"/>
  <c r="R15" i="103"/>
  <c r="P15" i="103"/>
  <c r="N15" i="103"/>
  <c r="O15" i="103" s="1"/>
  <c r="L15" i="103"/>
  <c r="M15" i="103" s="1"/>
  <c r="J15" i="103"/>
  <c r="K15" i="103" s="1"/>
  <c r="H15" i="103"/>
  <c r="F15" i="103"/>
  <c r="G15" i="103" s="1"/>
  <c r="D15" i="103"/>
  <c r="B15" i="103"/>
  <c r="C15" i="103" s="1"/>
  <c r="AP14" i="103"/>
  <c r="AQ14" i="103" s="1"/>
  <c r="AJ14" i="103"/>
  <c r="AK14" i="103" s="1"/>
  <c r="AD14" i="103"/>
  <c r="AE14" i="103" s="1"/>
  <c r="AA14" i="103"/>
  <c r="AB14" i="103" s="1"/>
  <c r="X14" i="103"/>
  <c r="Y14" i="103" s="1"/>
  <c r="U14" i="103"/>
  <c r="V14" i="103" s="1"/>
  <c r="R14" i="103"/>
  <c r="S14" i="103" s="1"/>
  <c r="D2" i="104" s="1"/>
  <c r="P14" i="103"/>
  <c r="N14" i="103"/>
  <c r="O14" i="103" s="1"/>
  <c r="L14" i="103"/>
  <c r="M14" i="103" s="1"/>
  <c r="J14" i="103"/>
  <c r="K14" i="103" s="1"/>
  <c r="H14" i="103"/>
  <c r="I14" i="103" s="1"/>
  <c r="F14" i="103"/>
  <c r="G14" i="103" s="1"/>
  <c r="D14" i="103"/>
  <c r="E14" i="103" s="1"/>
  <c r="B14" i="103"/>
  <c r="C14" i="103" s="1"/>
  <c r="AP13" i="103"/>
  <c r="AQ13" i="103" s="1"/>
  <c r="AM13" i="103"/>
  <c r="AN13" i="103" s="1"/>
  <c r="AJ13" i="103"/>
  <c r="AK13" i="103" s="1"/>
  <c r="AD13" i="103"/>
  <c r="AE13" i="103" s="1"/>
  <c r="AA13" i="103"/>
  <c r="AB13" i="103" s="1"/>
  <c r="U13" i="103"/>
  <c r="V13" i="103" s="1"/>
  <c r="R13" i="103"/>
  <c r="S13" i="103" s="1"/>
  <c r="P13" i="103"/>
  <c r="N13" i="103"/>
  <c r="O13" i="103" s="1"/>
  <c r="L13" i="103"/>
  <c r="M13" i="103" s="1"/>
  <c r="J13" i="103"/>
  <c r="K13" i="103" s="1"/>
  <c r="H13" i="103"/>
  <c r="I13" i="103" s="1"/>
  <c r="F13" i="103"/>
  <c r="G13" i="103" s="1"/>
  <c r="D13" i="103"/>
  <c r="E13" i="103" s="1"/>
  <c r="B13" i="103"/>
  <c r="C13" i="103" s="1"/>
  <c r="AP12" i="103"/>
  <c r="AQ12" i="103" s="1"/>
  <c r="AJ12" i="103"/>
  <c r="AK12" i="103" s="1"/>
  <c r="AD12" i="103"/>
  <c r="AE12" i="103" s="1"/>
  <c r="R12" i="103"/>
  <c r="S12" i="103" s="1"/>
  <c r="P12" i="103"/>
  <c r="N12" i="103"/>
  <c r="O12" i="103" s="1"/>
  <c r="L12" i="103"/>
  <c r="M12" i="103" s="1"/>
  <c r="J12" i="103"/>
  <c r="K12" i="103" s="1"/>
  <c r="H12" i="103"/>
  <c r="I12" i="103" s="1"/>
  <c r="F12" i="103"/>
  <c r="G12" i="103" s="1"/>
  <c r="D12" i="103"/>
  <c r="E12" i="103" s="1"/>
  <c r="B12" i="103"/>
  <c r="C12" i="103" s="1"/>
  <c r="AP11" i="103"/>
  <c r="AQ11" i="103" s="1"/>
  <c r="AM11" i="103"/>
  <c r="AN11" i="103" s="1"/>
  <c r="AJ11" i="103"/>
  <c r="AK11" i="103" s="1"/>
  <c r="AD11" i="103"/>
  <c r="AE11" i="103" s="1"/>
  <c r="R11" i="103"/>
  <c r="S11" i="103" s="1"/>
  <c r="P11" i="103"/>
  <c r="N11" i="103"/>
  <c r="O11" i="103" s="1"/>
  <c r="L11" i="103"/>
  <c r="M11" i="103" s="1"/>
  <c r="J11" i="103"/>
  <c r="K11" i="103" s="1"/>
  <c r="H11" i="103"/>
  <c r="I11" i="103" s="1"/>
  <c r="F11" i="103"/>
  <c r="G11" i="103" s="1"/>
  <c r="D11" i="103"/>
  <c r="E11" i="103" s="1"/>
  <c r="B11" i="103"/>
  <c r="C11" i="103" s="1"/>
  <c r="AP10" i="103"/>
  <c r="AQ10" i="103" s="1"/>
  <c r="AJ10" i="103"/>
  <c r="AK10" i="103" s="1"/>
  <c r="AD10" i="103"/>
  <c r="AE10" i="103" s="1"/>
  <c r="AA10" i="103"/>
  <c r="AB10" i="103" s="1"/>
  <c r="R10" i="103"/>
  <c r="P10" i="103"/>
  <c r="N10" i="103"/>
  <c r="O10" i="103" s="1"/>
  <c r="L10" i="103"/>
  <c r="M10" i="103" s="1"/>
  <c r="E30" i="110"/>
  <c r="F30" i="110" s="1"/>
  <c r="H10" i="103"/>
  <c r="I10" i="103" s="1"/>
  <c r="F10" i="103"/>
  <c r="G10" i="103" s="1"/>
  <c r="D10" i="103"/>
  <c r="E10" i="103" s="1"/>
  <c r="B10" i="103"/>
  <c r="C10" i="103" s="1"/>
  <c r="AP8" i="103"/>
  <c r="AQ8" i="103" s="1"/>
  <c r="AM8" i="103"/>
  <c r="AN8" i="103" s="1"/>
  <c r="AJ8" i="103"/>
  <c r="AK8" i="103" s="1"/>
  <c r="AH8" i="103"/>
  <c r="AD8" i="103"/>
  <c r="AE8" i="103" s="1"/>
  <c r="AA8" i="103"/>
  <c r="AB8" i="103" s="1"/>
  <c r="X8" i="103"/>
  <c r="Y8" i="103" s="1"/>
  <c r="U8" i="103"/>
  <c r="V8" i="103" s="1"/>
  <c r="F8" i="103"/>
  <c r="G8" i="103" s="1"/>
  <c r="D8" i="103"/>
  <c r="E8" i="103" s="1"/>
  <c r="B8" i="103"/>
  <c r="C8" i="103" s="1"/>
  <c r="AP7" i="103"/>
  <c r="AQ7" i="103" s="1"/>
  <c r="AJ7" i="103"/>
  <c r="AK7" i="103" s="1"/>
  <c r="AD7" i="103"/>
  <c r="AE7" i="103" s="1"/>
  <c r="L7" i="103"/>
  <c r="M7" i="103" s="1"/>
  <c r="J7" i="103"/>
  <c r="K7" i="103" s="1"/>
  <c r="H7" i="103"/>
  <c r="I7" i="103" s="1"/>
  <c r="F7" i="103"/>
  <c r="G7" i="103" s="1"/>
  <c r="D7" i="103"/>
  <c r="E7" i="103" s="1"/>
  <c r="B7" i="103"/>
  <c r="C7" i="103" s="1"/>
  <c r="AP6" i="103"/>
  <c r="AQ6" i="103" s="1"/>
  <c r="AD6" i="103"/>
  <c r="AE6" i="103" s="1"/>
  <c r="R6" i="103"/>
  <c r="S6" i="103" s="1"/>
  <c r="P6" i="103"/>
  <c r="N6" i="103"/>
  <c r="O6" i="103" s="1"/>
  <c r="L6" i="103"/>
  <c r="M6" i="103" s="1"/>
  <c r="J6" i="103"/>
  <c r="K6" i="103" s="1"/>
  <c r="H6" i="103"/>
  <c r="I6" i="103" s="1"/>
  <c r="F6" i="103"/>
  <c r="G6" i="103" s="1"/>
  <c r="D6" i="103"/>
  <c r="E6" i="103" s="1"/>
  <c r="B6" i="103"/>
  <c r="C6" i="103" s="1"/>
  <c r="AP5" i="103"/>
  <c r="AQ5" i="103" s="1"/>
  <c r="AD5" i="103"/>
  <c r="AE5" i="103" s="1"/>
  <c r="R5" i="103"/>
  <c r="S5" i="103" s="1"/>
  <c r="P5" i="103"/>
  <c r="N5" i="103"/>
  <c r="O5" i="103" s="1"/>
  <c r="L5" i="103"/>
  <c r="M5" i="103" s="1"/>
  <c r="J5" i="103"/>
  <c r="K5" i="103" s="1"/>
  <c r="H5" i="103"/>
  <c r="I5" i="103" s="1"/>
  <c r="F5" i="103"/>
  <c r="G5" i="103" s="1"/>
  <c r="D5" i="103"/>
  <c r="E5" i="103" s="1"/>
  <c r="B5" i="103"/>
  <c r="C5" i="103" s="1"/>
  <c r="AP4" i="103"/>
  <c r="AQ4" i="103" s="1"/>
  <c r="AJ4" i="103"/>
  <c r="AK4" i="103" s="1"/>
  <c r="AD4" i="103"/>
  <c r="AE4" i="103" s="1"/>
  <c r="N4" i="103"/>
  <c r="O4" i="103" s="1"/>
  <c r="L4" i="103"/>
  <c r="M4" i="103" s="1"/>
  <c r="J4" i="103"/>
  <c r="K4" i="103" s="1"/>
  <c r="H4" i="103"/>
  <c r="F4" i="103"/>
  <c r="G4" i="103" s="1"/>
  <c r="D4" i="103"/>
  <c r="E4" i="103" s="1"/>
  <c r="B4" i="103"/>
  <c r="C4" i="103" s="1"/>
  <c r="AP3" i="103"/>
  <c r="AQ3" i="103" s="1"/>
  <c r="AM3" i="103"/>
  <c r="AN3" i="103" s="1"/>
  <c r="AJ3" i="103"/>
  <c r="AK3" i="103" s="1"/>
  <c r="AD3" i="103"/>
  <c r="AE3" i="103" s="1"/>
  <c r="E23" i="114"/>
  <c r="F23" i="114" s="1"/>
  <c r="E23" i="110"/>
  <c r="F23" i="110" s="1"/>
  <c r="H3" i="103"/>
  <c r="F3" i="103"/>
  <c r="G3" i="103" s="1"/>
  <c r="D3" i="103"/>
  <c r="E3" i="103" s="1"/>
  <c r="C3" i="103"/>
  <c r="D79" i="104"/>
  <c r="D78" i="104"/>
  <c r="D77" i="104"/>
  <c r="D76" i="104"/>
  <c r="D75" i="104"/>
  <c r="D74" i="104"/>
  <c r="D73" i="104"/>
  <c r="D72" i="104"/>
  <c r="D71" i="104"/>
  <c r="D70" i="104"/>
  <c r="E67" i="104"/>
  <c r="AG32" i="103"/>
  <c r="AG35" i="103"/>
  <c r="AG38" i="103"/>
  <c r="AH38" i="103" s="1"/>
  <c r="AG23" i="103"/>
  <c r="R51" i="104"/>
  <c r="AM49" i="103"/>
  <c r="R50" i="104"/>
  <c r="H50" i="104" s="1"/>
  <c r="E54" i="104" s="1"/>
  <c r="AG31" i="103"/>
  <c r="R49" i="104"/>
  <c r="AS48" i="103"/>
  <c r="AM30" i="103"/>
  <c r="R48" i="104"/>
  <c r="AS47" i="103"/>
  <c r="AG41" i="103"/>
  <c r="AH41" i="103" s="1"/>
  <c r="R47" i="104"/>
  <c r="H47" i="104" s="1"/>
  <c r="AM28" i="103"/>
  <c r="R46" i="104"/>
  <c r="H46" i="104" s="1"/>
  <c r="R45" i="104"/>
  <c r="R44" i="104"/>
  <c r="R43" i="104"/>
  <c r="H43" i="104" s="1"/>
  <c r="R42" i="104"/>
  <c r="H42" i="104" s="1"/>
  <c r="E51" i="104" s="1"/>
  <c r="R41" i="104"/>
  <c r="H41" i="104" s="1"/>
  <c r="R40" i="104"/>
  <c r="R39" i="104"/>
  <c r="H39" i="104" s="1"/>
  <c r="E57" i="104" s="1"/>
  <c r="R38" i="104"/>
  <c r="H38" i="104" s="1"/>
  <c r="AM12" i="103"/>
  <c r="R37" i="104"/>
  <c r="H37" i="104" s="1"/>
  <c r="AM10" i="103"/>
  <c r="AN10" i="103" s="1"/>
  <c r="R35" i="104"/>
  <c r="F1123" i="105"/>
  <c r="R34" i="104"/>
  <c r="H34" i="104" s="1"/>
  <c r="R33" i="104"/>
  <c r="H33" i="104" s="1"/>
  <c r="E60" i="104" s="1"/>
  <c r="R32" i="104"/>
  <c r="H32" i="104" s="1"/>
  <c r="E53" i="104" s="1"/>
  <c r="R31" i="104"/>
  <c r="H31" i="104" s="1"/>
  <c r="E52" i="104" s="1"/>
  <c r="R29" i="104"/>
  <c r="H29" i="104" s="1"/>
  <c r="E50" i="104" s="1"/>
  <c r="R28" i="104"/>
  <c r="H28" i="104" s="1"/>
  <c r="E49" i="104" s="1"/>
  <c r="R27" i="104"/>
  <c r="H27" i="104" s="1"/>
  <c r="R26" i="104"/>
  <c r="R25" i="104"/>
  <c r="H25" i="104" s="1"/>
  <c r="E36" i="104" s="1"/>
  <c r="R24" i="104"/>
  <c r="H24" i="104" s="1"/>
  <c r="R23" i="104"/>
  <c r="E56" i="104" s="1"/>
  <c r="R19" i="104"/>
  <c r="H19" i="104" s="1"/>
  <c r="E47" i="104" s="1"/>
  <c r="R18" i="104"/>
  <c r="H18" i="104" s="1"/>
  <c r="E46" i="104" s="1"/>
  <c r="R17" i="104"/>
  <c r="H17" i="104" s="1"/>
  <c r="E45" i="104" s="1"/>
  <c r="R16" i="104"/>
  <c r="H16" i="104" s="1"/>
  <c r="E44" i="104" s="1"/>
  <c r="R15" i="104"/>
  <c r="H15" i="104" s="1"/>
  <c r="E43" i="104" s="1"/>
  <c r="R14" i="104"/>
  <c r="H14" i="104" s="1"/>
  <c r="E42" i="104" s="1"/>
  <c r="R13" i="104"/>
  <c r="H13" i="104" s="1"/>
  <c r="E41" i="104" s="1"/>
  <c r="R12" i="104"/>
  <c r="H12" i="104" s="1"/>
  <c r="E40" i="104" s="1"/>
  <c r="R11" i="104"/>
  <c r="H11" i="104" s="1"/>
  <c r="E39" i="104" s="1"/>
  <c r="R10" i="104"/>
  <c r="H10" i="104" s="1"/>
  <c r="E38" i="104" s="1"/>
  <c r="R9" i="104"/>
  <c r="H9" i="104" s="1"/>
  <c r="E37" i="104" s="1"/>
  <c r="R7" i="104"/>
  <c r="H7" i="104" s="1"/>
  <c r="R6" i="104"/>
  <c r="H6" i="104" s="1"/>
  <c r="E34" i="104" s="1"/>
  <c r="R5" i="104"/>
  <c r="H5" i="104" s="1"/>
  <c r="E33" i="104" s="1"/>
  <c r="R4" i="104"/>
  <c r="H4" i="104" s="1"/>
  <c r="E32" i="104" s="1"/>
  <c r="H3" i="104"/>
  <c r="E31" i="104" s="1"/>
  <c r="R2" i="104"/>
  <c r="H2" i="104" s="1"/>
  <c r="E30" i="104" s="1"/>
  <c r="E59" i="104" l="1"/>
  <c r="S15" i="103"/>
  <c r="D22" i="104" s="1"/>
  <c r="E14" i="129"/>
  <c r="F14" i="129" s="1"/>
  <c r="S17" i="103"/>
  <c r="E16" i="129"/>
  <c r="F16" i="129" s="1"/>
  <c r="E15" i="103"/>
  <c r="F73" i="105" s="1"/>
  <c r="E14" i="127"/>
  <c r="F14" i="127" s="1"/>
  <c r="E17" i="103"/>
  <c r="F75" i="105" s="1"/>
  <c r="E16" i="127"/>
  <c r="F16" i="127" s="1"/>
  <c r="E19" i="103"/>
  <c r="F77" i="105" s="1"/>
  <c r="E18" i="127"/>
  <c r="F18" i="127" s="1"/>
  <c r="I17" i="103"/>
  <c r="F189" i="105" s="1"/>
  <c r="E16" i="128"/>
  <c r="F16" i="128" s="1"/>
  <c r="I16" i="103"/>
  <c r="F188" i="105" s="1"/>
  <c r="E15" i="128"/>
  <c r="F15" i="128" s="1"/>
  <c r="I20" i="103"/>
  <c r="F223" i="105" s="1"/>
  <c r="E19" i="128"/>
  <c r="F19" i="128" s="1"/>
  <c r="I15" i="103"/>
  <c r="F187" i="105" s="1"/>
  <c r="E14" i="128"/>
  <c r="F14" i="128" s="1"/>
  <c r="S16" i="103"/>
  <c r="E15" i="129"/>
  <c r="F15" i="129" s="1"/>
  <c r="S18" i="103"/>
  <c r="F475" i="105" s="1"/>
  <c r="E17" i="129"/>
  <c r="F17" i="129" s="1"/>
  <c r="I19" i="103"/>
  <c r="F191" i="105" s="1"/>
  <c r="E18" i="128"/>
  <c r="F18" i="128" s="1"/>
  <c r="E15" i="127"/>
  <c r="F15" i="127" s="1"/>
  <c r="E18" i="103"/>
  <c r="F76" i="105" s="1"/>
  <c r="E17" i="127"/>
  <c r="F17" i="127" s="1"/>
  <c r="E20" i="103"/>
  <c r="F109" i="105" s="1"/>
  <c r="E19" i="127"/>
  <c r="F19" i="127" s="1"/>
  <c r="C26" i="103"/>
  <c r="F25" i="105" s="1"/>
  <c r="E38" i="109"/>
  <c r="F38" i="109" s="1"/>
  <c r="K51" i="103"/>
  <c r="F279" i="105" s="1"/>
  <c r="K36" i="110"/>
  <c r="L36" i="110" s="1"/>
  <c r="C16" i="103"/>
  <c r="F17" i="105" s="1"/>
  <c r="E17" i="109"/>
  <c r="F17" i="109" s="1"/>
  <c r="C17" i="103"/>
  <c r="F18" i="105" s="1"/>
  <c r="E18" i="109"/>
  <c r="F18" i="109" s="1"/>
  <c r="C18" i="103"/>
  <c r="F19" i="105" s="1"/>
  <c r="E19" i="109"/>
  <c r="F19" i="109" s="1"/>
  <c r="C19" i="103"/>
  <c r="F20" i="105" s="1"/>
  <c r="E20" i="109"/>
  <c r="F20" i="109" s="1"/>
  <c r="C23" i="103"/>
  <c r="F21" i="105" s="1"/>
  <c r="E35" i="109"/>
  <c r="F35" i="109" s="1"/>
  <c r="E20" i="120"/>
  <c r="F20" i="120" s="1"/>
  <c r="I4" i="103"/>
  <c r="F174" i="105" s="1"/>
  <c r="K20" i="130"/>
  <c r="L20" i="130" s="1"/>
  <c r="S35" i="103"/>
  <c r="F490" i="105" s="1"/>
  <c r="L31" i="131"/>
  <c r="Q49" i="103"/>
  <c r="F448" i="105" s="1"/>
  <c r="AH35" i="103"/>
  <c r="F775" i="105" s="1"/>
  <c r="L24" i="131"/>
  <c r="Q42" i="103"/>
  <c r="F441" i="105" s="1"/>
  <c r="K34" i="130"/>
  <c r="L34" i="130" s="1"/>
  <c r="S49" i="103"/>
  <c r="F505" i="105" s="1"/>
  <c r="G51" i="103"/>
  <c r="F165" i="105" s="1"/>
  <c r="F963" i="105"/>
  <c r="L29" i="122" s="1"/>
  <c r="K29" i="122" s="1"/>
  <c r="E19" i="120"/>
  <c r="F19" i="120" s="1"/>
  <c r="I3" i="103"/>
  <c r="F173" i="105" s="1"/>
  <c r="L34" i="122" s="1"/>
  <c r="K34" i="122" s="1"/>
  <c r="L22" i="131"/>
  <c r="Q40" i="103"/>
  <c r="F439" i="105" s="1"/>
  <c r="K27" i="130"/>
  <c r="L27" i="130" s="1"/>
  <c r="S42" i="103"/>
  <c r="F498" i="105" s="1"/>
  <c r="AN49" i="103"/>
  <c r="F904" i="105" s="1"/>
  <c r="L17" i="131"/>
  <c r="Q35" i="103"/>
  <c r="F433" i="105" s="1"/>
  <c r="K25" i="130"/>
  <c r="L25" i="130" s="1"/>
  <c r="S40" i="103"/>
  <c r="F496" i="105" s="1"/>
  <c r="C51" i="103"/>
  <c r="F51" i="105" s="1"/>
  <c r="K36" i="130"/>
  <c r="L36" i="130" s="1"/>
  <c r="S51" i="103"/>
  <c r="F507" i="105" s="1"/>
  <c r="AT50" i="103"/>
  <c r="F969" i="105" s="1"/>
  <c r="L35" i="122" s="1"/>
  <c r="K35" i="122" s="1"/>
  <c r="AT48" i="103"/>
  <c r="F967" i="105" s="1"/>
  <c r="L33" i="122" s="1"/>
  <c r="K33" i="122" s="1"/>
  <c r="AT47" i="103"/>
  <c r="F966" i="105" s="1"/>
  <c r="L32" i="122" s="1"/>
  <c r="K32" i="122" s="1"/>
  <c r="F1129" i="105"/>
  <c r="L23" i="131"/>
  <c r="Q41" i="103"/>
  <c r="F440" i="105" s="1"/>
  <c r="K26" i="130"/>
  <c r="L26" i="130" s="1"/>
  <c r="S41" i="103"/>
  <c r="F497" i="105" s="1"/>
  <c r="K23" i="130"/>
  <c r="L23" i="130" s="1"/>
  <c r="S38" i="103"/>
  <c r="F494" i="105" s="1"/>
  <c r="L18" i="131"/>
  <c r="Q37" i="103"/>
  <c r="F436" i="105" s="1"/>
  <c r="K22" i="130"/>
  <c r="L22" i="130" s="1"/>
  <c r="S37" i="103"/>
  <c r="F493" i="105" s="1"/>
  <c r="L20" i="131"/>
  <c r="Q38" i="103"/>
  <c r="F437" i="105" s="1"/>
  <c r="AH31" i="103"/>
  <c r="F771" i="105" s="1"/>
  <c r="K16" i="130"/>
  <c r="L16" i="130" s="1"/>
  <c r="S31" i="103"/>
  <c r="F486" i="105" s="1"/>
  <c r="L34" i="131"/>
  <c r="Q31" i="103"/>
  <c r="F429" i="105" s="1"/>
  <c r="AH32" i="103"/>
  <c r="F772" i="105" s="1"/>
  <c r="L33" i="131"/>
  <c r="Q30" i="103"/>
  <c r="F428" i="105" s="1"/>
  <c r="AN30" i="103"/>
  <c r="F884" i="105" s="1"/>
  <c r="E41" i="130"/>
  <c r="F41" i="130" s="1"/>
  <c r="S30" i="103"/>
  <c r="F485" i="105" s="1"/>
  <c r="L36" i="131"/>
  <c r="Q32" i="103"/>
  <c r="F430" i="105" s="1"/>
  <c r="L15" i="131"/>
  <c r="Q33" i="103"/>
  <c r="F431" i="105" s="1"/>
  <c r="K17" i="130"/>
  <c r="L17" i="130" s="1"/>
  <c r="S32" i="103"/>
  <c r="F487" i="105" s="1"/>
  <c r="K18" i="130"/>
  <c r="L18" i="130" s="1"/>
  <c r="S33" i="103"/>
  <c r="F488" i="105" s="1"/>
  <c r="AN28" i="103"/>
  <c r="F882" i="105" s="1"/>
  <c r="F32" i="131"/>
  <c r="Q28" i="103"/>
  <c r="F426" i="105" s="1"/>
  <c r="E37" i="130"/>
  <c r="F37" i="130" s="1"/>
  <c r="S25" i="103"/>
  <c r="F479" i="105" s="1"/>
  <c r="E40" i="130"/>
  <c r="F40" i="130" s="1"/>
  <c r="S28" i="103"/>
  <c r="F483" i="105" s="1"/>
  <c r="F34" i="131"/>
  <c r="Q24" i="103"/>
  <c r="F421" i="105" s="1"/>
  <c r="F37" i="131"/>
  <c r="Q26" i="103"/>
  <c r="F424" i="105" s="1"/>
  <c r="F35" i="131"/>
  <c r="Q25" i="103"/>
  <c r="F422" i="105" s="1"/>
  <c r="E38" i="130"/>
  <c r="F38" i="130" s="1"/>
  <c r="S26" i="103"/>
  <c r="F481" i="105" s="1"/>
  <c r="F38" i="131"/>
  <c r="Q27" i="103"/>
  <c r="F425" i="105" s="1"/>
  <c r="E35" i="130"/>
  <c r="F35" i="130" s="1"/>
  <c r="S23" i="103"/>
  <c r="F477" i="105" s="1"/>
  <c r="AH23" i="103"/>
  <c r="F762" i="105" s="1"/>
  <c r="E36" i="130"/>
  <c r="F36" i="130" s="1"/>
  <c r="S24" i="103"/>
  <c r="F478" i="105" s="1"/>
  <c r="F33" i="131"/>
  <c r="Q23" i="103"/>
  <c r="F420" i="105" s="1"/>
  <c r="F36" i="131"/>
  <c r="E39" i="130"/>
  <c r="F39" i="130" s="1"/>
  <c r="S27" i="103"/>
  <c r="F482" i="105" s="1"/>
  <c r="F23" i="131"/>
  <c r="Q5" i="103"/>
  <c r="F403" i="105" s="1"/>
  <c r="F30" i="131"/>
  <c r="Q13" i="103"/>
  <c r="F413" i="105" s="1"/>
  <c r="AN12" i="103"/>
  <c r="F868" i="105" s="1"/>
  <c r="E16" i="107"/>
  <c r="F16" i="107" s="1"/>
  <c r="F130" i="105"/>
  <c r="F359" i="105"/>
  <c r="E22" i="120"/>
  <c r="F22" i="120" s="1"/>
  <c r="AN4" i="103"/>
  <c r="F858" i="105" s="1"/>
  <c r="F24" i="131"/>
  <c r="Q6" i="103"/>
  <c r="F404" i="105" s="1"/>
  <c r="E25" i="120"/>
  <c r="F25" i="120" s="1"/>
  <c r="C20" i="103"/>
  <c r="F52" i="105" s="1"/>
  <c r="E21" i="120"/>
  <c r="F21" i="120" s="1"/>
  <c r="F175" i="105"/>
  <c r="F291" i="105"/>
  <c r="F29" i="131"/>
  <c r="Q12" i="103"/>
  <c r="F412" i="105" s="1"/>
  <c r="E18" i="114"/>
  <c r="F18" i="114" s="1"/>
  <c r="F303" i="105"/>
  <c r="F360" i="105"/>
  <c r="E30" i="130"/>
  <c r="F30" i="130" s="1"/>
  <c r="S10" i="103"/>
  <c r="F465" i="105" s="1"/>
  <c r="F466" i="105" s="1"/>
  <c r="E21" i="130"/>
  <c r="F21" i="130" s="1"/>
  <c r="S20" i="103"/>
  <c r="F508" i="105" s="1"/>
  <c r="E24" i="120"/>
  <c r="F24" i="120" s="1"/>
  <c r="F180" i="105"/>
  <c r="F181" i="105" s="1"/>
  <c r="F353" i="105"/>
  <c r="F354" i="105" s="1"/>
  <c r="F357" i="105"/>
  <c r="F15" i="131"/>
  <c r="Q15" i="103"/>
  <c r="F415" i="105" s="1"/>
  <c r="E18" i="121"/>
  <c r="F18" i="121" s="1"/>
  <c r="Q17" i="103"/>
  <c r="F417" i="105" s="1"/>
  <c r="F18" i="131"/>
  <c r="Q19" i="103"/>
  <c r="F419" i="105" s="1"/>
  <c r="F27" i="131"/>
  <c r="Q10" i="103"/>
  <c r="F408" i="105" s="1"/>
  <c r="F409" i="105" s="1"/>
  <c r="F16" i="131"/>
  <c r="Q16" i="103"/>
  <c r="F416" i="105" s="1"/>
  <c r="F17" i="131"/>
  <c r="Q18" i="103"/>
  <c r="F418" i="105" s="1"/>
  <c r="F19" i="131"/>
  <c r="Q20" i="103"/>
  <c r="F451" i="105" s="1"/>
  <c r="F28" i="131"/>
  <c r="Q11" i="103"/>
  <c r="F410" i="105" s="1"/>
  <c r="F411" i="105" s="1"/>
  <c r="F31" i="131"/>
  <c r="Q14" i="103"/>
  <c r="F414" i="105" s="1"/>
  <c r="E20" i="130"/>
  <c r="F20" i="130" s="1"/>
  <c r="S19" i="103"/>
  <c r="F476" i="105" s="1"/>
  <c r="F387" i="105"/>
  <c r="C45" i="103"/>
  <c r="F45" i="105" s="1"/>
  <c r="K30" i="130"/>
  <c r="L30" i="130" s="1"/>
  <c r="S45" i="103"/>
  <c r="F501" i="105" s="1"/>
  <c r="F102" i="105"/>
  <c r="K31" i="130"/>
  <c r="L31" i="130" s="1"/>
  <c r="S46" i="103"/>
  <c r="F502" i="105" s="1"/>
  <c r="F159" i="105"/>
  <c r="F216" i="105"/>
  <c r="F273" i="105"/>
  <c r="F330" i="105"/>
  <c r="E19" i="130"/>
  <c r="F19" i="130" s="1"/>
  <c r="E15" i="132"/>
  <c r="F15" i="132" s="1"/>
  <c r="E16" i="132"/>
  <c r="F16" i="132" s="1"/>
  <c r="E17" i="132"/>
  <c r="F17" i="132" s="1"/>
  <c r="F782" i="105"/>
  <c r="E27" i="120"/>
  <c r="F27" i="120" s="1"/>
  <c r="E18" i="120"/>
  <c r="F18" i="120" s="1"/>
  <c r="E17" i="120"/>
  <c r="F17" i="120" s="1"/>
  <c r="E26" i="120"/>
  <c r="F26" i="120" s="1"/>
  <c r="A18" i="109"/>
  <c r="A23" i="109" s="1"/>
  <c r="A42" i="109" s="1"/>
  <c r="A16" i="109" s="1"/>
  <c r="A25" i="109" s="1"/>
  <c r="A27" i="109" s="1"/>
  <c r="G32" i="109" s="1"/>
  <c r="AM5" i="103"/>
  <c r="AN5" i="103" s="1"/>
  <c r="AG13" i="103"/>
  <c r="AH13" i="103" s="1"/>
  <c r="AG11" i="103"/>
  <c r="AH11" i="103" s="1"/>
  <c r="AM6" i="103"/>
  <c r="AN6" i="103" s="1"/>
  <c r="AG14" i="103"/>
  <c r="AH14" i="103" s="1"/>
  <c r="E25" i="130"/>
  <c r="F25" i="130" s="1"/>
  <c r="E32" i="130"/>
  <c r="F32" i="130" s="1"/>
  <c r="E33" i="130"/>
  <c r="F33" i="130" s="1"/>
  <c r="E16" i="130"/>
  <c r="F16" i="130" s="1"/>
  <c r="E17" i="130"/>
  <c r="F17" i="130" s="1"/>
  <c r="E18" i="130"/>
  <c r="F18" i="130" s="1"/>
  <c r="E26" i="130"/>
  <c r="F26" i="130" s="1"/>
  <c r="E31" i="130"/>
  <c r="F31" i="130" s="1"/>
  <c r="E34" i="130"/>
  <c r="F34" i="130" s="1"/>
  <c r="K36" i="111"/>
  <c r="L36" i="111" s="1"/>
  <c r="F108" i="105"/>
  <c r="K36" i="112"/>
  <c r="L36" i="112" s="1"/>
  <c r="F222" i="105"/>
  <c r="K36" i="114"/>
  <c r="L36" i="114" s="1"/>
  <c r="F336" i="105"/>
  <c r="K36" i="121"/>
  <c r="L36" i="121" s="1"/>
  <c r="F450" i="105"/>
  <c r="F564" i="105"/>
  <c r="K36" i="106"/>
  <c r="L36" i="106" s="1"/>
  <c r="F393" i="105"/>
  <c r="K36" i="118"/>
  <c r="L36" i="118" s="1"/>
  <c r="F849" i="105"/>
  <c r="F734" i="105"/>
  <c r="F919" i="105"/>
  <c r="F917" i="105"/>
  <c r="E41" i="137"/>
  <c r="F1118" i="105"/>
  <c r="AS39" i="103"/>
  <c r="AZ39" i="103"/>
  <c r="K24" i="137" s="1"/>
  <c r="AS34" i="103"/>
  <c r="AT34" i="103" s="1"/>
  <c r="AZ34" i="103"/>
  <c r="K19" i="137" s="1"/>
  <c r="K34" i="111"/>
  <c r="L34" i="111" s="1"/>
  <c r="F106" i="105"/>
  <c r="K34" i="112"/>
  <c r="L34" i="112" s="1"/>
  <c r="F220" i="105"/>
  <c r="K34" i="114"/>
  <c r="L34" i="114" s="1"/>
  <c r="F334" i="105"/>
  <c r="K34" i="121"/>
  <c r="L34" i="121" s="1"/>
  <c r="F733" i="105"/>
  <c r="K34" i="118"/>
  <c r="L34" i="118" s="1"/>
  <c r="F847" i="105"/>
  <c r="F49" i="105"/>
  <c r="F163" i="105"/>
  <c r="F277" i="105"/>
  <c r="K34" i="106"/>
  <c r="L34" i="106" s="1"/>
  <c r="F391" i="105"/>
  <c r="F562" i="105"/>
  <c r="F615" i="105"/>
  <c r="F843" i="105"/>
  <c r="F558" i="105"/>
  <c r="F103" i="105"/>
  <c r="F217" i="105"/>
  <c r="F331" i="105"/>
  <c r="K31" i="121"/>
  <c r="L31" i="121" s="1"/>
  <c r="F445" i="105"/>
  <c r="F673" i="105"/>
  <c r="F730" i="105"/>
  <c r="F787" i="105"/>
  <c r="F901" i="105"/>
  <c r="F444" i="105"/>
  <c r="F672" i="105"/>
  <c r="F729" i="105"/>
  <c r="F786" i="105"/>
  <c r="F900" i="105"/>
  <c r="K31" i="109"/>
  <c r="L31" i="109" s="1"/>
  <c r="F46" i="105"/>
  <c r="K31" i="107"/>
  <c r="L31" i="107" s="1"/>
  <c r="F160" i="105"/>
  <c r="K31" i="110"/>
  <c r="L31" i="110" s="1"/>
  <c r="F274" i="105"/>
  <c r="F388" i="105"/>
  <c r="F616" i="105"/>
  <c r="F844" i="105"/>
  <c r="F559" i="105"/>
  <c r="K25" i="111"/>
  <c r="L25" i="111" s="1"/>
  <c r="F97" i="105"/>
  <c r="K25" i="112"/>
  <c r="L25" i="112" s="1"/>
  <c r="F211" i="105"/>
  <c r="F325" i="105"/>
  <c r="K25" i="121"/>
  <c r="L25" i="121" s="1"/>
  <c r="F667" i="105"/>
  <c r="F724" i="105"/>
  <c r="K25" i="69"/>
  <c r="L25" i="69" s="1"/>
  <c r="F781" i="105"/>
  <c r="K25" i="117"/>
  <c r="L25" i="117" s="1"/>
  <c r="F895" i="105"/>
  <c r="K26" i="109"/>
  <c r="L26" i="109" s="1"/>
  <c r="F41" i="105"/>
  <c r="F155" i="105"/>
  <c r="F269" i="105"/>
  <c r="K26" i="106"/>
  <c r="L26" i="106" s="1"/>
  <c r="F383" i="105"/>
  <c r="K26" i="117"/>
  <c r="L26" i="117" s="1"/>
  <c r="F896" i="105"/>
  <c r="F42" i="105"/>
  <c r="F156" i="105"/>
  <c r="F270" i="105"/>
  <c r="K27" i="106"/>
  <c r="L27" i="106" s="1"/>
  <c r="F384" i="105"/>
  <c r="F612" i="105"/>
  <c r="K27" i="118"/>
  <c r="L27" i="118" s="1"/>
  <c r="F840" i="105"/>
  <c r="F555" i="105"/>
  <c r="F40" i="105"/>
  <c r="F154" i="105"/>
  <c r="F268" i="105"/>
  <c r="K25" i="106"/>
  <c r="L25" i="106" s="1"/>
  <c r="F382" i="105"/>
  <c r="F610" i="105"/>
  <c r="K25" i="118"/>
  <c r="L25" i="118" s="1"/>
  <c r="F838" i="105"/>
  <c r="F553" i="105"/>
  <c r="K26" i="111"/>
  <c r="L26" i="111" s="1"/>
  <c r="F98" i="105"/>
  <c r="K26" i="112"/>
  <c r="L26" i="112" s="1"/>
  <c r="F212" i="105"/>
  <c r="K26" i="114"/>
  <c r="L26" i="114" s="1"/>
  <c r="F326" i="105"/>
  <c r="F725" i="105"/>
  <c r="K26" i="118"/>
  <c r="L26" i="118" s="1"/>
  <c r="F839" i="105"/>
  <c r="F554" i="105"/>
  <c r="K27" i="111"/>
  <c r="L27" i="111" s="1"/>
  <c r="F99" i="105"/>
  <c r="K27" i="112"/>
  <c r="L27" i="112" s="1"/>
  <c r="F213" i="105"/>
  <c r="K27" i="114"/>
  <c r="L27" i="114" s="1"/>
  <c r="F327" i="105"/>
  <c r="F669" i="105"/>
  <c r="F726" i="105"/>
  <c r="K27" i="69"/>
  <c r="L27" i="69" s="1"/>
  <c r="F783" i="105"/>
  <c r="K27" i="117"/>
  <c r="L27" i="117" s="1"/>
  <c r="F897" i="105"/>
  <c r="K20" i="109"/>
  <c r="L20" i="109" s="1"/>
  <c r="F34" i="105"/>
  <c r="K20" i="107"/>
  <c r="L20" i="107" s="1"/>
  <c r="F148" i="105"/>
  <c r="K20" i="110"/>
  <c r="L20" i="110" s="1"/>
  <c r="F262" i="105"/>
  <c r="F376" i="105"/>
  <c r="F718" i="105"/>
  <c r="K20" i="118"/>
  <c r="L20" i="118" s="1"/>
  <c r="F832" i="105"/>
  <c r="F547" i="105"/>
  <c r="F94" i="105"/>
  <c r="F208" i="105"/>
  <c r="K22" i="114"/>
  <c r="L22" i="114" s="1"/>
  <c r="F322" i="105"/>
  <c r="F664" i="105"/>
  <c r="F721" i="105"/>
  <c r="F778" i="105"/>
  <c r="F892" i="105"/>
  <c r="K23" i="109"/>
  <c r="L23" i="109" s="1"/>
  <c r="F38" i="105"/>
  <c r="K23" i="107"/>
  <c r="L23" i="107" s="1"/>
  <c r="F152" i="105"/>
  <c r="K23" i="110"/>
  <c r="L23" i="110" s="1"/>
  <c r="F266" i="105"/>
  <c r="F380" i="105"/>
  <c r="F722" i="105"/>
  <c r="F836" i="105"/>
  <c r="F551" i="105"/>
  <c r="F779" i="105"/>
  <c r="F91" i="105"/>
  <c r="F205" i="105"/>
  <c r="K20" i="114"/>
  <c r="L20" i="114" s="1"/>
  <c r="F319" i="105"/>
  <c r="F661" i="105"/>
  <c r="K20" i="117"/>
  <c r="L20" i="117" s="1"/>
  <c r="F889" i="105"/>
  <c r="K22" i="109"/>
  <c r="L22" i="109" s="1"/>
  <c r="F37" i="105"/>
  <c r="K22" i="107"/>
  <c r="L22" i="107" s="1"/>
  <c r="F151" i="105"/>
  <c r="K22" i="110"/>
  <c r="L22" i="110" s="1"/>
  <c r="F265" i="105"/>
  <c r="F379" i="105"/>
  <c r="F607" i="105"/>
  <c r="F835" i="105"/>
  <c r="F550" i="105"/>
  <c r="F95" i="105"/>
  <c r="F209" i="105"/>
  <c r="F323" i="105"/>
  <c r="K23" i="121"/>
  <c r="L23" i="121" s="1"/>
  <c r="F665" i="105"/>
  <c r="F893" i="105"/>
  <c r="E41" i="109"/>
  <c r="F41" i="109" s="1"/>
  <c r="F29" i="105"/>
  <c r="E41" i="107"/>
  <c r="F41" i="107" s="1"/>
  <c r="F143" i="105"/>
  <c r="E41" i="110"/>
  <c r="F41" i="110" s="1"/>
  <c r="F257" i="105"/>
  <c r="F371" i="105"/>
  <c r="F827" i="105"/>
  <c r="K16" i="109"/>
  <c r="L16" i="109" s="1"/>
  <c r="F30" i="105"/>
  <c r="K16" i="107"/>
  <c r="L16" i="107" s="1"/>
  <c r="F144" i="105"/>
  <c r="K16" i="110"/>
  <c r="L16" i="110" s="1"/>
  <c r="F258" i="105"/>
  <c r="F372" i="105"/>
  <c r="F828" i="105"/>
  <c r="F543" i="105"/>
  <c r="K17" i="111"/>
  <c r="L17" i="111" s="1"/>
  <c r="F88" i="105"/>
  <c r="K17" i="112"/>
  <c r="L17" i="112" s="1"/>
  <c r="F202" i="105"/>
  <c r="K17" i="114"/>
  <c r="L17" i="114" s="1"/>
  <c r="F316" i="105"/>
  <c r="F658" i="105"/>
  <c r="F715" i="105"/>
  <c r="K17" i="118"/>
  <c r="L17" i="118" s="1"/>
  <c r="F829" i="105"/>
  <c r="F544" i="105"/>
  <c r="K18" i="111"/>
  <c r="L18" i="111" s="1"/>
  <c r="F89" i="105"/>
  <c r="F39" i="122" s="1"/>
  <c r="E39" i="122" s="1"/>
  <c r="K18" i="112"/>
  <c r="L18" i="112" s="1"/>
  <c r="F203" i="105"/>
  <c r="K18" i="114"/>
  <c r="L18" i="114" s="1"/>
  <c r="F317" i="105"/>
  <c r="L16" i="122" s="1"/>
  <c r="K16" i="122" s="1"/>
  <c r="F659" i="105"/>
  <c r="F716" i="105"/>
  <c r="L22" i="122" s="1"/>
  <c r="K22" i="122" s="1"/>
  <c r="K18" i="69"/>
  <c r="L18" i="69" s="1"/>
  <c r="F773" i="105"/>
  <c r="L23" i="122" s="1"/>
  <c r="K23" i="122" s="1"/>
  <c r="K18" i="117"/>
  <c r="L18" i="117" s="1"/>
  <c r="F887" i="105"/>
  <c r="L25" i="122" s="1"/>
  <c r="K25" i="122" s="1"/>
  <c r="F86" i="105"/>
  <c r="F200" i="105"/>
  <c r="F314" i="105"/>
  <c r="F542" i="105"/>
  <c r="F87" i="105"/>
  <c r="F201" i="105"/>
  <c r="F315" i="105"/>
  <c r="K16" i="121"/>
  <c r="L16" i="121" s="1"/>
  <c r="F885" i="105"/>
  <c r="F31" i="105"/>
  <c r="F145" i="105"/>
  <c r="F259" i="105"/>
  <c r="K17" i="106"/>
  <c r="L17" i="106" s="1"/>
  <c r="F373" i="105"/>
  <c r="F601" i="105"/>
  <c r="K17" i="117"/>
  <c r="L17" i="117" s="1"/>
  <c r="F886" i="105"/>
  <c r="F32" i="105"/>
  <c r="F38" i="122" s="1"/>
  <c r="E38" i="122" s="1"/>
  <c r="F146" i="105"/>
  <c r="F40" i="122" s="1"/>
  <c r="E40" i="122" s="1"/>
  <c r="F260" i="105"/>
  <c r="F41" i="122" s="1"/>
  <c r="E41" i="122" s="1"/>
  <c r="K18" i="106"/>
  <c r="L18" i="106" s="1"/>
  <c r="F374" i="105"/>
  <c r="L17" i="122" s="1"/>
  <c r="K17" i="122" s="1"/>
  <c r="F602" i="105"/>
  <c r="K18" i="118"/>
  <c r="L18" i="118" s="1"/>
  <c r="F830" i="105"/>
  <c r="F545" i="105"/>
  <c r="L20" i="122" s="1"/>
  <c r="K20" i="122" s="1"/>
  <c r="F78" i="105"/>
  <c r="F192" i="105"/>
  <c r="F306" i="105"/>
  <c r="F876" i="105"/>
  <c r="E36" i="109"/>
  <c r="F36" i="109" s="1"/>
  <c r="F22" i="105"/>
  <c r="E36" i="110"/>
  <c r="F36" i="110" s="1"/>
  <c r="F250" i="105"/>
  <c r="F535" i="105"/>
  <c r="E37" i="112"/>
  <c r="F37" i="112" s="1"/>
  <c r="F194" i="105"/>
  <c r="F536" i="105"/>
  <c r="E35" i="107"/>
  <c r="F35" i="107" s="1"/>
  <c r="F135" i="105"/>
  <c r="E35" i="110"/>
  <c r="F35" i="110" s="1"/>
  <c r="F249" i="105"/>
  <c r="F363" i="105"/>
  <c r="F534" i="105"/>
  <c r="E36" i="111"/>
  <c r="F36" i="111" s="1"/>
  <c r="F79" i="105"/>
  <c r="E36" i="112"/>
  <c r="F36" i="112" s="1"/>
  <c r="F193" i="105"/>
  <c r="E36" i="114"/>
  <c r="F36" i="114" s="1"/>
  <c r="F307" i="105"/>
  <c r="E36" i="121"/>
  <c r="F36" i="121" s="1"/>
  <c r="F649" i="105"/>
  <c r="F706" i="105"/>
  <c r="E36" i="69"/>
  <c r="F36" i="69" s="1"/>
  <c r="F763" i="105"/>
  <c r="E36" i="117"/>
  <c r="F36" i="117" s="1"/>
  <c r="F877" i="105"/>
  <c r="E37" i="109"/>
  <c r="F37" i="109" s="1"/>
  <c r="F23" i="105"/>
  <c r="E37" i="107"/>
  <c r="F37" i="107" s="1"/>
  <c r="F137" i="105"/>
  <c r="E37" i="110"/>
  <c r="F37" i="110" s="1"/>
  <c r="F251" i="105"/>
  <c r="E37" i="106"/>
  <c r="F37" i="106" s="1"/>
  <c r="F365" i="105"/>
  <c r="E36" i="118"/>
  <c r="F36" i="118" s="1"/>
  <c r="F821" i="105"/>
  <c r="E38" i="107"/>
  <c r="F38" i="107" s="1"/>
  <c r="F139" i="105"/>
  <c r="E38" i="110"/>
  <c r="F38" i="110" s="1"/>
  <c r="F253" i="105"/>
  <c r="E38" i="106"/>
  <c r="F38" i="106" s="1"/>
  <c r="F367" i="105"/>
  <c r="F595" i="105"/>
  <c r="E37" i="118"/>
  <c r="F37" i="118" s="1"/>
  <c r="F823" i="105"/>
  <c r="F538" i="105"/>
  <c r="F83" i="105"/>
  <c r="F197" i="105"/>
  <c r="F311" i="105"/>
  <c r="E39" i="121"/>
  <c r="F39" i="121" s="1"/>
  <c r="F881" i="105"/>
  <c r="F27" i="105"/>
  <c r="F141" i="105"/>
  <c r="F255" i="105"/>
  <c r="E40" i="106"/>
  <c r="F40" i="106" s="1"/>
  <c r="F369" i="105"/>
  <c r="F825" i="105"/>
  <c r="E35" i="121"/>
  <c r="F35" i="121" s="1"/>
  <c r="E36" i="107"/>
  <c r="F36" i="107" s="1"/>
  <c r="F136" i="105"/>
  <c r="E36" i="106"/>
  <c r="F36" i="106" s="1"/>
  <c r="F364" i="105"/>
  <c r="F592" i="105"/>
  <c r="E35" i="118"/>
  <c r="F35" i="118" s="1"/>
  <c r="F820" i="105"/>
  <c r="E37" i="111"/>
  <c r="F37" i="111" s="1"/>
  <c r="F80" i="105"/>
  <c r="E37" i="114"/>
  <c r="F37" i="114" s="1"/>
  <c r="F308" i="105"/>
  <c r="E37" i="121"/>
  <c r="F37" i="121" s="1"/>
  <c r="E38" i="111"/>
  <c r="F38" i="111" s="1"/>
  <c r="F82" i="105"/>
  <c r="E38" i="112"/>
  <c r="F38" i="112" s="1"/>
  <c r="F196" i="105"/>
  <c r="E38" i="114"/>
  <c r="F38" i="114" s="1"/>
  <c r="F310" i="105"/>
  <c r="E38" i="121"/>
  <c r="F38" i="121" s="1"/>
  <c r="F652" i="105"/>
  <c r="F709" i="105"/>
  <c r="E38" i="69"/>
  <c r="F38" i="69" s="1"/>
  <c r="F766" i="105"/>
  <c r="E38" i="117"/>
  <c r="F38" i="117" s="1"/>
  <c r="F880" i="105"/>
  <c r="E39" i="109"/>
  <c r="F39" i="109" s="1"/>
  <c r="F26" i="105"/>
  <c r="E39" i="107"/>
  <c r="F39" i="107" s="1"/>
  <c r="F140" i="105"/>
  <c r="E39" i="110"/>
  <c r="F39" i="110" s="1"/>
  <c r="F254" i="105"/>
  <c r="F368" i="105"/>
  <c r="F824" i="105"/>
  <c r="F539" i="105"/>
  <c r="E40" i="111"/>
  <c r="F40" i="111" s="1"/>
  <c r="F84" i="105"/>
  <c r="E40" i="112"/>
  <c r="F40" i="112" s="1"/>
  <c r="F198" i="105"/>
  <c r="F312" i="105"/>
  <c r="E40" i="121"/>
  <c r="F40" i="121" s="1"/>
  <c r="F540" i="105"/>
  <c r="F864" i="105"/>
  <c r="F865" i="105" s="1"/>
  <c r="E23" i="111"/>
  <c r="F23" i="111" s="1"/>
  <c r="F59" i="105"/>
  <c r="E17" i="115"/>
  <c r="F17" i="115" s="1"/>
  <c r="E22" i="118"/>
  <c r="F22" i="118" s="1"/>
  <c r="F800" i="105"/>
  <c r="F515" i="105"/>
  <c r="L38" i="122" s="1"/>
  <c r="K38" i="122" s="1"/>
  <c r="E24" i="111"/>
  <c r="F24" i="111" s="1"/>
  <c r="F60" i="105"/>
  <c r="E24" i="112"/>
  <c r="E24" i="114"/>
  <c r="F24" i="114" s="1"/>
  <c r="F288" i="105"/>
  <c r="F516" i="105"/>
  <c r="E25" i="111"/>
  <c r="F25" i="111" s="1"/>
  <c r="F61" i="105"/>
  <c r="E17" i="116"/>
  <c r="F17" i="116" s="1"/>
  <c r="E25" i="114"/>
  <c r="F25" i="114" s="1"/>
  <c r="F289" i="105"/>
  <c r="E25" i="121"/>
  <c r="F25" i="121" s="1"/>
  <c r="E26" i="109"/>
  <c r="F26" i="109" s="1"/>
  <c r="F5" i="105"/>
  <c r="E26" i="107"/>
  <c r="F26" i="107" s="1"/>
  <c r="F119" i="105"/>
  <c r="E26" i="110"/>
  <c r="F26" i="110" s="1"/>
  <c r="F233" i="105"/>
  <c r="E26" i="106"/>
  <c r="F26" i="106" s="1"/>
  <c r="F347" i="105"/>
  <c r="F518" i="105"/>
  <c r="E27" i="111"/>
  <c r="F27" i="111" s="1"/>
  <c r="F63" i="105"/>
  <c r="E21" i="115"/>
  <c r="F21" i="115" s="1"/>
  <c r="F177" i="105"/>
  <c r="E26" i="118"/>
  <c r="F26" i="118" s="1"/>
  <c r="F804" i="105"/>
  <c r="E28" i="109"/>
  <c r="F28" i="109" s="1"/>
  <c r="F7" i="105"/>
  <c r="E28" i="107"/>
  <c r="F28" i="107" s="1"/>
  <c r="F121" i="105"/>
  <c r="F577" i="105"/>
  <c r="F805" i="105"/>
  <c r="F520" i="105"/>
  <c r="F66" i="105"/>
  <c r="F67" i="105" s="1"/>
  <c r="E21" i="116"/>
  <c r="F21" i="116" s="1"/>
  <c r="F294" i="105"/>
  <c r="F295" i="105" s="1"/>
  <c r="E30" i="121"/>
  <c r="F30" i="121" s="1"/>
  <c r="F693" i="105"/>
  <c r="F694" i="105" s="1"/>
  <c r="F807" i="105"/>
  <c r="F808" i="105" s="1"/>
  <c r="E31" i="109"/>
  <c r="F31" i="109" s="1"/>
  <c r="F11" i="105"/>
  <c r="F12" i="105" s="1"/>
  <c r="E31" i="107"/>
  <c r="F31" i="107" s="1"/>
  <c r="F125" i="105"/>
  <c r="F126" i="105" s="1"/>
  <c r="E31" i="110"/>
  <c r="F31" i="110" s="1"/>
  <c r="F239" i="105"/>
  <c r="F240" i="105" s="1"/>
  <c r="F809" i="105"/>
  <c r="F810" i="105" s="1"/>
  <c r="F524" i="105"/>
  <c r="F525" i="105" s="1"/>
  <c r="E32" i="111"/>
  <c r="F32" i="111" s="1"/>
  <c r="F70" i="105"/>
  <c r="E23" i="116"/>
  <c r="F23" i="116" s="1"/>
  <c r="F184" i="105"/>
  <c r="F298" i="105"/>
  <c r="E32" i="121"/>
  <c r="F32" i="121" s="1"/>
  <c r="F526" i="105"/>
  <c r="E33" i="111"/>
  <c r="F33" i="111" s="1"/>
  <c r="F71" i="105"/>
  <c r="E24" i="116"/>
  <c r="F24" i="116" s="1"/>
  <c r="F185" i="105"/>
  <c r="E33" i="114"/>
  <c r="F33" i="114" s="1"/>
  <c r="F299" i="105"/>
  <c r="E33" i="121"/>
  <c r="F33" i="121" s="1"/>
  <c r="F641" i="105"/>
  <c r="E33" i="117"/>
  <c r="F33" i="117" s="1"/>
  <c r="F869" i="105"/>
  <c r="E34" i="109"/>
  <c r="F34" i="109" s="1"/>
  <c r="F15" i="105"/>
  <c r="E34" i="107"/>
  <c r="F34" i="107" s="1"/>
  <c r="F129" i="105"/>
  <c r="E34" i="110"/>
  <c r="F34" i="110" s="1"/>
  <c r="F243" i="105"/>
  <c r="F585" i="105"/>
  <c r="F528" i="105"/>
  <c r="E16" i="111"/>
  <c r="F16" i="111" s="1"/>
  <c r="E16" i="112"/>
  <c r="F16" i="112" s="1"/>
  <c r="E16" i="114"/>
  <c r="F16" i="114" s="1"/>
  <c r="F301" i="105"/>
  <c r="F529" i="105"/>
  <c r="F74" i="105"/>
  <c r="F302" i="105"/>
  <c r="E17" i="121"/>
  <c r="F17" i="121" s="1"/>
  <c r="F530" i="105"/>
  <c r="F531" i="105"/>
  <c r="F190" i="105"/>
  <c r="E19" i="114"/>
  <c r="F19" i="114" s="1"/>
  <c r="F304" i="105"/>
  <c r="F532" i="105"/>
  <c r="E20" i="114"/>
  <c r="F20" i="114" s="1"/>
  <c r="F305" i="105"/>
  <c r="F533" i="105"/>
  <c r="E21" i="111"/>
  <c r="F21" i="111" s="1"/>
  <c r="E21" i="112"/>
  <c r="F21" i="112" s="1"/>
  <c r="E21" i="114"/>
  <c r="F21" i="114" s="1"/>
  <c r="F337" i="105"/>
  <c r="E21" i="121"/>
  <c r="F21" i="121" s="1"/>
  <c r="E23" i="109"/>
  <c r="F23" i="109" s="1"/>
  <c r="F2" i="105"/>
  <c r="L31" i="122" s="1"/>
  <c r="K31" i="122" s="1"/>
  <c r="E23" i="107"/>
  <c r="F23" i="107" s="1"/>
  <c r="F116" i="105"/>
  <c r="E23" i="117"/>
  <c r="F23" i="117" s="1"/>
  <c r="F857" i="105"/>
  <c r="E24" i="109"/>
  <c r="F24" i="109" s="1"/>
  <c r="F3" i="105"/>
  <c r="E24" i="107"/>
  <c r="F24" i="107" s="1"/>
  <c r="F117" i="105"/>
  <c r="E24" i="110"/>
  <c r="F24" i="110" s="1"/>
  <c r="F231" i="105"/>
  <c r="E24" i="106"/>
  <c r="F24" i="106" s="1"/>
  <c r="F345" i="105"/>
  <c r="E23" i="118"/>
  <c r="F23" i="118" s="1"/>
  <c r="F801" i="105"/>
  <c r="E25" i="109"/>
  <c r="F25" i="109" s="1"/>
  <c r="F4" i="105"/>
  <c r="E25" i="107"/>
  <c r="F25" i="107" s="1"/>
  <c r="F118" i="105"/>
  <c r="E25" i="110"/>
  <c r="F25" i="110" s="1"/>
  <c r="F232" i="105"/>
  <c r="E25" i="106"/>
  <c r="F25" i="106" s="1"/>
  <c r="F346" i="105"/>
  <c r="F517" i="105"/>
  <c r="E26" i="111"/>
  <c r="F26" i="111" s="1"/>
  <c r="F62" i="105"/>
  <c r="F176" i="105"/>
  <c r="E26" i="114"/>
  <c r="F26" i="114" s="1"/>
  <c r="F290" i="105"/>
  <c r="E26" i="121"/>
  <c r="F26" i="121" s="1"/>
  <c r="E27" i="109"/>
  <c r="F27" i="109" s="1"/>
  <c r="F6" i="105"/>
  <c r="E27" i="107"/>
  <c r="F27" i="107" s="1"/>
  <c r="F120" i="105"/>
  <c r="E27" i="110"/>
  <c r="F27" i="110" s="1"/>
  <c r="F234" i="105"/>
  <c r="F519" i="105"/>
  <c r="F64" i="105"/>
  <c r="F634" i="105"/>
  <c r="F691" i="105"/>
  <c r="F748" i="105"/>
  <c r="F862" i="105"/>
  <c r="E30" i="109"/>
  <c r="F30" i="109" s="1"/>
  <c r="F9" i="105"/>
  <c r="F10" i="105" s="1"/>
  <c r="E30" i="107"/>
  <c r="F30" i="107" s="1"/>
  <c r="F123" i="105"/>
  <c r="F124" i="105" s="1"/>
  <c r="F351" i="105"/>
  <c r="F352" i="105" s="1"/>
  <c r="F522" i="105"/>
  <c r="F523" i="105" s="1"/>
  <c r="F68" i="105"/>
  <c r="F69" i="105" s="1"/>
  <c r="E22" i="116"/>
  <c r="F22" i="116" s="1"/>
  <c r="F182" i="105"/>
  <c r="F183" i="105" s="1"/>
  <c r="F296" i="105"/>
  <c r="F297" i="105" s="1"/>
  <c r="E31" i="121"/>
  <c r="F31" i="121" s="1"/>
  <c r="F866" i="105"/>
  <c r="F867" i="105" s="1"/>
  <c r="F13" i="105"/>
  <c r="F127" i="105"/>
  <c r="F241" i="105"/>
  <c r="E32" i="106"/>
  <c r="F32" i="106" s="1"/>
  <c r="F355" i="105"/>
  <c r="F811" i="105"/>
  <c r="E33" i="109"/>
  <c r="F33" i="109" s="1"/>
  <c r="F14" i="105"/>
  <c r="E33" i="107"/>
  <c r="F33" i="107" s="1"/>
  <c r="F128" i="105"/>
  <c r="E33" i="110"/>
  <c r="F33" i="110" s="1"/>
  <c r="F242" i="105"/>
  <c r="E33" i="106"/>
  <c r="F33" i="106" s="1"/>
  <c r="F356" i="105"/>
  <c r="F698" i="105"/>
  <c r="E32" i="118"/>
  <c r="F32" i="118" s="1"/>
  <c r="F812" i="105"/>
  <c r="F527" i="105"/>
  <c r="F72" i="105"/>
  <c r="E25" i="116"/>
  <c r="F25" i="116" s="1"/>
  <c r="F186" i="105"/>
  <c r="E34" i="114"/>
  <c r="F34" i="114" s="1"/>
  <c r="F300" i="105"/>
  <c r="F642" i="105"/>
  <c r="F699" i="105"/>
  <c r="E33" i="118"/>
  <c r="F33" i="118" s="1"/>
  <c r="F813" i="105"/>
  <c r="F16" i="105"/>
  <c r="F244" i="105"/>
  <c r="E16" i="106"/>
  <c r="F16" i="106" s="1"/>
  <c r="F358" i="105"/>
  <c r="E16" i="118"/>
  <c r="F16" i="118" s="1"/>
  <c r="F814" i="105"/>
  <c r="E17" i="107"/>
  <c r="F17" i="107" s="1"/>
  <c r="F131" i="105"/>
  <c r="E17" i="110"/>
  <c r="F17" i="110" s="1"/>
  <c r="F245" i="105"/>
  <c r="F815" i="105"/>
  <c r="E18" i="107"/>
  <c r="F18" i="107" s="1"/>
  <c r="F132" i="105"/>
  <c r="E18" i="110"/>
  <c r="F18" i="110" s="1"/>
  <c r="F246" i="105"/>
  <c r="F816" i="105"/>
  <c r="E19" i="107"/>
  <c r="F19" i="107" s="1"/>
  <c r="F133" i="105"/>
  <c r="E19" i="110"/>
  <c r="F19" i="110" s="1"/>
  <c r="F247" i="105"/>
  <c r="F361" i="105"/>
  <c r="E18" i="118"/>
  <c r="F18" i="118" s="1"/>
  <c r="F817" i="105"/>
  <c r="E20" i="107"/>
  <c r="F20" i="107" s="1"/>
  <c r="F134" i="105"/>
  <c r="E20" i="110"/>
  <c r="F20" i="110" s="1"/>
  <c r="F248" i="105"/>
  <c r="F362" i="105"/>
  <c r="E19" i="118"/>
  <c r="F19" i="118" s="1"/>
  <c r="F818" i="105"/>
  <c r="E20" i="118"/>
  <c r="F20" i="118" s="1"/>
  <c r="F166" i="105"/>
  <c r="E21" i="110"/>
  <c r="F21" i="110" s="1"/>
  <c r="F280" i="105"/>
  <c r="E21" i="106"/>
  <c r="F21" i="106" s="1"/>
  <c r="F394" i="105"/>
  <c r="F565" i="105"/>
  <c r="AA3" i="103"/>
  <c r="AB3" i="103" s="1"/>
  <c r="AM7" i="103"/>
  <c r="X5" i="103"/>
  <c r="Y5" i="103" s="1"/>
  <c r="AJ5" i="103"/>
  <c r="AK5" i="103" s="1"/>
  <c r="AZ43" i="103"/>
  <c r="AS43" i="103"/>
  <c r="AT43" i="103" s="1"/>
  <c r="BG43" i="103"/>
  <c r="BH43" i="103" s="1"/>
  <c r="E27" i="106"/>
  <c r="F27" i="106" s="1"/>
  <c r="P7" i="103"/>
  <c r="Q7" i="103" s="1"/>
  <c r="R7" i="103"/>
  <c r="S7" i="103" s="1"/>
  <c r="D12" i="104" s="1"/>
  <c r="E23" i="106"/>
  <c r="F23" i="106" s="1"/>
  <c r="P3" i="103"/>
  <c r="Q3" i="103" s="1"/>
  <c r="AZ50" i="103"/>
  <c r="K35" i="137" s="1"/>
  <c r="BG50" i="103"/>
  <c r="BH50" i="103" s="1"/>
  <c r="AZ48" i="103"/>
  <c r="BG48" i="103"/>
  <c r="BH48" i="103" s="1"/>
  <c r="AZ47" i="103"/>
  <c r="BG47" i="103"/>
  <c r="BH47" i="103" s="1"/>
  <c r="BG39" i="103"/>
  <c r="BH39" i="103" s="1"/>
  <c r="BG34" i="103"/>
  <c r="BH34" i="103" s="1"/>
  <c r="D50" i="103"/>
  <c r="L50" i="103"/>
  <c r="M50" i="103" s="1"/>
  <c r="H50" i="103"/>
  <c r="I50" i="103" s="1"/>
  <c r="P50" i="103"/>
  <c r="Q50" i="103" s="1"/>
  <c r="AJ50" i="103"/>
  <c r="A19" i="115"/>
  <c r="A20" i="115" s="1"/>
  <c r="A21" i="115" s="1"/>
  <c r="A18" i="111"/>
  <c r="A23" i="111" s="1"/>
  <c r="A18" i="106"/>
  <c r="A23" i="106" s="1"/>
  <c r="A24" i="106" s="1"/>
  <c r="A22" i="118"/>
  <c r="A23" i="118" s="1"/>
  <c r="A24" i="118" s="1"/>
  <c r="A18" i="69"/>
  <c r="A23" i="69" s="1"/>
  <c r="A24" i="69" s="1"/>
  <c r="A18" i="110"/>
  <c r="A23" i="110" s="1"/>
  <c r="A41" i="110" s="1"/>
  <c r="A16" i="110" s="1"/>
  <c r="A25" i="110" s="1"/>
  <c r="A27" i="110" s="1"/>
  <c r="G32" i="110" s="1"/>
  <c r="A18" i="112"/>
  <c r="A23" i="112" s="1"/>
  <c r="A41" i="112" s="1"/>
  <c r="A16" i="112" s="1"/>
  <c r="A25" i="112" s="1"/>
  <c r="A27" i="112" s="1"/>
  <c r="G32" i="112" s="1"/>
  <c r="A22" i="114"/>
  <c r="A23" i="114" s="1"/>
  <c r="A24" i="114" s="1"/>
  <c r="A22" i="121"/>
  <c r="A23" i="121" s="1"/>
  <c r="A24" i="121" s="1"/>
  <c r="G42" i="121"/>
  <c r="A23" i="117"/>
  <c r="A24" i="117" s="1"/>
  <c r="A25" i="117" s="1"/>
  <c r="AM20" i="103"/>
  <c r="F21" i="109"/>
  <c r="A16" i="107"/>
  <c r="A25" i="107" s="1"/>
  <c r="A27" i="107" s="1"/>
  <c r="G32" i="107" s="1"/>
  <c r="A24" i="107"/>
  <c r="G42" i="107"/>
  <c r="BD43" i="103"/>
  <c r="AV43" i="103"/>
  <c r="AW43" i="103" s="1"/>
  <c r="BD50" i="103"/>
  <c r="AV50" i="103"/>
  <c r="AW50" i="103" s="1"/>
  <c r="AV39" i="103"/>
  <c r="AW39" i="103" s="1"/>
  <c r="BD48" i="103"/>
  <c r="AV48" i="103"/>
  <c r="AW48" i="103" s="1"/>
  <c r="BD47" i="103"/>
  <c r="AV47" i="103"/>
  <c r="AW47" i="103" s="1"/>
  <c r="AV34" i="103"/>
  <c r="AW34" i="103" s="1"/>
  <c r="AP34" i="103"/>
  <c r="AQ34" i="103" s="1"/>
  <c r="AP47" i="103"/>
  <c r="AQ47" i="103" s="1"/>
  <c r="AP39" i="103"/>
  <c r="AQ39" i="103" s="1"/>
  <c r="X27" i="103"/>
  <c r="Y27" i="103" s="1"/>
  <c r="AP48" i="103"/>
  <c r="AQ48" i="103" s="1"/>
  <c r="B50" i="103"/>
  <c r="F50" i="103"/>
  <c r="G50" i="103" s="1"/>
  <c r="J50" i="103"/>
  <c r="N50" i="103"/>
  <c r="O50" i="103" s="1"/>
  <c r="R50" i="103"/>
  <c r="AD50" i="103"/>
  <c r="AE50" i="103" s="1"/>
  <c r="AP50" i="103"/>
  <c r="AQ50" i="103" s="1"/>
  <c r="U5" i="103"/>
  <c r="V5" i="103" s="1"/>
  <c r="AA5" i="103"/>
  <c r="AB5" i="103" s="1"/>
  <c r="AG5" i="103"/>
  <c r="AH5" i="103" s="1"/>
  <c r="U20" i="103"/>
  <c r="V20" i="103" s="1"/>
  <c r="AA20" i="103"/>
  <c r="AB20" i="103" s="1"/>
  <c r="AG20" i="103"/>
  <c r="E21" i="69" s="1"/>
  <c r="F21" i="69" s="1"/>
  <c r="X20" i="103"/>
  <c r="Y20" i="103" s="1"/>
  <c r="AP43" i="103"/>
  <c r="AQ43" i="103" s="1"/>
  <c r="AM43" i="103"/>
  <c r="AJ43" i="103"/>
  <c r="AG43" i="103"/>
  <c r="AH43" i="103" s="1"/>
  <c r="AD43" i="103"/>
  <c r="AE43" i="103" s="1"/>
  <c r="AA43" i="103"/>
  <c r="AB43" i="103" s="1"/>
  <c r="X43" i="103"/>
  <c r="Y43" i="103" s="1"/>
  <c r="U43" i="103"/>
  <c r="V43" i="103" s="1"/>
  <c r="R43" i="103"/>
  <c r="P43" i="103"/>
  <c r="Q43" i="103" s="1"/>
  <c r="N43" i="103"/>
  <c r="L43" i="103"/>
  <c r="J43" i="103"/>
  <c r="H43" i="103"/>
  <c r="F43" i="103"/>
  <c r="D43" i="103"/>
  <c r="B43" i="103"/>
  <c r="U15" i="103"/>
  <c r="V15" i="103" s="1"/>
  <c r="AA15" i="103"/>
  <c r="AB15" i="103" s="1"/>
  <c r="AG15" i="103"/>
  <c r="E16" i="69" s="1"/>
  <c r="F16" i="69" s="1"/>
  <c r="AM15" i="103"/>
  <c r="AN15" i="103" s="1"/>
  <c r="U25" i="103"/>
  <c r="V25" i="103" s="1"/>
  <c r="AA25" i="103"/>
  <c r="AB25" i="103" s="1"/>
  <c r="U27" i="103"/>
  <c r="V27" i="103" s="1"/>
  <c r="AA27" i="103"/>
  <c r="AB27" i="103" s="1"/>
  <c r="AG27" i="103"/>
  <c r="AH27" i="103" s="1"/>
  <c r="X38" i="103"/>
  <c r="Y38" i="103" s="1"/>
  <c r="K30" i="109"/>
  <c r="L30" i="109" s="1"/>
  <c r="K30" i="107"/>
  <c r="L30" i="107" s="1"/>
  <c r="K30" i="110"/>
  <c r="L30" i="110" s="1"/>
  <c r="K30" i="106"/>
  <c r="L30" i="106" s="1"/>
  <c r="U7" i="103"/>
  <c r="V7" i="103" s="1"/>
  <c r="U10" i="103"/>
  <c r="V10" i="103" s="1"/>
  <c r="AG10" i="103"/>
  <c r="AH10" i="103" s="1"/>
  <c r="X15" i="103"/>
  <c r="Y15" i="103" s="1"/>
  <c r="K30" i="111"/>
  <c r="L30" i="111" s="1"/>
  <c r="K30" i="112"/>
  <c r="L30" i="112" s="1"/>
  <c r="K30" i="114"/>
  <c r="L30" i="114" s="1"/>
  <c r="U51" i="103"/>
  <c r="V51" i="103" s="1"/>
  <c r="X51" i="103"/>
  <c r="Y51" i="103" s="1"/>
  <c r="AA51" i="103"/>
  <c r="AB51" i="103" s="1"/>
  <c r="AG51" i="103"/>
  <c r="AM51" i="103"/>
  <c r="K36" i="109"/>
  <c r="L36" i="109" s="1"/>
  <c r="K36" i="107"/>
  <c r="L36" i="107" s="1"/>
  <c r="K34" i="117"/>
  <c r="L34" i="117" s="1"/>
  <c r="U49" i="103"/>
  <c r="V49" i="103" s="1"/>
  <c r="X49" i="103"/>
  <c r="Y49" i="103" s="1"/>
  <c r="AG49" i="103"/>
  <c r="AH49" i="103" s="1"/>
  <c r="K34" i="109"/>
  <c r="L34" i="109" s="1"/>
  <c r="K34" i="107"/>
  <c r="L34" i="107" s="1"/>
  <c r="K34" i="110"/>
  <c r="L34" i="110" s="1"/>
  <c r="K31" i="69"/>
  <c r="L31" i="69" s="1"/>
  <c r="K31" i="111"/>
  <c r="L31" i="111" s="1"/>
  <c r="K31" i="112"/>
  <c r="L31" i="112" s="1"/>
  <c r="K31" i="114"/>
  <c r="L31" i="114" s="1"/>
  <c r="K31" i="106"/>
  <c r="L31" i="106" s="1"/>
  <c r="K31" i="117"/>
  <c r="L31" i="117" s="1"/>
  <c r="K31" i="118"/>
  <c r="L31" i="118" s="1"/>
  <c r="K30" i="69"/>
  <c r="L30" i="69" s="1"/>
  <c r="K30" i="121"/>
  <c r="L30" i="121" s="1"/>
  <c r="K30" i="117"/>
  <c r="L30" i="117" s="1"/>
  <c r="K30" i="118"/>
  <c r="L30" i="118" s="1"/>
  <c r="K27" i="109"/>
  <c r="L27" i="109" s="1"/>
  <c r="K27" i="107"/>
  <c r="L27" i="107" s="1"/>
  <c r="K27" i="110"/>
  <c r="L27" i="110" s="1"/>
  <c r="K27" i="121"/>
  <c r="L27" i="121" s="1"/>
  <c r="K26" i="69"/>
  <c r="L26" i="69" s="1"/>
  <c r="U41" i="103"/>
  <c r="V41" i="103" s="1"/>
  <c r="X41" i="103"/>
  <c r="Y41" i="103" s="1"/>
  <c r="K26" i="107"/>
  <c r="L26" i="107" s="1"/>
  <c r="K26" i="110"/>
  <c r="L26" i="110" s="1"/>
  <c r="K26" i="121"/>
  <c r="L26" i="121" s="1"/>
  <c r="K25" i="109"/>
  <c r="L25" i="109" s="1"/>
  <c r="K25" i="107"/>
  <c r="L25" i="107" s="1"/>
  <c r="K25" i="110"/>
  <c r="L25" i="110" s="1"/>
  <c r="K25" i="114"/>
  <c r="L25" i="114" s="1"/>
  <c r="K23" i="69"/>
  <c r="L23" i="69" s="1"/>
  <c r="K23" i="111"/>
  <c r="L23" i="111" s="1"/>
  <c r="K23" i="112"/>
  <c r="L23" i="112" s="1"/>
  <c r="K23" i="114"/>
  <c r="L23" i="114" s="1"/>
  <c r="K23" i="106"/>
  <c r="L23" i="106" s="1"/>
  <c r="K23" i="117"/>
  <c r="L23" i="117" s="1"/>
  <c r="K23" i="118"/>
  <c r="L23" i="118" s="1"/>
  <c r="K22" i="69"/>
  <c r="L22" i="69" s="1"/>
  <c r="K22" i="111"/>
  <c r="L22" i="111" s="1"/>
  <c r="K22" i="112"/>
  <c r="L22" i="112" s="1"/>
  <c r="K22" i="106"/>
  <c r="L22" i="106" s="1"/>
  <c r="K22" i="121"/>
  <c r="L22" i="121" s="1"/>
  <c r="K22" i="117"/>
  <c r="L22" i="117" s="1"/>
  <c r="K22" i="118"/>
  <c r="L22" i="118" s="1"/>
  <c r="K20" i="69"/>
  <c r="L20" i="69" s="1"/>
  <c r="X35" i="103"/>
  <c r="Y35" i="103" s="1"/>
  <c r="K20" i="111"/>
  <c r="L20" i="111" s="1"/>
  <c r="K20" i="112"/>
  <c r="L20" i="112" s="1"/>
  <c r="K20" i="106"/>
  <c r="L20" i="106" s="1"/>
  <c r="K20" i="121"/>
  <c r="L20" i="121" s="1"/>
  <c r="K18" i="109"/>
  <c r="L18" i="109" s="1"/>
  <c r="K18" i="107"/>
  <c r="L18" i="107" s="1"/>
  <c r="K18" i="110"/>
  <c r="L18" i="110" s="1"/>
  <c r="K18" i="121"/>
  <c r="L18" i="121" s="1"/>
  <c r="K17" i="69"/>
  <c r="L17" i="69" s="1"/>
  <c r="K17" i="109"/>
  <c r="L17" i="109" s="1"/>
  <c r="K17" i="107"/>
  <c r="L17" i="107" s="1"/>
  <c r="K17" i="110"/>
  <c r="L17" i="110" s="1"/>
  <c r="K17" i="121"/>
  <c r="L17" i="121" s="1"/>
  <c r="K16" i="69"/>
  <c r="L16" i="69" s="1"/>
  <c r="U31" i="103"/>
  <c r="V31" i="103" s="1"/>
  <c r="X31" i="103"/>
  <c r="Y31" i="103" s="1"/>
  <c r="AA31" i="103"/>
  <c r="AB31" i="103" s="1"/>
  <c r="K16" i="111"/>
  <c r="L16" i="111" s="1"/>
  <c r="K16" i="112"/>
  <c r="L16" i="112" s="1"/>
  <c r="K16" i="114"/>
  <c r="L16" i="114" s="1"/>
  <c r="K16" i="106"/>
  <c r="L16" i="106" s="1"/>
  <c r="K16" i="117"/>
  <c r="L16" i="117" s="1"/>
  <c r="K16" i="118"/>
  <c r="L16" i="118" s="1"/>
  <c r="E41" i="117"/>
  <c r="F41" i="117" s="1"/>
  <c r="U30" i="103"/>
  <c r="V30" i="103" s="1"/>
  <c r="X30" i="103"/>
  <c r="Y30" i="103" s="1"/>
  <c r="AA30" i="103"/>
  <c r="AB30" i="103" s="1"/>
  <c r="AG30" i="103"/>
  <c r="E41" i="69" s="1"/>
  <c r="E41" i="111"/>
  <c r="F41" i="111" s="1"/>
  <c r="E41" i="112"/>
  <c r="F41" i="112" s="1"/>
  <c r="E41" i="114"/>
  <c r="F41" i="114" s="1"/>
  <c r="E41" i="106"/>
  <c r="F41" i="106" s="1"/>
  <c r="E41" i="121"/>
  <c r="F41" i="121" s="1"/>
  <c r="E40" i="118"/>
  <c r="F40" i="118" s="1"/>
  <c r="E40" i="117"/>
  <c r="F40" i="117" s="1"/>
  <c r="U28" i="103"/>
  <c r="V28" i="103" s="1"/>
  <c r="X28" i="103"/>
  <c r="Y28" i="103" s="1"/>
  <c r="AA28" i="103"/>
  <c r="AB28" i="103" s="1"/>
  <c r="E40" i="109"/>
  <c r="F40" i="109" s="1"/>
  <c r="E40" i="107"/>
  <c r="F40" i="107" s="1"/>
  <c r="E40" i="110"/>
  <c r="F40" i="110" s="1"/>
  <c r="E40" i="114"/>
  <c r="F40" i="114" s="1"/>
  <c r="E39" i="118"/>
  <c r="F39" i="118" s="1"/>
  <c r="E39" i="111"/>
  <c r="F39" i="111" s="1"/>
  <c r="E39" i="112"/>
  <c r="F39" i="112" s="1"/>
  <c r="E39" i="114"/>
  <c r="F39" i="114" s="1"/>
  <c r="E39" i="106"/>
  <c r="F39" i="106" s="1"/>
  <c r="E39" i="117"/>
  <c r="F39" i="117" s="1"/>
  <c r="E38" i="118"/>
  <c r="F38" i="118" s="1"/>
  <c r="E35" i="69"/>
  <c r="F35" i="69" s="1"/>
  <c r="X23" i="103"/>
  <c r="Y23" i="103" s="1"/>
  <c r="AA23" i="103"/>
  <c r="AB23" i="103" s="1"/>
  <c r="E35" i="111"/>
  <c r="F35" i="111" s="1"/>
  <c r="E35" i="112"/>
  <c r="F35" i="112" s="1"/>
  <c r="E35" i="114"/>
  <c r="F35" i="114" s="1"/>
  <c r="E35" i="106"/>
  <c r="F35" i="106" s="1"/>
  <c r="E35" i="117"/>
  <c r="F35" i="117" s="1"/>
  <c r="E34" i="118"/>
  <c r="F34" i="118" s="1"/>
  <c r="E21" i="107"/>
  <c r="F21" i="107" s="1"/>
  <c r="E21" i="117"/>
  <c r="F21" i="117" s="1"/>
  <c r="U19" i="103"/>
  <c r="V19" i="103" s="1"/>
  <c r="X19" i="103"/>
  <c r="Y19" i="103" s="1"/>
  <c r="AA19" i="103"/>
  <c r="AB19" i="103" s="1"/>
  <c r="AG19" i="103"/>
  <c r="AM19" i="103"/>
  <c r="E20" i="111"/>
  <c r="F20" i="111" s="1"/>
  <c r="E20" i="112"/>
  <c r="F20" i="112" s="1"/>
  <c r="E20" i="106"/>
  <c r="F20" i="106" s="1"/>
  <c r="E20" i="121"/>
  <c r="F20" i="121" s="1"/>
  <c r="U18" i="103"/>
  <c r="V18" i="103" s="1"/>
  <c r="X18" i="103"/>
  <c r="Y18" i="103" s="1"/>
  <c r="AA18" i="103"/>
  <c r="AB18" i="103" s="1"/>
  <c r="AG18" i="103"/>
  <c r="AM18" i="103"/>
  <c r="E19" i="111"/>
  <c r="F19" i="111" s="1"/>
  <c r="E19" i="106"/>
  <c r="F19" i="106" s="1"/>
  <c r="E19" i="121"/>
  <c r="F19" i="121" s="1"/>
  <c r="U17" i="103"/>
  <c r="V17" i="103" s="1"/>
  <c r="X17" i="103"/>
  <c r="Y17" i="103" s="1"/>
  <c r="AA17" i="103"/>
  <c r="AB17" i="103" s="1"/>
  <c r="AG17" i="103"/>
  <c r="AM17" i="103"/>
  <c r="E18" i="111"/>
  <c r="F18" i="111" s="1"/>
  <c r="E18" i="112"/>
  <c r="F18" i="112" s="1"/>
  <c r="E18" i="106"/>
  <c r="F18" i="106" s="1"/>
  <c r="U16" i="103"/>
  <c r="V16" i="103" s="1"/>
  <c r="X16" i="103"/>
  <c r="Y16" i="103" s="1"/>
  <c r="AA16" i="103"/>
  <c r="AB16" i="103" s="1"/>
  <c r="AG16" i="103"/>
  <c r="AM16" i="103"/>
  <c r="E17" i="111"/>
  <c r="F17" i="111" s="1"/>
  <c r="E17" i="112"/>
  <c r="F17" i="112" s="1"/>
  <c r="E17" i="114"/>
  <c r="F17" i="114" s="1"/>
  <c r="E17" i="106"/>
  <c r="F17" i="106" s="1"/>
  <c r="E17" i="118"/>
  <c r="F17" i="118" s="1"/>
  <c r="E16" i="109"/>
  <c r="F16" i="109" s="1"/>
  <c r="E16" i="110"/>
  <c r="F16" i="110" s="1"/>
  <c r="E16" i="121"/>
  <c r="F16" i="121" s="1"/>
  <c r="AM14" i="103"/>
  <c r="E34" i="106"/>
  <c r="F34" i="106" s="1"/>
  <c r="E27" i="115"/>
  <c r="F27" i="115" s="1"/>
  <c r="E34" i="111"/>
  <c r="F34" i="111" s="1"/>
  <c r="E34" i="112"/>
  <c r="E34" i="121"/>
  <c r="F34" i="121" s="1"/>
  <c r="X13" i="103"/>
  <c r="Y13" i="103" s="1"/>
  <c r="E26" i="115"/>
  <c r="F26" i="115" s="1"/>
  <c r="E33" i="112"/>
  <c r="E32" i="117"/>
  <c r="F32" i="117" s="1"/>
  <c r="E25" i="115"/>
  <c r="F25" i="115" s="1"/>
  <c r="U12" i="103"/>
  <c r="V12" i="103" s="1"/>
  <c r="X12" i="103"/>
  <c r="Y12" i="103" s="1"/>
  <c r="AA12" i="103"/>
  <c r="AB12" i="103" s="1"/>
  <c r="AG12" i="103"/>
  <c r="AH12" i="103" s="1"/>
  <c r="E32" i="109"/>
  <c r="F32" i="109" s="1"/>
  <c r="E32" i="107"/>
  <c r="F32" i="107" s="1"/>
  <c r="E32" i="110"/>
  <c r="F32" i="110" s="1"/>
  <c r="E32" i="114"/>
  <c r="F32" i="114" s="1"/>
  <c r="E31" i="118"/>
  <c r="F31" i="118" s="1"/>
  <c r="E32" i="112"/>
  <c r="U11" i="103"/>
  <c r="V11" i="103" s="1"/>
  <c r="X11" i="103"/>
  <c r="Y11" i="103" s="1"/>
  <c r="AA11" i="103"/>
  <c r="AB11" i="103" s="1"/>
  <c r="E31" i="111"/>
  <c r="F31" i="111" s="1"/>
  <c r="E31" i="112"/>
  <c r="E31" i="114"/>
  <c r="F31" i="114" s="1"/>
  <c r="E31" i="106"/>
  <c r="F31" i="106" s="1"/>
  <c r="E31" i="117"/>
  <c r="F31" i="117" s="1"/>
  <c r="E30" i="118"/>
  <c r="F30" i="118" s="1"/>
  <c r="E24" i="115"/>
  <c r="F24" i="115" s="1"/>
  <c r="E30" i="111"/>
  <c r="F30" i="111" s="1"/>
  <c r="E30" i="112"/>
  <c r="E30" i="114"/>
  <c r="F30" i="114" s="1"/>
  <c r="E30" i="106"/>
  <c r="F30" i="106" s="1"/>
  <c r="E30" i="117"/>
  <c r="F30" i="117" s="1"/>
  <c r="E29" i="118"/>
  <c r="F29" i="118" s="1"/>
  <c r="E23" i="115"/>
  <c r="F23" i="115" s="1"/>
  <c r="E28" i="69"/>
  <c r="E28" i="111"/>
  <c r="F28" i="111" s="1"/>
  <c r="E28" i="112"/>
  <c r="E28" i="117"/>
  <c r="F28" i="117" s="1"/>
  <c r="E27" i="118"/>
  <c r="F27" i="118" s="1"/>
  <c r="E20" i="116"/>
  <c r="F20" i="116" s="1"/>
  <c r="E27" i="112"/>
  <c r="E27" i="114"/>
  <c r="F27" i="114" s="1"/>
  <c r="E19" i="116"/>
  <c r="F19" i="116" s="1"/>
  <c r="E16" i="119"/>
  <c r="F16" i="119" s="1"/>
  <c r="E26" i="112"/>
  <c r="E18" i="116"/>
  <c r="F18" i="116" s="1"/>
  <c r="U6" i="103"/>
  <c r="V6" i="103" s="1"/>
  <c r="X6" i="103"/>
  <c r="Y6" i="103" s="1"/>
  <c r="AA6" i="103"/>
  <c r="AB6" i="103" s="1"/>
  <c r="AG6" i="103"/>
  <c r="AJ6" i="103"/>
  <c r="E20" i="115"/>
  <c r="F20" i="115" s="1"/>
  <c r="E19" i="115"/>
  <c r="F19" i="115" s="1"/>
  <c r="E25" i="112"/>
  <c r="E24" i="117"/>
  <c r="F24" i="117" s="1"/>
  <c r="E16" i="116"/>
  <c r="F16" i="116" s="1"/>
  <c r="E18" i="115"/>
  <c r="F18" i="115" s="1"/>
  <c r="P4" i="103"/>
  <c r="Q4" i="103" s="1"/>
  <c r="R4" i="103"/>
  <c r="S4" i="103" s="1"/>
  <c r="U4" i="103"/>
  <c r="V4" i="103" s="1"/>
  <c r="X4" i="103"/>
  <c r="Y4" i="103" s="1"/>
  <c r="AA4" i="103"/>
  <c r="AB4" i="103" s="1"/>
  <c r="AG4" i="103"/>
  <c r="R3" i="103"/>
  <c r="S3" i="103" s="1"/>
  <c r="E23" i="112"/>
  <c r="E15" i="116"/>
  <c r="F15" i="116" s="1"/>
  <c r="B39" i="103"/>
  <c r="D39" i="103"/>
  <c r="E39" i="103" s="1"/>
  <c r="F39" i="103"/>
  <c r="G39" i="103" s="1"/>
  <c r="H39" i="103"/>
  <c r="I39" i="103" s="1"/>
  <c r="J39" i="103"/>
  <c r="K39" i="103" s="1"/>
  <c r="L39" i="103"/>
  <c r="M39" i="103" s="1"/>
  <c r="N39" i="103"/>
  <c r="O39" i="103" s="1"/>
  <c r="P39" i="103"/>
  <c r="Q39" i="103" s="1"/>
  <c r="R39" i="103"/>
  <c r="U39" i="103"/>
  <c r="V39" i="103" s="1"/>
  <c r="X39" i="103"/>
  <c r="Y39" i="103" s="1"/>
  <c r="AA39" i="103"/>
  <c r="AB39" i="103" s="1"/>
  <c r="AD39" i="103"/>
  <c r="AE39" i="103" s="1"/>
  <c r="AG39" i="103"/>
  <c r="AH39" i="103" s="1"/>
  <c r="AJ39" i="103"/>
  <c r="AM39" i="103"/>
  <c r="B48" i="103"/>
  <c r="D48" i="103"/>
  <c r="E48" i="103" s="1"/>
  <c r="F48" i="103"/>
  <c r="G48" i="103" s="1"/>
  <c r="H48" i="103"/>
  <c r="I48" i="103" s="1"/>
  <c r="J48" i="103"/>
  <c r="K48" i="103" s="1"/>
  <c r="L48" i="103"/>
  <c r="M48" i="103" s="1"/>
  <c r="N48" i="103"/>
  <c r="O48" i="103" s="1"/>
  <c r="P48" i="103"/>
  <c r="Q48" i="103" s="1"/>
  <c r="R48" i="103"/>
  <c r="U48" i="103"/>
  <c r="V48" i="103" s="1"/>
  <c r="X48" i="103"/>
  <c r="Y48" i="103" s="1"/>
  <c r="AA48" i="103"/>
  <c r="AB48" i="103" s="1"/>
  <c r="AD48" i="103"/>
  <c r="AE48" i="103" s="1"/>
  <c r="AG48" i="103"/>
  <c r="AH48" i="103" s="1"/>
  <c r="AJ48" i="103"/>
  <c r="AM48" i="103"/>
  <c r="B47" i="103"/>
  <c r="D47" i="103"/>
  <c r="E47" i="103" s="1"/>
  <c r="F47" i="103"/>
  <c r="G47" i="103" s="1"/>
  <c r="H47" i="103"/>
  <c r="I47" i="103" s="1"/>
  <c r="J47" i="103"/>
  <c r="K47" i="103" s="1"/>
  <c r="L47" i="103"/>
  <c r="M47" i="103" s="1"/>
  <c r="N47" i="103"/>
  <c r="O47" i="103" s="1"/>
  <c r="P47" i="103"/>
  <c r="Q47" i="103" s="1"/>
  <c r="R47" i="103"/>
  <c r="U47" i="103"/>
  <c r="V47" i="103" s="1"/>
  <c r="X47" i="103"/>
  <c r="Y47" i="103" s="1"/>
  <c r="AA47" i="103"/>
  <c r="AB47" i="103" s="1"/>
  <c r="AD47" i="103"/>
  <c r="AE47" i="103" s="1"/>
  <c r="AG47" i="103"/>
  <c r="AH47" i="103" s="1"/>
  <c r="AJ47" i="103"/>
  <c r="AM47" i="103"/>
  <c r="B34" i="103"/>
  <c r="D34" i="103"/>
  <c r="F34" i="103"/>
  <c r="H34" i="103"/>
  <c r="J34" i="103"/>
  <c r="L34" i="103"/>
  <c r="N34" i="103"/>
  <c r="P34" i="103"/>
  <c r="Q34" i="103" s="1"/>
  <c r="R34" i="103"/>
  <c r="U34" i="103"/>
  <c r="V34" i="103" s="1"/>
  <c r="X34" i="103"/>
  <c r="Y34" i="103" s="1"/>
  <c r="AA34" i="103"/>
  <c r="AB34" i="103" s="1"/>
  <c r="AD34" i="103"/>
  <c r="AE34" i="103" s="1"/>
  <c r="AG34" i="103"/>
  <c r="AH34" i="103" s="1"/>
  <c r="AJ34" i="103"/>
  <c r="AM34" i="103"/>
  <c r="BE50" i="103" l="1"/>
  <c r="L35" i="136" s="1"/>
  <c r="K35" i="136"/>
  <c r="L29" i="137"/>
  <c r="K29" i="137"/>
  <c r="L29" i="136"/>
  <c r="K29" i="136"/>
  <c r="BA43" i="103"/>
  <c r="L28" i="137" s="1"/>
  <c r="K28" i="137"/>
  <c r="BE43" i="103"/>
  <c r="L28" i="136" s="1"/>
  <c r="K28" i="136"/>
  <c r="BE48" i="103"/>
  <c r="L33" i="136" s="1"/>
  <c r="K33" i="136"/>
  <c r="BA48" i="103"/>
  <c r="L33" i="137" s="1"/>
  <c r="K33" i="137"/>
  <c r="BA47" i="103"/>
  <c r="L32" i="137" s="1"/>
  <c r="K32" i="137"/>
  <c r="BE47" i="103"/>
  <c r="L32" i="136" s="1"/>
  <c r="K32" i="136"/>
  <c r="K50" i="103"/>
  <c r="F278" i="105" s="1"/>
  <c r="K35" i="110"/>
  <c r="L35" i="110" s="1"/>
  <c r="F500" i="105"/>
  <c r="K29" i="130"/>
  <c r="AH16" i="103"/>
  <c r="F758" i="105" s="1"/>
  <c r="E17" i="69"/>
  <c r="F17" i="69" s="1"/>
  <c r="AH51" i="103"/>
  <c r="F792" i="105" s="1"/>
  <c r="K36" i="69"/>
  <c r="L36" i="69" s="1"/>
  <c r="AH19" i="103"/>
  <c r="F761" i="105" s="1"/>
  <c r="E20" i="69"/>
  <c r="F20" i="69" s="1"/>
  <c r="AH18" i="103"/>
  <c r="F760" i="105" s="1"/>
  <c r="E19" i="69"/>
  <c r="F19" i="69" s="1"/>
  <c r="AH17" i="103"/>
  <c r="F759" i="105" s="1"/>
  <c r="E18" i="69"/>
  <c r="F18" i="69" s="1"/>
  <c r="C50" i="103"/>
  <c r="F50" i="105" s="1"/>
  <c r="K35" i="109"/>
  <c r="L35" i="109" s="1"/>
  <c r="E50" i="103"/>
  <c r="F107" i="105" s="1"/>
  <c r="K35" i="111"/>
  <c r="L35" i="111" s="1"/>
  <c r="M34" i="103"/>
  <c r="F318" i="105" s="1"/>
  <c r="F386" i="105"/>
  <c r="F158" i="105"/>
  <c r="F883" i="105"/>
  <c r="F199" i="105"/>
  <c r="G43" i="103"/>
  <c r="F157" i="105" s="1"/>
  <c r="O43" i="103"/>
  <c r="F385" i="105" s="1"/>
  <c r="AK43" i="103"/>
  <c r="F841" i="105" s="1"/>
  <c r="K34" i="103"/>
  <c r="F261" i="105" s="1"/>
  <c r="F329" i="105"/>
  <c r="F101" i="105"/>
  <c r="F826" i="105"/>
  <c r="F370" i="105"/>
  <c r="F142" i="105"/>
  <c r="I43" i="103"/>
  <c r="F214" i="105" s="1"/>
  <c r="AN43" i="103"/>
  <c r="F898" i="105" s="1"/>
  <c r="K19" i="130"/>
  <c r="L19" i="130" s="1"/>
  <c r="S34" i="103"/>
  <c r="F489" i="105" s="1"/>
  <c r="AN34" i="103"/>
  <c r="F888" i="105" s="1"/>
  <c r="I34" i="103"/>
  <c r="F204" i="105" s="1"/>
  <c r="F899" i="105"/>
  <c r="F272" i="105"/>
  <c r="F44" i="105"/>
  <c r="F313" i="105"/>
  <c r="F85" i="105"/>
  <c r="C43" i="103"/>
  <c r="F43" i="105" s="1"/>
  <c r="K43" i="103"/>
  <c r="F271" i="105" s="1"/>
  <c r="K28" i="130"/>
  <c r="L28" i="130" s="1"/>
  <c r="S43" i="103"/>
  <c r="F499" i="105" s="1"/>
  <c r="BA34" i="103"/>
  <c r="E34" i="103"/>
  <c r="F90" i="105" s="1"/>
  <c r="C34" i="103"/>
  <c r="F33" i="105" s="1"/>
  <c r="AK34" i="103"/>
  <c r="F831" i="105" s="1"/>
  <c r="O34" i="103"/>
  <c r="F375" i="105" s="1"/>
  <c r="G34" i="103"/>
  <c r="F147" i="105" s="1"/>
  <c r="AN51" i="103"/>
  <c r="F906" i="105" s="1"/>
  <c r="F842" i="105"/>
  <c r="F215" i="105"/>
  <c r="F484" i="105"/>
  <c r="F256" i="105"/>
  <c r="F28" i="105"/>
  <c r="E43" i="103"/>
  <c r="F100" i="105" s="1"/>
  <c r="M43" i="103"/>
  <c r="F328" i="105" s="1"/>
  <c r="K35" i="118"/>
  <c r="L35" i="118" s="1"/>
  <c r="AK50" i="103"/>
  <c r="F848" i="105" s="1"/>
  <c r="BA50" i="103"/>
  <c r="K35" i="130"/>
  <c r="L35" i="130" s="1"/>
  <c r="S50" i="103"/>
  <c r="F506" i="105" s="1"/>
  <c r="C48" i="103"/>
  <c r="F48" i="105" s="1"/>
  <c r="F219" i="105"/>
  <c r="AK48" i="103"/>
  <c r="F846" i="105" s="1"/>
  <c r="F390" i="105"/>
  <c r="F162" i="105"/>
  <c r="K33" i="130"/>
  <c r="L33" i="130" s="1"/>
  <c r="S48" i="103"/>
  <c r="F504" i="105" s="1"/>
  <c r="F276" i="105"/>
  <c r="AN48" i="103"/>
  <c r="F903" i="105" s="1"/>
  <c r="F333" i="105"/>
  <c r="F105" i="105"/>
  <c r="AK47" i="103"/>
  <c r="F845" i="105" s="1"/>
  <c r="F389" i="105"/>
  <c r="F332" i="105"/>
  <c r="K32" i="130"/>
  <c r="L32" i="130" s="1"/>
  <c r="S47" i="103"/>
  <c r="F503" i="105" s="1"/>
  <c r="F275" i="105"/>
  <c r="C47" i="103"/>
  <c r="F47" i="105" s="1"/>
  <c r="F161" i="105"/>
  <c r="F104" i="105"/>
  <c r="AN47" i="103"/>
  <c r="F902" i="105" s="1"/>
  <c r="F218" i="105"/>
  <c r="F324" i="105"/>
  <c r="F96" i="105"/>
  <c r="K24" i="130"/>
  <c r="L24" i="130" s="1"/>
  <c r="S39" i="103"/>
  <c r="F495" i="105" s="1"/>
  <c r="F267" i="105"/>
  <c r="C39" i="103"/>
  <c r="F39" i="105" s="1"/>
  <c r="BA39" i="103"/>
  <c r="AN39" i="103"/>
  <c r="F894" i="105" s="1"/>
  <c r="F210" i="105"/>
  <c r="AT39" i="103"/>
  <c r="F958" i="105" s="1"/>
  <c r="L24" i="122" s="1"/>
  <c r="K24" i="122" s="1"/>
  <c r="AK39" i="103"/>
  <c r="F837" i="105" s="1"/>
  <c r="F381" i="105"/>
  <c r="F153" i="105"/>
  <c r="E18" i="134"/>
  <c r="F18" i="134" s="1"/>
  <c r="AH7" i="103"/>
  <c r="F747" i="105" s="1"/>
  <c r="AN7" i="103"/>
  <c r="F861" i="105" s="1"/>
  <c r="AH30" i="103"/>
  <c r="F770" i="105" s="1"/>
  <c r="AH28" i="103"/>
  <c r="F768" i="105" s="1"/>
  <c r="F26" i="112"/>
  <c r="F18" i="123" s="1"/>
  <c r="E18" i="123" s="1"/>
  <c r="F28" i="112"/>
  <c r="F20" i="123" s="1"/>
  <c r="E20" i="123" s="1"/>
  <c r="F30" i="112"/>
  <c r="F21" i="123" s="1"/>
  <c r="E21" i="123" s="1"/>
  <c r="F33" i="112"/>
  <c r="F24" i="123" s="1"/>
  <c r="E24" i="123" s="1"/>
  <c r="AN14" i="103"/>
  <c r="F870" i="105" s="1"/>
  <c r="E14" i="134"/>
  <c r="F14" i="134" s="1"/>
  <c r="AH15" i="103"/>
  <c r="F757" i="105" s="1"/>
  <c r="AN16" i="103"/>
  <c r="F872" i="105" s="1"/>
  <c r="E18" i="117"/>
  <c r="F18" i="117" s="1"/>
  <c r="AN17" i="103"/>
  <c r="F873" i="105" s="1"/>
  <c r="AN18" i="103"/>
  <c r="F874" i="105" s="1"/>
  <c r="AN20" i="103"/>
  <c r="F907" i="105" s="1"/>
  <c r="AK6" i="103"/>
  <c r="F803" i="105" s="1"/>
  <c r="AN19" i="103"/>
  <c r="F875" i="105" s="1"/>
  <c r="F23" i="112"/>
  <c r="F15" i="123" s="1"/>
  <c r="E15" i="123" s="1"/>
  <c r="F34" i="112"/>
  <c r="F25" i="123" s="1"/>
  <c r="E25" i="123" s="1"/>
  <c r="F28" i="69"/>
  <c r="G28" i="69" s="1"/>
  <c r="E17" i="134"/>
  <c r="F17" i="134" s="1"/>
  <c r="AH6" i="103"/>
  <c r="F746" i="105" s="1"/>
  <c r="F24" i="112"/>
  <c r="F16" i="123" s="1"/>
  <c r="E16" i="123" s="1"/>
  <c r="F27" i="112"/>
  <c r="F19" i="123" s="1"/>
  <c r="E19" i="123" s="1"/>
  <c r="F32" i="112"/>
  <c r="F23" i="123" s="1"/>
  <c r="E23" i="123" s="1"/>
  <c r="AH4" i="103"/>
  <c r="F744" i="105" s="1"/>
  <c r="AH20" i="103"/>
  <c r="F793" i="105" s="1"/>
  <c r="F25" i="112"/>
  <c r="F17" i="123" s="1"/>
  <c r="E17" i="123" s="1"/>
  <c r="F31" i="112"/>
  <c r="F22" i="123" s="1"/>
  <c r="E22" i="123" s="1"/>
  <c r="A24" i="111"/>
  <c r="A43" i="111"/>
  <c r="A44" i="111" s="1"/>
  <c r="A32" i="111" s="1"/>
  <c r="A33" i="111" s="1"/>
  <c r="G44" i="111" s="1"/>
  <c r="E16" i="134"/>
  <c r="F16" i="134" s="1"/>
  <c r="F780" i="105"/>
  <c r="F789" i="105"/>
  <c r="F788" i="105"/>
  <c r="F774" i="105"/>
  <c r="F785" i="105"/>
  <c r="F784" i="105"/>
  <c r="F769" i="105"/>
  <c r="F790" i="105"/>
  <c r="F756" i="105"/>
  <c r="F754" i="105"/>
  <c r="L18" i="122"/>
  <c r="K18" i="122" s="1"/>
  <c r="L21" i="122"/>
  <c r="K21" i="122" s="1"/>
  <c r="E25" i="117"/>
  <c r="F25" i="117" s="1"/>
  <c r="F859" i="105"/>
  <c r="F755" i="105"/>
  <c r="E33" i="69"/>
  <c r="F33" i="69" s="1"/>
  <c r="F752" i="105"/>
  <c r="F753" i="105" s="1"/>
  <c r="E31" i="69"/>
  <c r="F31" i="69" s="1"/>
  <c r="F860" i="105"/>
  <c r="E26" i="117"/>
  <c r="F26" i="117" s="1"/>
  <c r="E34" i="69"/>
  <c r="F34" i="69" s="1"/>
  <c r="A24" i="109"/>
  <c r="K32" i="131"/>
  <c r="L32" i="131" s="1"/>
  <c r="F1197" i="105"/>
  <c r="F471" i="105"/>
  <c r="D20" i="104"/>
  <c r="F467" i="105"/>
  <c r="F468" i="105" s="1"/>
  <c r="D6" i="104"/>
  <c r="F461" i="105"/>
  <c r="D26" i="104"/>
  <c r="F474" i="105"/>
  <c r="D24" i="104"/>
  <c r="F473" i="105"/>
  <c r="F472" i="105"/>
  <c r="D18" i="104"/>
  <c r="F470" i="105"/>
  <c r="D8" i="104"/>
  <c r="F469" i="105"/>
  <c r="D4" i="104"/>
  <c r="F460" i="105"/>
  <c r="K26" i="131"/>
  <c r="L26" i="131" s="1"/>
  <c r="F1191" i="105"/>
  <c r="K25" i="131"/>
  <c r="L25" i="131" s="1"/>
  <c r="F1190" i="105"/>
  <c r="K19" i="131"/>
  <c r="L19" i="131" s="1"/>
  <c r="F1175" i="105"/>
  <c r="K30" i="131"/>
  <c r="L30" i="131" s="1"/>
  <c r="F1195" i="105"/>
  <c r="K29" i="131"/>
  <c r="L29" i="131" s="1"/>
  <c r="F1194" i="105"/>
  <c r="K21" i="131"/>
  <c r="L21" i="131" s="1"/>
  <c r="F1186" i="105"/>
  <c r="F952" i="105"/>
  <c r="L19" i="122" s="1"/>
  <c r="K19" i="122" s="1"/>
  <c r="K16" i="131"/>
  <c r="L16" i="131" s="1"/>
  <c r="F1180" i="105"/>
  <c r="F443" i="105"/>
  <c r="F442" i="105"/>
  <c r="F427" i="105"/>
  <c r="F447" i="105"/>
  <c r="F446" i="105"/>
  <c r="F438" i="105"/>
  <c r="F432" i="105"/>
  <c r="F401" i="105"/>
  <c r="F22" i="122" s="1"/>
  <c r="E22" i="122" s="1"/>
  <c r="F21" i="131"/>
  <c r="F402" i="105"/>
  <c r="F22" i="131"/>
  <c r="F405" i="105"/>
  <c r="F25" i="131"/>
  <c r="F458" i="105"/>
  <c r="L37" i="122" s="1"/>
  <c r="K37" i="122" s="1"/>
  <c r="E23" i="130"/>
  <c r="F23" i="130" s="1"/>
  <c r="E24" i="130"/>
  <c r="F24" i="130" s="1"/>
  <c r="F462" i="105"/>
  <c r="E27" i="130"/>
  <c r="F27" i="130" s="1"/>
  <c r="F621" i="105"/>
  <c r="F735" i="105"/>
  <c r="F678" i="105"/>
  <c r="K35" i="106"/>
  <c r="L35" i="106" s="1"/>
  <c r="F392" i="105"/>
  <c r="K35" i="107"/>
  <c r="L35" i="107" s="1"/>
  <c r="F164" i="105"/>
  <c r="K35" i="121"/>
  <c r="L35" i="121" s="1"/>
  <c r="F449" i="105"/>
  <c r="K35" i="114"/>
  <c r="L35" i="114" s="1"/>
  <c r="F335" i="105"/>
  <c r="F563" i="105"/>
  <c r="F1026" i="105"/>
  <c r="K35" i="112"/>
  <c r="L35" i="112" s="1"/>
  <c r="F221" i="105"/>
  <c r="F614" i="105"/>
  <c r="F728" i="105"/>
  <c r="F557" i="105"/>
  <c r="F1020" i="105"/>
  <c r="F671" i="105"/>
  <c r="F670" i="105"/>
  <c r="F727" i="105"/>
  <c r="F1019" i="105"/>
  <c r="F613" i="105"/>
  <c r="F556" i="105"/>
  <c r="F712" i="105"/>
  <c r="F655" i="105"/>
  <c r="F541" i="105"/>
  <c r="F598" i="105"/>
  <c r="F1004" i="105"/>
  <c r="F618" i="105"/>
  <c r="F561" i="105"/>
  <c r="F732" i="105"/>
  <c r="F675" i="105"/>
  <c r="F1024" i="105"/>
  <c r="F617" i="105"/>
  <c r="F1023" i="105"/>
  <c r="F731" i="105"/>
  <c r="F674" i="105"/>
  <c r="F560" i="105"/>
  <c r="F723" i="105"/>
  <c r="F666" i="105"/>
  <c r="F552" i="105"/>
  <c r="F1015" i="105"/>
  <c r="F609" i="105"/>
  <c r="F717" i="105"/>
  <c r="F660" i="105"/>
  <c r="F546" i="105"/>
  <c r="F1009" i="105"/>
  <c r="F603" i="105"/>
  <c r="F619" i="105"/>
  <c r="F676" i="105"/>
  <c r="F611" i="105"/>
  <c r="F668" i="105"/>
  <c r="F604" i="105"/>
  <c r="F608" i="105"/>
  <c r="F599" i="105"/>
  <c r="F714" i="105"/>
  <c r="F657" i="105"/>
  <c r="F713" i="105"/>
  <c r="F656" i="105"/>
  <c r="F600" i="105"/>
  <c r="F710" i="105"/>
  <c r="F650" i="105"/>
  <c r="F596" i="105"/>
  <c r="F705" i="105"/>
  <c r="F597" i="105"/>
  <c r="F591" i="105"/>
  <c r="F711" i="105"/>
  <c r="F654" i="105"/>
  <c r="F767" i="105"/>
  <c r="F653" i="105"/>
  <c r="F707" i="105"/>
  <c r="F573" i="105"/>
  <c r="F575" i="105"/>
  <c r="F687" i="105"/>
  <c r="F630" i="105"/>
  <c r="F689" i="105"/>
  <c r="F632" i="105"/>
  <c r="F695" i="105"/>
  <c r="F696" i="105" s="1"/>
  <c r="F638" i="105"/>
  <c r="F639" i="105" s="1"/>
  <c r="F697" i="105"/>
  <c r="F640" i="105"/>
  <c r="F701" i="105"/>
  <c r="F644" i="105"/>
  <c r="F702" i="105"/>
  <c r="F645" i="105"/>
  <c r="F589" i="105"/>
  <c r="F590" i="105"/>
  <c r="F750" i="105"/>
  <c r="F751" i="105" s="1"/>
  <c r="F633" i="105"/>
  <c r="F643" i="105"/>
  <c r="F679" i="105"/>
  <c r="F688" i="105"/>
  <c r="E24" i="118"/>
  <c r="F24" i="118" s="1"/>
  <c r="F802" i="105"/>
  <c r="F581" i="105"/>
  <c r="F582" i="105" s="1"/>
  <c r="F583" i="105"/>
  <c r="F584" i="105"/>
  <c r="F587" i="105"/>
  <c r="F588" i="105"/>
  <c r="F703" i="105"/>
  <c r="F646" i="105"/>
  <c r="F704" i="105"/>
  <c r="F647" i="105"/>
  <c r="F586" i="105"/>
  <c r="F636" i="105"/>
  <c r="F637" i="105" s="1"/>
  <c r="E16" i="117"/>
  <c r="F16" i="117" s="1"/>
  <c r="F871" i="105"/>
  <c r="F700" i="105"/>
  <c r="F579" i="105"/>
  <c r="F580" i="105" s="1"/>
  <c r="F622" i="105"/>
  <c r="F736" i="105"/>
  <c r="E25" i="69"/>
  <c r="F25" i="69" s="1"/>
  <c r="F745" i="105"/>
  <c r="F631" i="105"/>
  <c r="F574" i="105"/>
  <c r="F686" i="105"/>
  <c r="AA7" i="103"/>
  <c r="AB7" i="103" s="1"/>
  <c r="U3" i="103"/>
  <c r="V3" i="103" s="1"/>
  <c r="E27" i="117"/>
  <c r="F27" i="117" s="1"/>
  <c r="X7" i="103"/>
  <c r="Y7" i="103" s="1"/>
  <c r="X3" i="103"/>
  <c r="Y3" i="103" s="1"/>
  <c r="AG3" i="103"/>
  <c r="AH3" i="103" s="1"/>
  <c r="E37" i="69"/>
  <c r="F37" i="69" s="1"/>
  <c r="AM25" i="103"/>
  <c r="X25" i="103"/>
  <c r="Y25" i="103" s="1"/>
  <c r="X50" i="103"/>
  <c r="Y50" i="103" s="1"/>
  <c r="A42" i="111"/>
  <c r="A16" i="111" s="1"/>
  <c r="A25" i="111" s="1"/>
  <c r="A27" i="111" s="1"/>
  <c r="G32" i="111" s="1"/>
  <c r="E39" i="69"/>
  <c r="F39" i="69" s="1"/>
  <c r="A41" i="106"/>
  <c r="A16" i="106" s="1"/>
  <c r="A25" i="106" s="1"/>
  <c r="A27" i="106" s="1"/>
  <c r="G32" i="106" s="1"/>
  <c r="AH50" i="103"/>
  <c r="U50" i="103"/>
  <c r="V50" i="103" s="1"/>
  <c r="A24" i="112"/>
  <c r="AM50" i="103"/>
  <c r="A17" i="115"/>
  <c r="A22" i="115" s="1"/>
  <c r="A24" i="115" s="1"/>
  <c r="A40" i="117"/>
  <c r="A16" i="117" s="1"/>
  <c r="A26" i="117" s="1"/>
  <c r="A28" i="117" s="1"/>
  <c r="G33" i="117" s="1"/>
  <c r="A39" i="118"/>
  <c r="A16" i="118" s="1"/>
  <c r="A25" i="118" s="1"/>
  <c r="A27" i="118" s="1"/>
  <c r="G32" i="118" s="1"/>
  <c r="E30" i="69"/>
  <c r="F30" i="69" s="1"/>
  <c r="A41" i="69"/>
  <c r="A16" i="69" s="1"/>
  <c r="A25" i="69" s="1"/>
  <c r="A27" i="69" s="1"/>
  <c r="G32" i="69" s="1"/>
  <c r="A24" i="110"/>
  <c r="A41" i="121"/>
  <c r="A16" i="121" s="1"/>
  <c r="A25" i="121" s="1"/>
  <c r="A27" i="121" s="1"/>
  <c r="G32" i="121" s="1"/>
  <c r="A39" i="114"/>
  <c r="A16" i="114" s="1"/>
  <c r="A25" i="114" s="1"/>
  <c r="A27" i="114" s="1"/>
  <c r="G32" i="114" s="1"/>
  <c r="A16" i="119"/>
  <c r="AJ21" i="103"/>
  <c r="AK21" i="103" s="1"/>
  <c r="K29" i="69"/>
  <c r="L29" i="69" s="1"/>
  <c r="K29" i="121"/>
  <c r="L29" i="121" s="1"/>
  <c r="K29" i="114"/>
  <c r="L29" i="114" s="1"/>
  <c r="K29" i="112"/>
  <c r="L29" i="112" s="1"/>
  <c r="K29" i="111"/>
  <c r="L29" i="111" s="1"/>
  <c r="E27" i="69"/>
  <c r="F27" i="69" s="1"/>
  <c r="K28" i="111"/>
  <c r="L28" i="111" s="1"/>
  <c r="K28" i="112"/>
  <c r="L28" i="112" s="1"/>
  <c r="K28" i="114"/>
  <c r="L28" i="114" s="1"/>
  <c r="K28" i="121"/>
  <c r="L28" i="121" s="1"/>
  <c r="K28" i="69"/>
  <c r="L28" i="69" s="1"/>
  <c r="K28" i="117"/>
  <c r="L28" i="117" s="1"/>
  <c r="K29" i="118"/>
  <c r="L29" i="118" s="1"/>
  <c r="K29" i="117"/>
  <c r="L29" i="117" s="1"/>
  <c r="K29" i="106"/>
  <c r="L29" i="106" s="1"/>
  <c r="K29" i="110"/>
  <c r="L29" i="110" s="1"/>
  <c r="K29" i="107"/>
  <c r="L29" i="107" s="1"/>
  <c r="K28" i="109"/>
  <c r="L28" i="109" s="1"/>
  <c r="K28" i="107"/>
  <c r="L28" i="107" s="1"/>
  <c r="K28" i="110"/>
  <c r="L28" i="110" s="1"/>
  <c r="K28" i="106"/>
  <c r="L28" i="106" s="1"/>
  <c r="K28" i="118"/>
  <c r="L28" i="118" s="1"/>
  <c r="K36" i="117"/>
  <c r="L36" i="117" s="1"/>
  <c r="K34" i="69"/>
  <c r="L34" i="69" s="1"/>
  <c r="F41" i="69"/>
  <c r="AJ20" i="103"/>
  <c r="E20" i="117"/>
  <c r="F20" i="117" s="1"/>
  <c r="E19" i="117"/>
  <c r="F19" i="117" s="1"/>
  <c r="E17" i="117"/>
  <c r="F17" i="117" s="1"/>
  <c r="E34" i="117"/>
  <c r="F34" i="117" s="1"/>
  <c r="E32" i="69"/>
  <c r="F32" i="69" s="1"/>
  <c r="E28" i="110"/>
  <c r="F28" i="110" s="1"/>
  <c r="E27" i="121"/>
  <c r="F27" i="121" s="1"/>
  <c r="E25" i="118"/>
  <c r="F25" i="118" s="1"/>
  <c r="E26" i="69"/>
  <c r="F26" i="69" s="1"/>
  <c r="E24" i="121"/>
  <c r="F24" i="121" s="1"/>
  <c r="E24" i="69"/>
  <c r="F24" i="69" s="1"/>
  <c r="E23" i="121"/>
  <c r="F23" i="121" s="1"/>
  <c r="K24" i="118"/>
  <c r="L24" i="118" s="1"/>
  <c r="K24" i="106"/>
  <c r="L24" i="106" s="1"/>
  <c r="K24" i="110"/>
  <c r="L24" i="110" s="1"/>
  <c r="K24" i="107"/>
  <c r="L24" i="107" s="1"/>
  <c r="K24" i="109"/>
  <c r="L24" i="109" s="1"/>
  <c r="K24" i="117"/>
  <c r="L24" i="117" s="1"/>
  <c r="K24" i="69"/>
  <c r="L24" i="69" s="1"/>
  <c r="K24" i="121"/>
  <c r="L24" i="121" s="1"/>
  <c r="K24" i="114"/>
  <c r="L24" i="114" s="1"/>
  <c r="K24" i="112"/>
  <c r="L24" i="112" s="1"/>
  <c r="K24" i="111"/>
  <c r="L24" i="111" s="1"/>
  <c r="K33" i="117"/>
  <c r="L33" i="117" s="1"/>
  <c r="K33" i="121"/>
  <c r="L33" i="121" s="1"/>
  <c r="K33" i="112"/>
  <c r="L33" i="112" s="1"/>
  <c r="K33" i="111"/>
  <c r="L33" i="111" s="1"/>
  <c r="K33" i="69"/>
  <c r="L33" i="69" s="1"/>
  <c r="K33" i="114"/>
  <c r="L33" i="114" s="1"/>
  <c r="K33" i="118"/>
  <c r="L33" i="118" s="1"/>
  <c r="K33" i="106"/>
  <c r="L33" i="106" s="1"/>
  <c r="K33" i="110"/>
  <c r="L33" i="110" s="1"/>
  <c r="K33" i="107"/>
  <c r="L33" i="107" s="1"/>
  <c r="K33" i="109"/>
  <c r="L33" i="109" s="1"/>
  <c r="K32" i="118"/>
  <c r="L32" i="118" s="1"/>
  <c r="K32" i="106"/>
  <c r="L32" i="106" s="1"/>
  <c r="K32" i="107"/>
  <c r="L32" i="107" s="1"/>
  <c r="K32" i="117"/>
  <c r="L32" i="117" s="1"/>
  <c r="K32" i="69"/>
  <c r="L32" i="69" s="1"/>
  <c r="K32" i="121"/>
  <c r="L32" i="121" s="1"/>
  <c r="K32" i="114"/>
  <c r="L32" i="114" s="1"/>
  <c r="K32" i="112"/>
  <c r="L32" i="112" s="1"/>
  <c r="K32" i="111"/>
  <c r="L32" i="111" s="1"/>
  <c r="K32" i="110"/>
  <c r="L32" i="110" s="1"/>
  <c r="K32" i="109"/>
  <c r="L32" i="109" s="1"/>
  <c r="K19" i="118"/>
  <c r="L19" i="118" s="1"/>
  <c r="K19" i="106"/>
  <c r="L19" i="106" s="1"/>
  <c r="K19" i="110"/>
  <c r="L19" i="110" s="1"/>
  <c r="K19" i="107"/>
  <c r="L19" i="107" s="1"/>
  <c r="K19" i="109"/>
  <c r="L19" i="109" s="1"/>
  <c r="K19" i="117"/>
  <c r="L19" i="117" s="1"/>
  <c r="K19" i="69"/>
  <c r="L19" i="69" s="1"/>
  <c r="K19" i="121"/>
  <c r="L19" i="121" s="1"/>
  <c r="K19" i="114"/>
  <c r="L19" i="114" s="1"/>
  <c r="K19" i="112"/>
  <c r="L19" i="112" s="1"/>
  <c r="K19" i="111"/>
  <c r="L19" i="111" s="1"/>
  <c r="F1140" i="105" l="1"/>
  <c r="F1134" i="105"/>
  <c r="F1081" i="105"/>
  <c r="F1133" i="105"/>
  <c r="F1080" i="105"/>
  <c r="F1076" i="105"/>
  <c r="F1077" i="105"/>
  <c r="F1083" i="105"/>
  <c r="L35" i="137"/>
  <c r="F1138" i="105"/>
  <c r="F1061" i="105"/>
  <c r="F41" i="137"/>
  <c r="F1137" i="105"/>
  <c r="F1072" i="105"/>
  <c r="L24" i="137"/>
  <c r="F1066" i="105"/>
  <c r="L19" i="137"/>
  <c r="K35" i="117"/>
  <c r="L35" i="117" s="1"/>
  <c r="AN50" i="103"/>
  <c r="F905" i="105" s="1"/>
  <c r="E37" i="117"/>
  <c r="F37" i="117" s="1"/>
  <c r="AN25" i="103"/>
  <c r="F878" i="105" s="1"/>
  <c r="AK20" i="103"/>
  <c r="F850" i="105" s="1"/>
  <c r="E15" i="134"/>
  <c r="F15" i="134" s="1"/>
  <c r="F459" i="105"/>
  <c r="D1" i="104"/>
  <c r="F962" i="105"/>
  <c r="L28" i="122" s="1"/>
  <c r="K28" i="122" s="1"/>
  <c r="F947" i="105"/>
  <c r="D14" i="104"/>
  <c r="L29" i="130"/>
  <c r="F677" i="105"/>
  <c r="F620" i="105"/>
  <c r="F791" i="105"/>
  <c r="F593" i="105"/>
  <c r="F851" i="105"/>
  <c r="F743" i="105"/>
  <c r="F576" i="105"/>
  <c r="F690" i="105"/>
  <c r="F572" i="105"/>
  <c r="L39" i="122" s="1"/>
  <c r="K39" i="122" s="1"/>
  <c r="F629" i="105"/>
  <c r="E23" i="69"/>
  <c r="F23" i="69" s="1"/>
  <c r="L35" i="69"/>
  <c r="E28" i="114"/>
  <c r="F28" i="114" s="1"/>
  <c r="E28" i="121" l="1"/>
  <c r="F28" i="121" s="1"/>
  <c r="E28" i="106"/>
  <c r="F28" i="106" s="1"/>
</calcChain>
</file>

<file path=xl/sharedStrings.xml><?xml version="1.0" encoding="utf-8"?>
<sst xmlns="http://schemas.openxmlformats.org/spreadsheetml/2006/main" count="7684" uniqueCount="428">
  <si>
    <t>ARCOS</t>
  </si>
  <si>
    <t>GOA</t>
  </si>
  <si>
    <t>ESTACIÓN</t>
  </si>
  <si>
    <t>COMPRA</t>
  </si>
  <si>
    <t>CALCULO</t>
  </si>
  <si>
    <t>PROPUESTA</t>
  </si>
  <si>
    <t>diff</t>
  </si>
  <si>
    <t>ESTACION</t>
  </si>
  <si>
    <t>COMPRA ANTERIOR</t>
  </si>
  <si>
    <t>COMPRA ACTUAL</t>
  </si>
  <si>
    <t>CLH</t>
  </si>
  <si>
    <t>PORTE</t>
  </si>
  <si>
    <t>PASE</t>
  </si>
  <si>
    <t>FINANCIACION</t>
  </si>
  <si>
    <t>ALCUBILLAS</t>
  </si>
  <si>
    <t>TORREJON</t>
  </si>
  <si>
    <t>torrejon</t>
  </si>
  <si>
    <t>GASOLINA</t>
  </si>
  <si>
    <t>ARCOS JALON</t>
  </si>
  <si>
    <t>ALFAJARIN</t>
  </si>
  <si>
    <t>TORREMOCHA</t>
  </si>
  <si>
    <t>MADRID</t>
  </si>
  <si>
    <t>VALLECAS</t>
  </si>
  <si>
    <t>UCLES</t>
  </si>
  <si>
    <t>PAMPLONA</t>
  </si>
  <si>
    <t>bilbao</t>
  </si>
  <si>
    <t>HUMILLADERO</t>
  </si>
  <si>
    <t>cordoba - malaga</t>
  </si>
  <si>
    <t>BENAMEJI</t>
  </si>
  <si>
    <t>SORIA ALCUBILLAS</t>
  </si>
  <si>
    <t>ES RIBA-ROJA</t>
  </si>
  <si>
    <t>ALBUIXECH</t>
  </si>
  <si>
    <t>ES PISTA DE SILLA</t>
  </si>
  <si>
    <t>ES REAL DE GANDIA</t>
  </si>
  <si>
    <t>ES CHIVA</t>
  </si>
  <si>
    <t>ES ALBERIC</t>
  </si>
  <si>
    <t xml:space="preserve">HUMILLADERO </t>
  </si>
  <si>
    <t>CATARROJA</t>
  </si>
  <si>
    <t>COLABORADORAS</t>
  </si>
  <si>
    <t>ABRERA</t>
  </si>
  <si>
    <t>barcelona</t>
  </si>
  <si>
    <t>VALDEHERRERA</t>
  </si>
  <si>
    <t>zaragoza</t>
  </si>
  <si>
    <t>EL CASAR</t>
  </si>
  <si>
    <t>VALDEMORO</t>
  </si>
  <si>
    <t>LA JOYOSA</t>
  </si>
  <si>
    <t>JUNDIZ NORPETROL</t>
  </si>
  <si>
    <t>OLIVERAL</t>
  </si>
  <si>
    <t>A MEDIDA (PAGA 2,00 POR m3)</t>
  </si>
  <si>
    <t>Z.FRANCA</t>
  </si>
  <si>
    <t>n/a</t>
  </si>
  <si>
    <t>GUARROMAN</t>
  </si>
  <si>
    <t>cordoba</t>
  </si>
  <si>
    <t>VALDEPEÑAS</t>
  </si>
  <si>
    <t>alcazar</t>
  </si>
  <si>
    <t>OPEN</t>
  </si>
  <si>
    <t>TJOIL SEVILLA</t>
  </si>
  <si>
    <t>sevilla</t>
  </si>
  <si>
    <t>BENAVENTE</t>
  </si>
  <si>
    <t>IRUN ZAISA III</t>
  </si>
  <si>
    <t>VILAMALLA</t>
  </si>
  <si>
    <t>TARRAGONA</t>
  </si>
  <si>
    <t>LACHAR</t>
  </si>
  <si>
    <t>motril</t>
  </si>
  <si>
    <t>LA CAMPANA</t>
  </si>
  <si>
    <t>AVILESINA</t>
  </si>
  <si>
    <t>RIBA-ROJA</t>
  </si>
  <si>
    <t>GOR</t>
  </si>
  <si>
    <t>PISTAL DE SILLA</t>
  </si>
  <si>
    <t>LLERS</t>
  </si>
  <si>
    <t>BARCELONA</t>
  </si>
  <si>
    <t>DARRO - A92</t>
  </si>
  <si>
    <t>MERIDA</t>
  </si>
  <si>
    <t>SANCTI-SPIRITUS</t>
  </si>
  <si>
    <t>MURCIA</t>
  </si>
  <si>
    <t>CARTAGENA</t>
  </si>
  <si>
    <t>NORIOIL</t>
  </si>
  <si>
    <t>HUELVA</t>
  </si>
  <si>
    <t>SAN VICENTE DEL PALACIO</t>
  </si>
  <si>
    <t>WATERY ARANDA</t>
  </si>
  <si>
    <t xml:space="preserve">BERA </t>
  </si>
  <si>
    <t>BERA</t>
  </si>
  <si>
    <t xml:space="preserve">PUERTO DE BARCELONA </t>
  </si>
  <si>
    <t>GIRONA-CALSINA</t>
  </si>
  <si>
    <t xml:space="preserve">LA CAMPANA </t>
  </si>
  <si>
    <t>IRUN</t>
  </si>
  <si>
    <t>SIN IVA</t>
  </si>
  <si>
    <t>CON IVA</t>
  </si>
  <si>
    <t>BENEFICIO</t>
  </si>
  <si>
    <t>GASOLINA BRONCO</t>
  </si>
  <si>
    <t>DIFF HVO - GOA</t>
  </si>
  <si>
    <t>HVO ULTIMA COMPRA</t>
  </si>
  <si>
    <t>estacion</t>
  </si>
  <si>
    <t>poste</t>
  </si>
  <si>
    <t xml:space="preserve">compra sin iva </t>
  </si>
  <si>
    <t>con iva</t>
  </si>
  <si>
    <t>GAS B</t>
  </si>
  <si>
    <t>PRECIO COMPRA</t>
  </si>
  <si>
    <t>PRECIO TRANSFRIRED</t>
  </si>
  <si>
    <t>EESS DE SERVICIO</t>
  </si>
  <si>
    <t>12 SIN IVA</t>
  </si>
  <si>
    <t>18 SIN IVA</t>
  </si>
  <si>
    <t>24 SIN IVA</t>
  </si>
  <si>
    <t>36 SIN IVA</t>
  </si>
  <si>
    <t>40 SIN IVA</t>
  </si>
  <si>
    <t>42 SIN IVA</t>
  </si>
  <si>
    <t>47 SIN IVA</t>
  </si>
  <si>
    <t>50 (60) SIN IVA</t>
  </si>
  <si>
    <t>60 (80) SIN IVA</t>
  </si>
  <si>
    <t xml:space="preserve">ESPECIAL JAVI </t>
  </si>
  <si>
    <t>ESPECIAL CARRERAS</t>
  </si>
  <si>
    <t>ESPECIAL TRANSFRIRED</t>
  </si>
  <si>
    <t>ESPECIAL BENITO</t>
  </si>
  <si>
    <t xml:space="preserve">ESPECIAL GENERAL </t>
  </si>
  <si>
    <t xml:space="preserve">ESPECIAL ROR </t>
  </si>
  <si>
    <t xml:space="preserve">ESPECIAL ESTEBAN </t>
  </si>
  <si>
    <t>TARIFA 90 MIKI</t>
  </si>
  <si>
    <t xml:space="preserve">JUNDIZ NORPETROL </t>
  </si>
  <si>
    <t>PUERTO DE BARCELONA</t>
  </si>
  <si>
    <t>PRODUCTO</t>
  </si>
  <si>
    <t>INICIAL</t>
  </si>
  <si>
    <t>FINAL</t>
  </si>
  <si>
    <t>PVP</t>
  </si>
  <si>
    <t>PAGO</t>
  </si>
  <si>
    <t>TARIFA</t>
  </si>
  <si>
    <t>MENSUAL</t>
  </si>
  <si>
    <t>TARIFA 12</t>
  </si>
  <si>
    <t>TARIFA 18</t>
  </si>
  <si>
    <t>TARIFA 24</t>
  </si>
  <si>
    <t>TARIFA 36</t>
  </si>
  <si>
    <t>TARIFA 40</t>
  </si>
  <si>
    <t>TARIFA 42</t>
  </si>
  <si>
    <t>TARIFA 47</t>
  </si>
  <si>
    <t>TARIFA 50</t>
  </si>
  <si>
    <t>TARIFA 60</t>
  </si>
  <si>
    <t>TARIFA 85</t>
  </si>
  <si>
    <t>TARIFA CARRERAS</t>
  </si>
  <si>
    <t>TARIFA JAVI</t>
  </si>
  <si>
    <t>TARIFA TRANSFRIRED</t>
  </si>
  <si>
    <t>TARIFA ESPECIAL GENERAL</t>
  </si>
  <si>
    <t>TARIFA ROR</t>
  </si>
  <si>
    <t>TARIFA ESTEBAN</t>
  </si>
  <si>
    <t xml:space="preserve">TORREJON </t>
  </si>
  <si>
    <t>TARIFA 45 GASOLINA</t>
  </si>
  <si>
    <t xml:space="preserve">VALLECAS </t>
  </si>
  <si>
    <t xml:space="preserve">TORREMOCHA </t>
  </si>
  <si>
    <t>TRANFIRRED GOB</t>
  </si>
  <si>
    <t xml:space="preserve">GANESHA </t>
  </si>
  <si>
    <t>POSTES</t>
  </si>
  <si>
    <t>JOYOSA</t>
  </si>
  <si>
    <t>NIEVES MOBILITY - PRECIO POSTE</t>
  </si>
  <si>
    <t>GACOSUR</t>
  </si>
  <si>
    <t>FUELTRUCK</t>
  </si>
  <si>
    <t>ANDAMUR - ROAD</t>
  </si>
  <si>
    <t>NORPETROL</t>
  </si>
  <si>
    <t>FURGOTRAYLER</t>
  </si>
  <si>
    <t>PETROMIRALLES</t>
  </si>
  <si>
    <t>RED TORTUGA - PROMO 0,10</t>
  </si>
  <si>
    <t>BEROIL</t>
  </si>
  <si>
    <t>VALCARCE -DESCUENTO 0,06</t>
  </si>
  <si>
    <t>menos 6 CTMS</t>
  </si>
  <si>
    <t xml:space="preserve">TRADISNA </t>
  </si>
  <si>
    <t>E100 -  DESCUENTO 0,20 Y 0,10</t>
  </si>
  <si>
    <t>Nº</t>
  </si>
  <si>
    <t xml:space="preserve">GASOLEO HVO EN LA ESTACION ALFAJARIN - ALFA ENERGIA </t>
  </si>
  <si>
    <t>INFORMACIÓN GENERAL DE ESTACIONES/DEVOLUCIÓN DEL IMPUESTO SOBRE HIDROCARBUROS POR EL GASÓLEO DE USO PROFESIONAL NO INCLUIDO EN LAS TARIFAS MENCIONADAS</t>
  </si>
  <si>
    <t>INVERSIONES ENERGETICAS CORAL S.L</t>
  </si>
  <si>
    <t>E.E.S.S</t>
  </si>
  <si>
    <t>BANDERA</t>
  </si>
  <si>
    <t>UBICACIÓN</t>
  </si>
  <si>
    <t>RIBA-RROJA (OLIVERAL)</t>
  </si>
  <si>
    <t>EXOIL</t>
  </si>
  <si>
    <t>Polígono Industrial el Oliveral, Calle U, número 4, 46394 Riba-roja de Túria, Valencia</t>
  </si>
  <si>
    <t>TJ OIL</t>
  </si>
  <si>
    <t>C. Castilla la Mancha, 181, 41909 Salteras, Sevilla</t>
  </si>
  <si>
    <t>PISTA DE SILLA (VALENCIA)</t>
  </si>
  <si>
    <t>Camí pont de pedra, 3, 46910, Valencia</t>
  </si>
  <si>
    <t>VALCARCE</t>
  </si>
  <si>
    <t>C. Cañada Berciano - 49600 Benavente, Zamora</t>
  </si>
  <si>
    <t xml:space="preserve">REAL DE GANDÍA </t>
  </si>
  <si>
    <t>Carrer Travessera D'Albaida, 62, 46727 El Real de Gandia, Valencia</t>
  </si>
  <si>
    <t>Antxotxipi Kalea, 4 - 20305 Irun, Gipuzkoa</t>
  </si>
  <si>
    <t>CHIVA</t>
  </si>
  <si>
    <t xml:space="preserve">C. Ramón y Cajal, 53, Valencia </t>
  </si>
  <si>
    <t>NIEVES</t>
  </si>
  <si>
    <t>C/ Letra B de la Zona Franca, 13-15
08040 Barcelona</t>
  </si>
  <si>
    <t>ALBERIC</t>
  </si>
  <si>
    <t xml:space="preserve">AV. La Marquesa, 14, 46260 Alberic, Valencia </t>
  </si>
  <si>
    <t>Autovía A-92 Carretera Lachar
Peñuelas Parcela 301-302 Salida 221</t>
  </si>
  <si>
    <t>AREA 117</t>
  </si>
  <si>
    <t>Camí Vell de Russafa, 418 - 46470 Catarroja, Valencia</t>
  </si>
  <si>
    <t>JUNDIZ</t>
  </si>
  <si>
    <t>Margarita Entitatea, 16, 01195 Margarita, Araba, España</t>
  </si>
  <si>
    <t xml:space="preserve">VALCARCE </t>
  </si>
  <si>
    <t>Avenida ronda sur 3, Polígono industrial los almendros, 28850 – Torrejón de Ardoz, Madrid</t>
  </si>
  <si>
    <t>RUTA 4</t>
  </si>
  <si>
    <t>Autovia A4 - Salida KM 482, 41429, Sevilla</t>
  </si>
  <si>
    <t>Calle Malita, 15 - Arcos de Jalón</t>
  </si>
  <si>
    <t>Lugar Silvota, AS-19, KM-15, 700, 33468 Trasona, Asturias</t>
  </si>
  <si>
    <t>ALFA ENERGIA</t>
  </si>
  <si>
    <t>Pl. del Saco, 12 - 50172 Alfajarín, Zaragoza</t>
  </si>
  <si>
    <t>A-92N, PK 12, 18870 GOR, Granada</t>
  </si>
  <si>
    <t>AREA117</t>
  </si>
  <si>
    <t>Área de Servicio A2, KM 117 19268 - Torremocha del Campo</t>
  </si>
  <si>
    <t>Ctra, N-II, Km 760, 17730 Llers, Girona</t>
  </si>
  <si>
    <t>Vía de Servicio A-3, KM 11, 28031 Madrid</t>
  </si>
  <si>
    <t>A-92</t>
  </si>
  <si>
    <t>Autovia 92 P.K. 282, 18181 Darro, Granada</t>
  </si>
  <si>
    <t>Av. de la Democracia, 15, 28031 Madrid</t>
  </si>
  <si>
    <t>Polígono Industrial El Prado, Autovía del Suroeste, Salida 34, 06800 Mérida, Badajoz</t>
  </si>
  <si>
    <t>ALAITZ</t>
  </si>
  <si>
    <t>N-121, KM11,3 - 31398 Muruarte de Reta, Navarra</t>
  </si>
  <si>
    <t>Pol. Ind. Sancti-Spíritus, C. el Majadal, 8, 37470 Sancti-Spíritus, Salamanca</t>
  </si>
  <si>
    <t>AI autovia A92, KM. 138,20, 29531 Humilladero, Malaga</t>
  </si>
  <si>
    <t>MILL SERVICES</t>
  </si>
  <si>
    <t>c/ Valencia 14-16 Pol indus Los Torraos de Ceutí</t>
  </si>
  <si>
    <t>Autovía del Este, KM 90, 16420 Villarrubio, Cuenca</t>
  </si>
  <si>
    <t>N-630, 06200 Almendralejo, Badajoz</t>
  </si>
  <si>
    <t>Estación de servicio Cepsa EL BERROCAL, N-331, PK: 96, 14910 Benamejí, Córdoba, España</t>
  </si>
  <si>
    <t>A-6, salida147, 47493 Medina del Campo, Valladolid</t>
  </si>
  <si>
    <t>A-15, km, Salida 13, 42213 Alcubilla de las Peñas, Soria</t>
  </si>
  <si>
    <t>C. Vendimia, 2, 09400 Aranda de Duero, Burgos</t>
  </si>
  <si>
    <t>ALZ</t>
  </si>
  <si>
    <t>Carrer A, 57 - 46394 Ribarroja de Túria, Valencia</t>
  </si>
  <si>
    <t>Poligono Industrial Zalain, 18, 31780 Bera, Navarra</t>
  </si>
  <si>
    <t>HAM</t>
  </si>
  <si>
    <t>Carrer del Treball, 1, 08630 Abrera, Barcelona</t>
  </si>
  <si>
    <t>PUERTO BARCELONA</t>
  </si>
  <si>
    <t>PETROMIRALES</t>
  </si>
  <si>
    <t>Delta 1, Moll d'inflamables, Carrer del Port de Haifa, 3, 08039 Barcelona, España</t>
  </si>
  <si>
    <t>PETROBIL</t>
  </si>
  <si>
    <t>Area de servicio Valdeherrera A2, KM 231, 50300 Calatayud, Zaragoza</t>
  </si>
  <si>
    <t>Carretera N-IV, Salida 280, al lado Hostal Mellizos</t>
  </si>
  <si>
    <t>Cam. Pilón, 2, 45614 El Casar de Talavera, Toledo</t>
  </si>
  <si>
    <t>LA PARA ROCIERA</t>
  </si>
  <si>
    <t>A-4, 210, 13730 Santa Cruz de Mudela, Ciudad Real</t>
  </si>
  <si>
    <t xml:space="preserve">EL TORO </t>
  </si>
  <si>
    <t>C. Cádiz, 1, 28341 Valdemoro, Madrid, España</t>
  </si>
  <si>
    <t>CALSINA CARRÉ</t>
  </si>
  <si>
    <t>Camí del Roure, 5, 17706 Pont de Molins, Girona</t>
  </si>
  <si>
    <t>Autovía de Logroño,  A-68 - Salida 257</t>
  </si>
  <si>
    <t>Cam. Garrán, 23710 Bailén, Jaén, España</t>
  </si>
  <si>
    <t>PRECIO BASE</t>
  </si>
  <si>
    <t>PRECIO DE VENTA CON IVA</t>
  </si>
  <si>
    <t>DESCUENTO DECRETO REAL 20</t>
  </si>
  <si>
    <t xml:space="preserve">SIN IVA
</t>
  </si>
  <si>
    <r>
      <rPr>
        <b/>
        <sz val="9"/>
        <color theme="1"/>
        <rFont val="Calibri"/>
        <family val="2"/>
        <scheme val="minor"/>
      </rPr>
      <t>NETO CON DESCUENTO Y DEVOLUCION GP</t>
    </r>
    <r>
      <rPr>
        <b/>
        <sz val="10"/>
        <color theme="1"/>
        <rFont val="Calibri"/>
        <family val="2"/>
        <scheme val="minor"/>
      </rPr>
      <t xml:space="preserve">
</t>
    </r>
  </si>
  <si>
    <t>DESCUENTO 20</t>
  </si>
  <si>
    <t>gp</t>
  </si>
  <si>
    <t>AGURAIN</t>
  </si>
  <si>
    <t>INFORMACION GENERAL DE ESTACIONES</t>
  </si>
  <si>
    <t>CALATAYUD</t>
  </si>
  <si>
    <t>PRECIO VENTA IVA INC</t>
  </si>
  <si>
    <t>GALP</t>
  </si>
  <si>
    <t>Abrera - Barcelona</t>
  </si>
  <si>
    <t>La Campana - Sevilla</t>
  </si>
  <si>
    <t>FUEL TRUCK SL</t>
  </si>
  <si>
    <t>Agurain, Araba</t>
  </si>
  <si>
    <t>BADAJOZ EL NEVERO</t>
  </si>
  <si>
    <t>MAGNA OIL</t>
  </si>
  <si>
    <t>Polígono Industrial El Nevero, Badajoz</t>
  </si>
  <si>
    <t>MADRID-VALLECAS</t>
  </si>
  <si>
    <t>Alfajarín, Margen derecho, 50172, Zaragoza</t>
  </si>
  <si>
    <t>VALENCIA SILLA</t>
  </si>
  <si>
    <t>CST</t>
  </si>
  <si>
    <t>Silla - Valencia</t>
  </si>
  <si>
    <t>ARCOS DE  JALON</t>
  </si>
  <si>
    <t>GHC</t>
  </si>
  <si>
    <t>Arcos de Jalón, Soria</t>
  </si>
  <si>
    <t>NANCLARES</t>
  </si>
  <si>
    <t>ALAS</t>
  </si>
  <si>
    <t>Calatayud, Zaragoza</t>
  </si>
  <si>
    <t>LA SERRETA - MOLINA DE SEGURA</t>
  </si>
  <si>
    <t>GLOBAL TANK</t>
  </si>
  <si>
    <t xml:space="preserve">Molina de Segura - Murcia </t>
  </si>
  <si>
    <t>OIARTZUN</t>
  </si>
  <si>
    <t>El Casar de Talavera -Toledo</t>
  </si>
  <si>
    <t xml:space="preserve">LA GRANJA </t>
  </si>
  <si>
    <t>G.H.C</t>
  </si>
  <si>
    <t xml:space="preserve">Granja De Moreuela - Zamora </t>
  </si>
  <si>
    <t>MADRID -GANESHA</t>
  </si>
  <si>
    <t>Madrid - Direccion Valencia</t>
  </si>
  <si>
    <t>Silvota</t>
  </si>
  <si>
    <t>POWER3OIL</t>
  </si>
  <si>
    <t xml:space="preserve">Madrid </t>
  </si>
  <si>
    <t>ALBACETE</t>
  </si>
  <si>
    <t>AVANZA OIL</t>
  </si>
  <si>
    <t>Albacete</t>
  </si>
  <si>
    <t>La Joyosa - Zaragoza</t>
  </si>
  <si>
    <t>NANCLARES DE LA OCA</t>
  </si>
  <si>
    <t>PETRONIEVES</t>
  </si>
  <si>
    <t>Nanclares de la Oca, Álava</t>
  </si>
  <si>
    <t>Gor  - Granada</t>
  </si>
  <si>
    <t>AX OIL  TRUCK</t>
  </si>
  <si>
    <t>Oiartzun - Guipúzcoa</t>
  </si>
  <si>
    <t>Llers, Girona</t>
  </si>
  <si>
    <t>QLZ</t>
  </si>
  <si>
    <t xml:space="preserve"> Ribarroja - Valencia</t>
  </si>
  <si>
    <t>BEROIL ARANDA</t>
  </si>
  <si>
    <t>Aranda del Duero</t>
  </si>
  <si>
    <t>TOTANA</t>
  </si>
  <si>
    <t>PETRON. Z. FR.</t>
  </si>
  <si>
    <t>Barcelona</t>
  </si>
  <si>
    <t>OPEN DELFIN AZUL</t>
  </si>
  <si>
    <t>Bailen - Jaen</t>
  </si>
  <si>
    <t>SUROIL GUARROMAN</t>
  </si>
  <si>
    <t>SUROIL</t>
  </si>
  <si>
    <t>Guarromán - Jaén</t>
  </si>
  <si>
    <t>CADRETE</t>
  </si>
  <si>
    <t>SHELL</t>
  </si>
  <si>
    <t>Zaragoza</t>
  </si>
  <si>
    <t>TIEBAS DCHA.</t>
  </si>
  <si>
    <t>Navarra - Tiebas -Dir Irun</t>
  </si>
  <si>
    <t>DARRO</t>
  </si>
  <si>
    <t>Diezma - Granada</t>
  </si>
  <si>
    <t>TIEBAS IZDA.</t>
  </si>
  <si>
    <t>Navarra - Tiebas -Dir Madrid</t>
  </si>
  <si>
    <t>EL TORO LOUCOS</t>
  </si>
  <si>
    <t xml:space="preserve"> Valdemoro - Madrid</t>
  </si>
  <si>
    <t>TORREMOCHA DEL CAMPO</t>
  </si>
  <si>
    <t>Torremocha del Campo, Guadalajara</t>
  </si>
  <si>
    <t>Merida - Badajoz</t>
  </si>
  <si>
    <t>Santic Spíritus</t>
  </si>
  <si>
    <t>SAN ROMAN</t>
  </si>
  <si>
    <t xml:space="preserve"> Villarubio - Cuenca</t>
  </si>
  <si>
    <t>VALCARCE BENAVENTE</t>
  </si>
  <si>
    <t>Benavente 49600 Zamora</t>
  </si>
  <si>
    <t>VALCARCE IRUN ZAISA III</t>
  </si>
  <si>
    <t xml:space="preserve"> Irún - Guipúzcoa</t>
  </si>
  <si>
    <t xml:space="preserve"> Vilamalla - Girona</t>
  </si>
  <si>
    <t>BADAJOZ</t>
  </si>
  <si>
    <t>Valdepeña - Ciudad Real</t>
  </si>
  <si>
    <t>ANDAMUR SAN ROMAN</t>
  </si>
  <si>
    <t>ANDAMUR</t>
  </si>
  <si>
    <t>San Román de San Millán, Álava</t>
  </si>
  <si>
    <t>MA AUX SEVILLA</t>
  </si>
  <si>
    <t>Saltera - Sevilla</t>
  </si>
  <si>
    <t>SERRETA</t>
  </si>
  <si>
    <t>LACHAR-EL GASOLINA 2015</t>
  </si>
  <si>
    <t>Lachar - Granada</t>
  </si>
  <si>
    <t>ZAMORA</t>
  </si>
  <si>
    <t>GRANADA</t>
  </si>
  <si>
    <t>ARANDA</t>
  </si>
  <si>
    <t>CACRETE</t>
  </si>
  <si>
    <t>INVERSIONES ENERGETICAS CORAL S.L.</t>
  </si>
  <si>
    <t>Carretera Nacional II, km 117,4</t>
  </si>
  <si>
    <t>19268.-TORREMOCHA DEL CAMPO(Guadalajara)</t>
  </si>
  <si>
    <t>T. 949396063 Movil. 722708269</t>
  </si>
  <si>
    <t>clientes@area117.es</t>
  </si>
  <si>
    <t>www.area117.es</t>
  </si>
  <si>
    <t>PRECIO DE COMPRA</t>
  </si>
  <si>
    <t>IECORAL</t>
  </si>
  <si>
    <t>DEVOLUCION</t>
  </si>
  <si>
    <t>NETO CON DEVOLUCION
DESCONTADA</t>
  </si>
  <si>
    <t>EL MAYORIA</t>
  </si>
  <si>
    <t>VALDEPEÑA</t>
  </si>
  <si>
    <t>SEVILLA</t>
  </si>
  <si>
    <t>DEVOLUCION EN BASE A 49</t>
  </si>
  <si>
    <t>PRECIOS VALIDOS HASTA NUEVO AVISO</t>
  </si>
  <si>
    <t>T. 949396063 y F. 949396002</t>
  </si>
  <si>
    <t>carlos.cayuela@area117.es</t>
  </si>
  <si>
    <t>OFERTA PRECIOS AREA 117</t>
  </si>
  <si>
    <t>NETO</t>
  </si>
  <si>
    <t>PRECIO CON IVA INCLUIDO</t>
  </si>
  <si>
    <t>TARIFA ECOTRANS</t>
  </si>
  <si>
    <t>MANISES - EXOIL</t>
  </si>
  <si>
    <t>TARIFA 30</t>
  </si>
  <si>
    <t>TARIFA 15 SUR</t>
  </si>
  <si>
    <t>MANISES</t>
  </si>
  <si>
    <t>Avinguda de la Cova, 62, 46940 Manises, Valencia</t>
  </si>
  <si>
    <t>TARIFA 27 SUR</t>
  </si>
  <si>
    <t>TARIFA NUEVA</t>
  </si>
  <si>
    <t>EESS</t>
  </si>
  <si>
    <t xml:space="preserve">NOTIFICACION </t>
  </si>
  <si>
    <t>ventas@lajoyosa.com</t>
  </si>
  <si>
    <t>FUEL TRUCK</t>
  </si>
  <si>
    <t>-</t>
  </si>
  <si>
    <t>ANDAMUR - ROAD SOLUTION PRO</t>
  </si>
  <si>
    <t>VILAMALLA - GLOBAL TANK</t>
  </si>
  <si>
    <t>mariam@norpetrol.com'; 'documentacion@norpetrol.com'; 'noelia@norpetrol.com'</t>
  </si>
  <si>
    <t>preciosasociadas@andamur.com</t>
  </si>
  <si>
    <t>CON IVA 10%</t>
  </si>
  <si>
    <t xml:space="preserve">TARRAGONA </t>
  </si>
  <si>
    <t>BIOESTACIONES</t>
  </si>
  <si>
    <t>CL SOFRE, POL. IND. RIU-CLAR, 3</t>
  </si>
  <si>
    <t>PRECIO SIN IVA 1,819</t>
  </si>
  <si>
    <t>MONTE REAL</t>
  </si>
  <si>
    <t>FEGOBLAN PONTEVEDRA</t>
  </si>
  <si>
    <t>HOILA TOLEDO</t>
  </si>
  <si>
    <t>VEGA DE VALCARCE</t>
  </si>
  <si>
    <t>ES VALDEMORO</t>
  </si>
  <si>
    <t>C/ Narciso Monturiol 28, Pol. Industrial Rompecubas, 28341 Valdemoro</t>
  </si>
  <si>
    <t>Carrer Travessera D'Albaida, 62, 46727 El Real de Gandia, 
Valencia</t>
  </si>
  <si>
    <t>Gasolineira Valcarce, 36419, Pontevedra</t>
  </si>
  <si>
    <t>HOLIA</t>
  </si>
  <si>
    <t xml:space="preserve"> Ctra. N 6, Km 418, 24524 La Portela de Valcarce, León</t>
  </si>
  <si>
    <t xml:space="preserve"> C. Alfareros, 45200 Illescas, Toledo</t>
  </si>
  <si>
    <t>PRECIO SIN IVA 1,399</t>
  </si>
  <si>
    <t xml:space="preserve">MADRID </t>
  </si>
  <si>
    <t>GANESHA TORREJON</t>
  </si>
  <si>
    <t xml:space="preserve">RIBA-RROJA </t>
  </si>
  <si>
    <t xml:space="preserve">GANESHA MADRID </t>
  </si>
  <si>
    <t>FIGUERES</t>
  </si>
  <si>
    <t>PETREM TRUCKS FIGUERES</t>
  </si>
  <si>
    <t xml:space="preserve">PETREM </t>
  </si>
  <si>
    <t>AP-7 Sortida 4 - Corral Roig s/n 17771 Sta. Llogaia D'Alguma</t>
  </si>
  <si>
    <t xml:space="preserve">PISTA DE SILLA </t>
  </si>
  <si>
    <t>PRECIO SIN IVA 1,349</t>
  </si>
  <si>
    <t>CON IVA 21%</t>
  </si>
  <si>
    <t>PISTA DE SILLA</t>
  </si>
  <si>
    <t>RIBA-RROJA</t>
  </si>
  <si>
    <t>GASOLEO HVO EN LA ESTACION VALDEMORO  - AREA 117</t>
  </si>
  <si>
    <t>PRECIO SIN IVA 1,249</t>
  </si>
  <si>
    <t>PETREM FIGUERES</t>
  </si>
  <si>
    <t>CALCULO/ GASTOS INCLUIDOS</t>
  </si>
  <si>
    <t>PRECIO PARTIDA DIA ANTERIOR</t>
  </si>
  <si>
    <t>TARIFA 75</t>
  </si>
  <si>
    <t>ZARAGOZA</t>
  </si>
  <si>
    <t>HVO VALDEMORO</t>
  </si>
  <si>
    <t>HVO POSTE ALFA</t>
  </si>
  <si>
    <t>HVO ALFAJARIN</t>
  </si>
  <si>
    <t xml:space="preserve">GOA+ </t>
  </si>
  <si>
    <t>GASOLEO HVO EN LA ESTACION VALDEMORO                     PRECIO SIN IVA</t>
  </si>
  <si>
    <t xml:space="preserve"> POSTE GOB</t>
  </si>
  <si>
    <t xml:space="preserve">ENVIAR A JAVIER HIJO </t>
  </si>
  <si>
    <t>COMPRA HVO</t>
  </si>
  <si>
    <t xml:space="preserve">  GASOLEO HVO EN LA ESTACION ALFAJARIN                      PRECIO SIN IVA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</si>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</sst>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* #,##0.000\ &quot;€&quot;_-;\-* #,##0.000\ &quot;€&quot;_-;_-* &quot;-&quot;??\ &quot;€&quot;_-;_-@_-"/>
    <numFmt numFmtId="165" formatCode="_-* #,##0.000\ &quot;€&quot;_-;\-* #,##0.000\ &quot;€&quot;_-;_-* &quot;-&quot;???\ &quot;€&quot;_-;_-@_-"/>
    <numFmt numFmtId="166" formatCode="_-* #,##0\ &quot;€&quot;_-;\-* #,##0\ &quot;€&quot;_-;_-* &quot;-&quot;??\ &quot;€&quot;_-;_-@_-"/>
    <numFmt numFmtId="167" formatCode="#,##0\ &quot;€&quot;"/>
    <numFmt numFmtId="168" formatCode="0.000"/>
    <numFmt numFmtId="169" formatCode="_-* #,##0.000_-;\-* #,##0.000_-;_-* &quot;-&quot;??_-;_-@_-"/>
    <numFmt numFmtId="170" formatCode="0.0000"/>
    <numFmt numFmtId="171" formatCode="#,##0_ ;\-#,##0\ "/>
  </numFmts>
  <fonts count="54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i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CC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2"/>
      <name val="Calibri"/>
      <family val="2"/>
      <scheme val="minor"/>
    </font>
    <font>
      <u/>
      <sz val="10"/>
      <color theme="10"/>
      <name val="Calibri"/>
      <family val="2"/>
    </font>
    <font>
      <sz val="10.5"/>
      <name val="Calibri"/>
      <family val="2"/>
      <scheme val="minor"/>
    </font>
    <font>
      <sz val="10.5"/>
      <color theme="1"/>
      <name val="Calibri"/>
      <family val="2"/>
      <scheme val="minor"/>
    </font>
    <font>
      <u/>
      <sz val="10.5"/>
      <color theme="10"/>
      <name val="Calibri"/>
      <family val="2"/>
    </font>
    <font>
      <u/>
      <sz val="11"/>
      <color rgb="FF092CBF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92CBF"/>
      <name val="Calibri"/>
      <family val="2"/>
      <scheme val="minor"/>
    </font>
    <font>
      <sz val="12"/>
      <color theme="1"/>
      <name val="Arial"/>
      <family val="2"/>
    </font>
    <font>
      <b/>
      <sz val="14"/>
      <color rgb="FFFFFFCC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1"/>
      <color rgb="FF00B050"/>
      <name val="Calibri"/>
      <family val="2"/>
      <scheme val="minor"/>
    </font>
    <font>
      <b/>
      <sz val="14"/>
      <name val="Arial"/>
      <family val="2"/>
    </font>
    <font>
      <b/>
      <sz val="14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14"/>
      <color theme="6"/>
      <name val="Calibri"/>
      <family val="2"/>
      <scheme val="minor"/>
    </font>
    <font>
      <b/>
      <sz val="14"/>
      <color theme="5" tint="0.3999755851924192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b/>
      <sz val="14"/>
      <color rgb="FFEF852D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gradientFill degree="90">
        <stop position="0">
          <color rgb="FFB50707"/>
        </stop>
        <stop position="1">
          <color theme="5" tint="-0.25098422193060094"/>
        </stop>
      </gradientFill>
    </fill>
    <fill>
      <gradientFill degree="90">
        <stop position="0">
          <color rgb="FFCC250E"/>
        </stop>
        <stop position="1">
          <color theme="5" tint="-0.25098422193060094"/>
        </stop>
      </gradientFill>
    </fill>
    <fill>
      <patternFill patternType="solid">
        <fgColor theme="4" tint="0.79973754081850645"/>
        <bgColor indexed="64"/>
      </patternFill>
    </fill>
    <fill>
      <patternFill patternType="solid">
        <fgColor theme="4" tint="0.79973754081850645"/>
        <bgColor theme="0" tint="-0.14975432599871821"/>
      </patternFill>
    </fill>
    <fill>
      <patternFill patternType="solid">
        <fgColor rgb="FFFFC000"/>
        <bgColor indexed="64"/>
      </patternFill>
    </fill>
    <fill>
      <patternFill patternType="solid">
        <fgColor theme="9" tint="0.7997375408185064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B454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57409"/>
        <bgColor indexed="64"/>
      </patternFill>
    </fill>
    <fill>
      <patternFill patternType="solid">
        <fgColor rgb="FF0070C0"/>
        <bgColor indexed="64"/>
      </patternFill>
    </fill>
  </fills>
  <borders count="62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9">
    <xf numFmtId="0" fontId="0" fillId="0" borderId="0"/>
    <xf numFmtId="43" fontId="4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42" fillId="0" borderId="0"/>
    <xf numFmtId="0" fontId="6" fillId="0" borderId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468">
    <xf numFmtId="0" fontId="0" fillId="0" borderId="0" xfId="0"/>
    <xf numFmtId="22" fontId="0" fillId="0" borderId="0" xfId="0" applyNumberFormat="1"/>
    <xf numFmtId="0" fontId="11" fillId="0" borderId="0" xfId="0" applyFont="1"/>
    <xf numFmtId="0" fontId="14" fillId="3" borderId="9" xfId="3" applyFont="1" applyFill="1" applyBorder="1" applyAlignment="1">
      <alignment horizontal="center"/>
    </xf>
    <xf numFmtId="0" fontId="15" fillId="3" borderId="10" xfId="0" applyFont="1" applyFill="1" applyBorder="1" applyAlignment="1">
      <alignment horizontal="center"/>
    </xf>
    <xf numFmtId="164" fontId="14" fillId="4" borderId="11" xfId="3" applyNumberFormat="1" applyFont="1" applyFill="1" applyBorder="1"/>
    <xf numFmtId="164" fontId="16" fillId="0" borderId="12" xfId="3" applyNumberFormat="1" applyFont="1" applyBorder="1"/>
    <xf numFmtId="0" fontId="16" fillId="0" borderId="12" xfId="3" applyFont="1" applyBorder="1"/>
    <xf numFmtId="165" fontId="16" fillId="0" borderId="13" xfId="3" applyNumberFormat="1" applyFont="1" applyBorder="1"/>
    <xf numFmtId="0" fontId="14" fillId="3" borderId="14" xfId="3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/>
    </xf>
    <xf numFmtId="164" fontId="14" fillId="4" borderId="16" xfId="3" applyNumberFormat="1" applyFont="1" applyFill="1" applyBorder="1"/>
    <xf numFmtId="0" fontId="16" fillId="0" borderId="16" xfId="3" applyFont="1" applyBorder="1"/>
    <xf numFmtId="0" fontId="16" fillId="0" borderId="17" xfId="3" applyFont="1" applyBorder="1"/>
    <xf numFmtId="0" fontId="14" fillId="3" borderId="14" xfId="3" applyFont="1" applyFill="1" applyBorder="1" applyAlignment="1">
      <alignment horizontal="center" vertical="center"/>
    </xf>
    <xf numFmtId="0" fontId="14" fillId="3" borderId="14" xfId="3" applyFont="1" applyFill="1" applyBorder="1" applyAlignment="1">
      <alignment horizontal="center" wrapText="1"/>
    </xf>
    <xf numFmtId="0" fontId="14" fillId="3" borderId="18" xfId="0" applyFont="1" applyFill="1" applyBorder="1" applyAlignment="1">
      <alignment horizontal="center"/>
    </xf>
    <xf numFmtId="164" fontId="14" fillId="5" borderId="19" xfId="3" applyNumberFormat="1" applyFont="1" applyFill="1" applyBorder="1"/>
    <xf numFmtId="1" fontId="16" fillId="0" borderId="20" xfId="3" applyNumberFormat="1" applyFont="1" applyBorder="1" applyAlignment="1">
      <alignment horizontal="center"/>
    </xf>
    <xf numFmtId="1" fontId="16" fillId="0" borderId="21" xfId="3" applyNumberFormat="1" applyFont="1" applyBorder="1"/>
    <xf numFmtId="1" fontId="16" fillId="0" borderId="22" xfId="3" applyNumberFormat="1" applyFont="1" applyBorder="1" applyAlignment="1">
      <alignment horizontal="center"/>
    </xf>
    <xf numFmtId="0" fontId="14" fillId="3" borderId="23" xfId="0" applyFont="1" applyFill="1" applyBorder="1" applyAlignment="1">
      <alignment horizontal="center"/>
    </xf>
    <xf numFmtId="164" fontId="14" fillId="5" borderId="24" xfId="3" applyNumberFormat="1" applyFont="1" applyFill="1" applyBorder="1"/>
    <xf numFmtId="1" fontId="16" fillId="0" borderId="25" xfId="3" applyNumberFormat="1" applyFont="1" applyBorder="1"/>
    <xf numFmtId="0" fontId="14" fillId="3" borderId="26" xfId="0" applyFont="1" applyFill="1" applyBorder="1" applyAlignment="1">
      <alignment horizontal="center"/>
    </xf>
    <xf numFmtId="164" fontId="14" fillId="4" borderId="24" xfId="3" applyNumberFormat="1" applyFont="1" applyFill="1" applyBorder="1"/>
    <xf numFmtId="164" fontId="14" fillId="4" borderId="27" xfId="3" applyNumberFormat="1" applyFont="1" applyFill="1" applyBorder="1"/>
    <xf numFmtId="164" fontId="14" fillId="5" borderId="27" xfId="3" applyNumberFormat="1" applyFont="1" applyFill="1" applyBorder="1"/>
    <xf numFmtId="0" fontId="14" fillId="3" borderId="28" xfId="0" applyFont="1" applyFill="1" applyBorder="1" applyAlignment="1">
      <alignment horizontal="center"/>
    </xf>
    <xf numFmtId="0" fontId="14" fillId="3" borderId="29" xfId="0" applyFont="1" applyFill="1" applyBorder="1" applyAlignment="1">
      <alignment horizontal="center"/>
    </xf>
    <xf numFmtId="164" fontId="14" fillId="4" borderId="1" xfId="3" applyNumberFormat="1" applyFont="1" applyFill="1" applyBorder="1"/>
    <xf numFmtId="1" fontId="16" fillId="0" borderId="11" xfId="3" applyNumberFormat="1" applyFont="1" applyBorder="1"/>
    <xf numFmtId="0" fontId="14" fillId="3" borderId="25" xfId="0" applyFont="1" applyFill="1" applyBorder="1" applyAlignment="1">
      <alignment horizontal="center"/>
    </xf>
    <xf numFmtId="0" fontId="18" fillId="7" borderId="25" xfId="0" applyFont="1" applyFill="1" applyBorder="1" applyAlignment="1">
      <alignment horizontal="center" vertical="center" wrapText="1"/>
    </xf>
    <xf numFmtId="0" fontId="18" fillId="7" borderId="25" xfId="0" applyFont="1" applyFill="1" applyBorder="1" applyAlignment="1">
      <alignment horizontal="center" vertical="center"/>
    </xf>
    <xf numFmtId="0" fontId="19" fillId="7" borderId="25" xfId="0" applyFont="1" applyFill="1" applyBorder="1" applyAlignment="1">
      <alignment horizontal="center" vertical="center"/>
    </xf>
    <xf numFmtId="0" fontId="19" fillId="7" borderId="32" xfId="0" applyFont="1" applyFill="1" applyBorder="1" applyAlignment="1">
      <alignment horizontal="center" vertical="center" wrapText="1"/>
    </xf>
    <xf numFmtId="0" fontId="0" fillId="8" borderId="31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 wrapText="1"/>
    </xf>
    <xf numFmtId="166" fontId="0" fillId="8" borderId="25" xfId="3" applyNumberFormat="1" applyFont="1" applyFill="1" applyBorder="1" applyAlignment="1">
      <alignment horizontal="center"/>
    </xf>
    <xf numFmtId="166" fontId="0" fillId="8" borderId="32" xfId="3" applyNumberFormat="1" applyFont="1" applyFill="1" applyBorder="1" applyAlignment="1">
      <alignment horizontal="center"/>
    </xf>
    <xf numFmtId="0" fontId="0" fillId="8" borderId="30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16" fillId="8" borderId="31" xfId="0" applyFont="1" applyFill="1" applyBorder="1" applyAlignment="1">
      <alignment horizontal="center" vertical="center" wrapText="1"/>
    </xf>
    <xf numFmtId="0" fontId="16" fillId="8" borderId="25" xfId="0" applyFont="1" applyFill="1" applyBorder="1" applyAlignment="1">
      <alignment horizontal="center" vertical="center"/>
    </xf>
    <xf numFmtId="0" fontId="0" fillId="8" borderId="25" xfId="0" applyFill="1" applyBorder="1" applyAlignment="1">
      <alignment horizont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166" fontId="0" fillId="8" borderId="11" xfId="3" applyNumberFormat="1" applyFont="1" applyFill="1" applyBorder="1" applyAlignment="1">
      <alignment horizontal="center"/>
    </xf>
    <xf numFmtId="166" fontId="0" fillId="8" borderId="33" xfId="3" applyNumberFormat="1" applyFont="1" applyFill="1" applyBorder="1" applyAlignment="1">
      <alignment horizontal="center"/>
    </xf>
    <xf numFmtId="0" fontId="12" fillId="0" borderId="34" xfId="3" applyFont="1" applyBorder="1" applyAlignment="1">
      <alignment horizontal="center" vertical="center"/>
    </xf>
    <xf numFmtId="0" fontId="20" fillId="0" borderId="28" xfId="3" applyFont="1" applyBorder="1" applyAlignment="1">
      <alignment horizontal="center" vertical="center"/>
    </xf>
    <xf numFmtId="0" fontId="12" fillId="0" borderId="25" xfId="0" applyFont="1" applyBorder="1" applyAlignment="1">
      <alignment horizontal="center"/>
    </xf>
    <xf numFmtId="0" fontId="19" fillId="7" borderId="25" xfId="0" applyFont="1" applyFill="1" applyBorder="1" applyAlignment="1">
      <alignment horizontal="center" vertical="center" wrapText="1"/>
    </xf>
    <xf numFmtId="167" fontId="0" fillId="8" borderId="25" xfId="3" applyNumberFormat="1" applyFont="1" applyFill="1" applyBorder="1" applyAlignment="1">
      <alignment horizontal="center"/>
    </xf>
    <xf numFmtId="0" fontId="16" fillId="8" borderId="25" xfId="0" applyFont="1" applyFill="1" applyBorder="1" applyAlignment="1">
      <alignment horizontal="center" vertical="center" wrapText="1"/>
    </xf>
    <xf numFmtId="0" fontId="21" fillId="8" borderId="25" xfId="0" applyFont="1" applyFill="1" applyBorder="1" applyAlignment="1">
      <alignment horizontal="center" vertical="center" wrapText="1"/>
    </xf>
    <xf numFmtId="0" fontId="20" fillId="0" borderId="28" xfId="3" applyFont="1" applyBorder="1" applyAlignment="1">
      <alignment horizontal="center" vertical="center" wrapText="1"/>
    </xf>
    <xf numFmtId="0" fontId="20" fillId="0" borderId="28" xfId="3" applyFont="1" applyBorder="1" applyAlignment="1">
      <alignment horizontal="center" wrapText="1"/>
    </xf>
    <xf numFmtId="0" fontId="20" fillId="0" borderId="35" xfId="3" applyFont="1" applyBorder="1" applyAlignment="1">
      <alignment horizontal="center" wrapText="1"/>
    </xf>
    <xf numFmtId="1" fontId="0" fillId="0" borderId="25" xfId="3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4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0" xfId="0" applyAlignment="1">
      <alignment wrapText="1"/>
    </xf>
    <xf numFmtId="0" fontId="18" fillId="7" borderId="2" xfId="0" applyFont="1" applyFill="1" applyBorder="1" applyAlignment="1">
      <alignment horizontal="center" vertical="center" wrapText="1"/>
    </xf>
    <xf numFmtId="0" fontId="18" fillId="7" borderId="39" xfId="0" applyFont="1" applyFill="1" applyBorder="1" applyAlignment="1">
      <alignment horizontal="center" vertical="center" wrapText="1"/>
    </xf>
    <xf numFmtId="0" fontId="19" fillId="7" borderId="39" xfId="0" applyFont="1" applyFill="1" applyBorder="1" applyAlignment="1">
      <alignment horizontal="center" vertical="center" wrapText="1"/>
    </xf>
    <xf numFmtId="0" fontId="16" fillId="5" borderId="38" xfId="0" applyFont="1" applyFill="1" applyBorder="1" applyAlignment="1">
      <alignment horizontal="center" vertical="center"/>
    </xf>
    <xf numFmtId="0" fontId="16" fillId="8" borderId="27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16" fillId="8" borderId="38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23" fillId="0" borderId="25" xfId="2" applyFont="1" applyFill="1" applyBorder="1" applyAlignment="1" applyProtection="1">
      <alignment horizontal="center" vertical="center" wrapText="1"/>
    </xf>
    <xf numFmtId="164" fontId="16" fillId="0" borderId="25" xfId="3" applyNumberFormat="1" applyFont="1" applyBorder="1" applyAlignment="1">
      <alignment horizontal="center" wrapText="1"/>
    </xf>
    <xf numFmtId="0" fontId="24" fillId="8" borderId="38" xfId="0" applyFont="1" applyFill="1" applyBorder="1" applyAlignment="1">
      <alignment horizontal="center" vertical="center"/>
    </xf>
    <xf numFmtId="0" fontId="10" fillId="0" borderId="25" xfId="2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5" fillId="0" borderId="25" xfId="0" applyFont="1" applyBorder="1" applyAlignment="1">
      <alignment horizontal="center" wrapText="1"/>
    </xf>
    <xf numFmtId="0" fontId="26" fillId="0" borderId="25" xfId="2" applyFont="1" applyFill="1" applyBorder="1" applyAlignment="1" applyProtection="1">
      <alignment horizontal="center" wrapText="1"/>
    </xf>
    <xf numFmtId="0" fontId="0" fillId="0" borderId="25" xfId="0" applyBorder="1" applyAlignment="1">
      <alignment horizontal="center" vertical="center" wrapText="1"/>
    </xf>
    <xf numFmtId="0" fontId="27" fillId="0" borderId="25" xfId="2" applyFont="1" applyFill="1" applyBorder="1" applyAlignment="1" applyProtection="1">
      <alignment horizontal="center" vertical="center" wrapText="1"/>
    </xf>
    <xf numFmtId="0" fontId="15" fillId="0" borderId="25" xfId="0" applyFont="1" applyBorder="1" applyAlignment="1">
      <alignment horizontal="center" vertical="center"/>
    </xf>
    <xf numFmtId="0" fontId="16" fillId="8" borderId="30" xfId="0" applyFont="1" applyFill="1" applyBorder="1" applyAlignment="1">
      <alignment horizontal="center" vertical="center"/>
    </xf>
    <xf numFmtId="164" fontId="16" fillId="0" borderId="25" xfId="3" applyNumberFormat="1" applyFont="1" applyBorder="1" applyAlignment="1">
      <alignment horizontal="center"/>
    </xf>
    <xf numFmtId="164" fontId="24" fillId="0" borderId="25" xfId="3" applyNumberFormat="1" applyFont="1" applyBorder="1" applyAlignment="1">
      <alignment horizontal="center"/>
    </xf>
    <xf numFmtId="0" fontId="10" fillId="0" borderId="25" xfId="2" applyFill="1" applyBorder="1" applyAlignment="1" applyProtection="1">
      <alignment horizontal="center" wrapText="1"/>
    </xf>
    <xf numFmtId="0" fontId="15" fillId="0" borderId="0" xfId="0" applyFont="1" applyAlignment="1">
      <alignment horizontal="center" vertical="center" wrapText="1"/>
    </xf>
    <xf numFmtId="0" fontId="29" fillId="0" borderId="0" xfId="0" applyFont="1" applyAlignment="1">
      <alignment wrapText="1"/>
    </xf>
    <xf numFmtId="0" fontId="29" fillId="0" borderId="0" xfId="0" applyFont="1"/>
    <xf numFmtId="0" fontId="27" fillId="0" borderId="0" xfId="2" applyFont="1" applyFill="1" applyBorder="1" applyAlignment="1" applyProtection="1">
      <alignment horizontal="center" vertical="center" wrapText="1"/>
    </xf>
    <xf numFmtId="164" fontId="16" fillId="0" borderId="0" xfId="3" applyNumberFormat="1" applyFont="1" applyAlignment="1">
      <alignment horizontal="center" wrapText="1"/>
    </xf>
    <xf numFmtId="0" fontId="16" fillId="0" borderId="38" xfId="0" applyFont="1" applyBorder="1" applyAlignment="1">
      <alignment horizontal="center" vertical="center"/>
    </xf>
    <xf numFmtId="0" fontId="0" fillId="0" borderId="25" xfId="0" applyBorder="1"/>
    <xf numFmtId="0" fontId="0" fillId="10" borderId="25" xfId="0" applyFill="1" applyBorder="1"/>
    <xf numFmtId="0" fontId="0" fillId="5" borderId="25" xfId="0" applyFill="1" applyBorder="1"/>
    <xf numFmtId="168" fontId="0" fillId="5" borderId="25" xfId="0" applyNumberFormat="1" applyFill="1" applyBorder="1"/>
    <xf numFmtId="168" fontId="0" fillId="0" borderId="25" xfId="0" applyNumberFormat="1" applyBorder="1"/>
    <xf numFmtId="0" fontId="0" fillId="5" borderId="0" xfId="0" applyFill="1"/>
    <xf numFmtId="0" fontId="0" fillId="0" borderId="20" xfId="0" applyBorder="1"/>
    <xf numFmtId="0" fontId="0" fillId="0" borderId="21" xfId="0" applyBorder="1"/>
    <xf numFmtId="0" fontId="0" fillId="0" borderId="31" xfId="0" applyBorder="1"/>
    <xf numFmtId="14" fontId="0" fillId="0" borderId="25" xfId="0" applyNumberFormat="1" applyBorder="1"/>
    <xf numFmtId="0" fontId="0" fillId="0" borderId="34" xfId="0" applyBorder="1"/>
    <xf numFmtId="14" fontId="0" fillId="0" borderId="34" xfId="0" applyNumberFormat="1" applyBorder="1"/>
    <xf numFmtId="0" fontId="0" fillId="0" borderId="35" xfId="0" applyBorder="1"/>
    <xf numFmtId="168" fontId="0" fillId="0" borderId="34" xfId="0" applyNumberFormat="1" applyBorder="1"/>
    <xf numFmtId="14" fontId="0" fillId="5" borderId="25" xfId="0" applyNumberFormat="1" applyFill="1" applyBorder="1"/>
    <xf numFmtId="168" fontId="0" fillId="0" borderId="0" xfId="0" applyNumberFormat="1"/>
    <xf numFmtId="0" fontId="0" fillId="0" borderId="22" xfId="0" applyBorder="1"/>
    <xf numFmtId="0" fontId="0" fillId="0" borderId="32" xfId="0" applyBorder="1"/>
    <xf numFmtId="0" fontId="0" fillId="0" borderId="44" xfId="0" applyBorder="1"/>
    <xf numFmtId="14" fontId="0" fillId="0" borderId="21" xfId="0" applyNumberFormat="1" applyBorder="1"/>
    <xf numFmtId="168" fontId="0" fillId="0" borderId="21" xfId="0" applyNumberFormat="1" applyBorder="1"/>
    <xf numFmtId="0" fontId="0" fillId="5" borderId="35" xfId="0" applyFill="1" applyBorder="1"/>
    <xf numFmtId="0" fontId="0" fillId="5" borderId="34" xfId="0" applyFill="1" applyBorder="1"/>
    <xf numFmtId="14" fontId="0" fillId="5" borderId="34" xfId="0" applyNumberFormat="1" applyFill="1" applyBorder="1"/>
    <xf numFmtId="168" fontId="0" fillId="5" borderId="34" xfId="0" applyNumberFormat="1" applyFill="1" applyBorder="1"/>
    <xf numFmtId="0" fontId="0" fillId="5" borderId="44" xfId="0" applyFill="1" applyBorder="1"/>
    <xf numFmtId="14" fontId="0" fillId="0" borderId="39" xfId="0" applyNumberFormat="1" applyBorder="1"/>
    <xf numFmtId="0" fontId="0" fillId="0" borderId="10" xfId="0" applyBorder="1"/>
    <xf numFmtId="0" fontId="0" fillId="0" borderId="11" xfId="0" applyBorder="1"/>
    <xf numFmtId="14" fontId="0" fillId="0" borderId="11" xfId="0" applyNumberFormat="1" applyBorder="1"/>
    <xf numFmtId="0" fontId="0" fillId="0" borderId="33" xfId="0" applyBorder="1"/>
    <xf numFmtId="0" fontId="0" fillId="0" borderId="41" xfId="0" applyBorder="1"/>
    <xf numFmtId="168" fontId="0" fillId="0" borderId="31" xfId="0" applyNumberFormat="1" applyBorder="1"/>
    <xf numFmtId="168" fontId="0" fillId="0" borderId="32" xfId="0" applyNumberFormat="1" applyBorder="1"/>
    <xf numFmtId="168" fontId="0" fillId="0" borderId="35" xfId="0" applyNumberFormat="1" applyBorder="1"/>
    <xf numFmtId="168" fontId="0" fillId="10" borderId="25" xfId="0" applyNumberFormat="1" applyFill="1" applyBorder="1"/>
    <xf numFmtId="168" fontId="0" fillId="10" borderId="31" xfId="0" applyNumberFormat="1" applyFill="1" applyBorder="1"/>
    <xf numFmtId="168" fontId="0" fillId="10" borderId="35" xfId="0" applyNumberFormat="1" applyFill="1" applyBorder="1"/>
    <xf numFmtId="0" fontId="0" fillId="0" borderId="28" xfId="0" applyBorder="1" applyAlignment="1">
      <alignment horizontal="left"/>
    </xf>
    <xf numFmtId="0" fontId="0" fillId="0" borderId="25" xfId="0" applyBorder="1" applyAlignment="1">
      <alignment horizontal="left"/>
    </xf>
    <xf numFmtId="168" fontId="0" fillId="5" borderId="45" xfId="0" applyNumberFormat="1" applyFill="1" applyBorder="1"/>
    <xf numFmtId="0" fontId="0" fillId="0" borderId="31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10" borderId="31" xfId="0" applyFill="1" applyBorder="1"/>
    <xf numFmtId="0" fontId="0" fillId="10" borderId="35" xfId="0" applyFill="1" applyBorder="1"/>
    <xf numFmtId="0" fontId="0" fillId="5" borderId="45" xfId="0" applyFill="1" applyBorder="1"/>
    <xf numFmtId="0" fontId="28" fillId="11" borderId="9" xfId="0" applyFont="1" applyFill="1" applyBorder="1" applyAlignment="1">
      <alignment horizontal="center" vertical="center"/>
    </xf>
    <xf numFmtId="168" fontId="14" fillId="0" borderId="17" xfId="0" applyNumberFormat="1" applyFont="1" applyBorder="1" applyAlignment="1">
      <alignment horizontal="center"/>
    </xf>
    <xf numFmtId="168" fontId="15" fillId="0" borderId="0" xfId="0" applyNumberFormat="1" applyFont="1"/>
    <xf numFmtId="0" fontId="31" fillId="13" borderId="40" xfId="3" applyFont="1" applyFill="1" applyBorder="1" applyAlignment="1">
      <alignment horizontal="center" vertical="center" wrapText="1"/>
    </xf>
    <xf numFmtId="0" fontId="30" fillId="12" borderId="50" xfId="0" applyFont="1" applyFill="1" applyBorder="1" applyAlignment="1">
      <alignment horizontal="center" vertical="center"/>
    </xf>
    <xf numFmtId="0" fontId="30" fillId="12" borderId="52" xfId="0" applyFont="1" applyFill="1" applyBorder="1" applyAlignment="1">
      <alignment horizontal="center" vertical="center"/>
    </xf>
    <xf numFmtId="168" fontId="33" fillId="0" borderId="31" xfId="0" applyNumberFormat="1" applyFont="1" applyBorder="1" applyAlignment="1">
      <alignment horizontal="center" vertical="center"/>
    </xf>
    <xf numFmtId="0" fontId="30" fillId="12" borderId="21" xfId="0" applyFont="1" applyFill="1" applyBorder="1" applyAlignment="1">
      <alignment horizontal="center" vertical="center"/>
    </xf>
    <xf numFmtId="0" fontId="30" fillId="12" borderId="11" xfId="0" applyFont="1" applyFill="1" applyBorder="1" applyAlignment="1">
      <alignment horizontal="center" vertical="center"/>
    </xf>
    <xf numFmtId="0" fontId="30" fillId="0" borderId="50" xfId="0" applyFont="1" applyBorder="1" applyAlignment="1">
      <alignment horizontal="center" vertical="center"/>
    </xf>
    <xf numFmtId="0" fontId="30" fillId="0" borderId="52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8" fillId="0" borderId="0" xfId="0" applyFont="1"/>
    <xf numFmtId="0" fontId="32" fillId="13" borderId="14" xfId="3" applyFont="1" applyFill="1" applyBorder="1" applyAlignment="1">
      <alignment horizontal="center" vertical="center"/>
    </xf>
    <xf numFmtId="0" fontId="32" fillId="11" borderId="54" xfId="0" applyFont="1" applyFill="1" applyBorder="1" applyAlignment="1">
      <alignment horizontal="center" vertical="center"/>
    </xf>
    <xf numFmtId="0" fontId="32" fillId="11" borderId="55" xfId="0" applyFont="1" applyFill="1" applyBorder="1" applyAlignment="1">
      <alignment horizontal="center" vertical="center"/>
    </xf>
    <xf numFmtId="0" fontId="32" fillId="11" borderId="43" xfId="0" applyFont="1" applyFill="1" applyBorder="1" applyAlignment="1">
      <alignment horizontal="center" vertical="center"/>
    </xf>
    <xf numFmtId="0" fontId="15" fillId="0" borderId="0" xfId="0" applyFont="1"/>
    <xf numFmtId="0" fontId="28" fillId="11" borderId="20" xfId="0" applyFont="1" applyFill="1" applyBorder="1" applyAlignment="1">
      <alignment horizontal="center" vertical="center"/>
    </xf>
    <xf numFmtId="168" fontId="33" fillId="10" borderId="31" xfId="0" applyNumberFormat="1" applyFont="1" applyFill="1" applyBorder="1" applyAlignment="1">
      <alignment horizontal="center" vertical="center"/>
    </xf>
    <xf numFmtId="0" fontId="28" fillId="11" borderId="31" xfId="0" applyFont="1" applyFill="1" applyBorder="1" applyAlignment="1">
      <alignment horizontal="center" vertical="center"/>
    </xf>
    <xf numFmtId="169" fontId="14" fillId="0" borderId="32" xfId="1" applyNumberFormat="1" applyFont="1" applyFill="1" applyBorder="1" applyAlignment="1" applyProtection="1">
      <alignment horizontal="center"/>
      <protection locked="0"/>
    </xf>
    <xf numFmtId="0" fontId="28" fillId="11" borderId="48" xfId="0" applyFont="1" applyFill="1" applyBorder="1" applyAlignment="1">
      <alignment horizontal="center" vertical="center"/>
    </xf>
    <xf numFmtId="0" fontId="0" fillId="11" borderId="48" xfId="0" applyFill="1" applyBorder="1"/>
    <xf numFmtId="14" fontId="39" fillId="14" borderId="0" xfId="0" applyNumberFormat="1" applyFont="1" applyFill="1" applyAlignment="1">
      <alignment horizontal="left"/>
    </xf>
    <xf numFmtId="14" fontId="39" fillId="0" borderId="0" xfId="0" applyNumberFormat="1" applyFont="1"/>
    <xf numFmtId="0" fontId="13" fillId="13" borderId="25" xfId="3" applyFont="1" applyFill="1" applyBorder="1" applyAlignment="1">
      <alignment horizontal="center" wrapText="1"/>
    </xf>
    <xf numFmtId="0" fontId="36" fillId="0" borderId="9" xfId="3" applyFont="1" applyBorder="1" applyAlignment="1">
      <alignment horizontal="center" vertical="center" wrapText="1"/>
    </xf>
    <xf numFmtId="169" fontId="36" fillId="0" borderId="0" xfId="1" applyNumberFormat="1" applyFont="1" applyFill="1"/>
    <xf numFmtId="0" fontId="40" fillId="0" borderId="21" xfId="0" applyFont="1" applyBorder="1"/>
    <xf numFmtId="0" fontId="40" fillId="0" borderId="25" xfId="0" applyFont="1" applyBorder="1"/>
    <xf numFmtId="0" fontId="40" fillId="0" borderId="34" xfId="0" applyFont="1" applyBorder="1"/>
    <xf numFmtId="0" fontId="40" fillId="0" borderId="11" xfId="0" applyFont="1" applyBorder="1"/>
    <xf numFmtId="0" fontId="40" fillId="0" borderId="0" xfId="0" applyFont="1"/>
    <xf numFmtId="0" fontId="40" fillId="0" borderId="31" xfId="0" applyFont="1" applyBorder="1"/>
    <xf numFmtId="0" fontId="40" fillId="10" borderId="31" xfId="0" applyFont="1" applyFill="1" applyBorder="1"/>
    <xf numFmtId="0" fontId="32" fillId="0" borderId="0" xfId="0" applyFont="1"/>
    <xf numFmtId="0" fontId="32" fillId="0" borderId="21" xfId="0" applyFont="1" applyBorder="1"/>
    <xf numFmtId="0" fontId="32" fillId="0" borderId="25" xfId="0" applyFont="1" applyBorder="1"/>
    <xf numFmtId="0" fontId="32" fillId="0" borderId="34" xfId="0" applyFont="1" applyBorder="1"/>
    <xf numFmtId="0" fontId="32" fillId="0" borderId="11" xfId="0" applyFont="1" applyBorder="1"/>
    <xf numFmtId="0" fontId="28" fillId="11" borderId="25" xfId="0" applyFont="1" applyFill="1" applyBorder="1" applyAlignment="1">
      <alignment horizontal="center" vertical="center"/>
    </xf>
    <xf numFmtId="170" fontId="0" fillId="0" borderId="0" xfId="0" applyNumberFormat="1"/>
    <xf numFmtId="0" fontId="0" fillId="5" borderId="20" xfId="0" applyFill="1" applyBorder="1"/>
    <xf numFmtId="0" fontId="31" fillId="13" borderId="15" xfId="3" applyFont="1" applyFill="1" applyBorder="1" applyAlignment="1">
      <alignment horizontal="center" vertical="center" wrapText="1"/>
    </xf>
    <xf numFmtId="0" fontId="31" fillId="13" borderId="39" xfId="3" applyFont="1" applyFill="1" applyBorder="1" applyAlignment="1">
      <alignment horizontal="center" vertical="center" wrapText="1"/>
    </xf>
    <xf numFmtId="168" fontId="0" fillId="5" borderId="32" xfId="0" applyNumberFormat="1" applyFill="1" applyBorder="1"/>
    <xf numFmtId="0" fontId="7" fillId="0" borderId="22" xfId="0" applyFont="1" applyBorder="1"/>
    <xf numFmtId="0" fontId="6" fillId="0" borderId="0" xfId="4"/>
    <xf numFmtId="0" fontId="6" fillId="0" borderId="25" xfId="4" applyBorder="1"/>
    <xf numFmtId="0" fontId="6" fillId="10" borderId="25" xfId="4" applyFill="1" applyBorder="1"/>
    <xf numFmtId="0" fontId="6" fillId="5" borderId="25" xfId="4" applyFill="1" applyBorder="1"/>
    <xf numFmtId="168" fontId="6" fillId="5" borderId="25" xfId="4" applyNumberFormat="1" applyFill="1" applyBorder="1"/>
    <xf numFmtId="168" fontId="6" fillId="0" borderId="25" xfId="4" applyNumberFormat="1" applyBorder="1"/>
    <xf numFmtId="0" fontId="12" fillId="16" borderId="25" xfId="4" applyFont="1" applyFill="1" applyBorder="1" applyAlignment="1">
      <alignment horizontal="center"/>
    </xf>
    <xf numFmtId="0" fontId="6" fillId="17" borderId="25" xfId="4" applyFill="1" applyBorder="1"/>
    <xf numFmtId="0" fontId="10" fillId="0" borderId="0" xfId="2" applyAlignment="1" applyProtection="1"/>
    <xf numFmtId="0" fontId="6" fillId="18" borderId="25" xfId="4" applyFill="1" applyBorder="1"/>
    <xf numFmtId="0" fontId="12" fillId="0" borderId="25" xfId="4" applyFont="1" applyBorder="1"/>
    <xf numFmtId="0" fontId="16" fillId="19" borderId="25" xfId="4" applyFont="1" applyFill="1" applyBorder="1"/>
    <xf numFmtId="0" fontId="28" fillId="15" borderId="31" xfId="0" applyFont="1" applyFill="1" applyBorder="1" applyAlignment="1">
      <alignment horizontal="center" vertical="center"/>
    </xf>
    <xf numFmtId="169" fontId="14" fillId="0" borderId="22" xfId="1" applyNumberFormat="1" applyFont="1" applyFill="1" applyBorder="1" applyAlignment="1" applyProtection="1">
      <alignment horizontal="center"/>
      <protection locked="0"/>
    </xf>
    <xf numFmtId="168" fontId="37" fillId="0" borderId="0" xfId="0" applyNumberFormat="1" applyFont="1" applyAlignment="1">
      <alignment horizontal="right"/>
    </xf>
    <xf numFmtId="0" fontId="40" fillId="0" borderId="20" xfId="0" applyFont="1" applyBorder="1"/>
    <xf numFmtId="0" fontId="10" fillId="0" borderId="0" xfId="2" applyAlignment="1" applyProtection="1">
      <alignment horizont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168" fontId="34" fillId="0" borderId="17" xfId="0" applyNumberFormat="1" applyFont="1" applyBorder="1" applyAlignment="1">
      <alignment horizontal="center"/>
    </xf>
    <xf numFmtId="0" fontId="5" fillId="0" borderId="25" xfId="0" applyFont="1" applyBorder="1"/>
    <xf numFmtId="0" fontId="16" fillId="0" borderId="25" xfId="0" applyFont="1" applyBorder="1"/>
    <xf numFmtId="0" fontId="15" fillId="10" borderId="25" xfId="0" applyFont="1" applyFill="1" applyBorder="1" applyAlignment="1">
      <alignment horizontal="center" vertical="center" wrapText="1"/>
    </xf>
    <xf numFmtId="0" fontId="16" fillId="10" borderId="25" xfId="0" applyFont="1" applyFill="1" applyBorder="1" applyAlignment="1">
      <alignment horizontal="center" vertical="center" wrapText="1"/>
    </xf>
    <xf numFmtId="0" fontId="43" fillId="10" borderId="25" xfId="2" applyFont="1" applyFill="1" applyBorder="1" applyAlignment="1" applyProtection="1">
      <alignment horizontal="center" vertical="center" wrapText="1"/>
    </xf>
    <xf numFmtId="164" fontId="16" fillId="10" borderId="25" xfId="3" applyNumberFormat="1" applyFont="1" applyFill="1" applyBorder="1" applyAlignment="1">
      <alignment horizontal="center" wrapText="1"/>
    </xf>
    <xf numFmtId="0" fontId="18" fillId="6" borderId="38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/>
    </xf>
    <xf numFmtId="0" fontId="44" fillId="0" borderId="0" xfId="0" applyFont="1"/>
    <xf numFmtId="0" fontId="4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21" borderId="0" xfId="0" applyFill="1"/>
    <xf numFmtId="0" fontId="0" fillId="21" borderId="0" xfId="0" applyFill="1" applyAlignment="1">
      <alignment wrapText="1"/>
    </xf>
    <xf numFmtId="0" fontId="30" fillId="0" borderId="51" xfId="0" applyFont="1" applyBorder="1" applyAlignment="1">
      <alignment horizontal="center" vertical="center"/>
    </xf>
    <xf numFmtId="0" fontId="32" fillId="11" borderId="27" xfId="0" applyFont="1" applyFill="1" applyBorder="1" applyAlignment="1">
      <alignment horizontal="center" vertical="center"/>
    </xf>
    <xf numFmtId="0" fontId="40" fillId="10" borderId="10" xfId="0" applyFont="1" applyFill="1" applyBorder="1"/>
    <xf numFmtId="0" fontId="0" fillId="5" borderId="31" xfId="0" applyFill="1" applyBorder="1"/>
    <xf numFmtId="0" fontId="4" fillId="5" borderId="25" xfId="0" applyFont="1" applyFill="1" applyBorder="1"/>
    <xf numFmtId="0" fontId="0" fillId="5" borderId="32" xfId="0" applyFill="1" applyBorder="1"/>
    <xf numFmtId="0" fontId="0" fillId="5" borderId="22" xfId="0" applyFill="1" applyBorder="1"/>
    <xf numFmtId="0" fontId="7" fillId="5" borderId="22" xfId="0" applyFont="1" applyFill="1" applyBorder="1"/>
    <xf numFmtId="0" fontId="16" fillId="24" borderId="38" xfId="0" applyFont="1" applyFill="1" applyBorder="1" applyAlignment="1">
      <alignment horizontal="center" vertical="center"/>
    </xf>
    <xf numFmtId="168" fontId="33" fillId="25" borderId="31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16" fillId="8" borderId="41" xfId="0" applyFont="1" applyFill="1" applyBorder="1" applyAlignment="1">
      <alignment horizontal="center" vertical="center"/>
    </xf>
    <xf numFmtId="168" fontId="33" fillId="0" borderId="10" xfId="0" applyNumberFormat="1" applyFont="1" applyBorder="1" applyAlignment="1">
      <alignment horizontal="center" vertical="center"/>
    </xf>
    <xf numFmtId="168" fontId="33" fillId="0" borderId="0" xfId="0" applyNumberFormat="1" applyFont="1" applyAlignment="1">
      <alignment horizontal="center" vertical="center"/>
    </xf>
    <xf numFmtId="0" fontId="16" fillId="0" borderId="57" xfId="0" applyFont="1" applyBorder="1" applyAlignment="1">
      <alignment horizontal="center" vertical="center"/>
    </xf>
    <xf numFmtId="0" fontId="16" fillId="5" borderId="25" xfId="0" applyFont="1" applyFill="1" applyBorder="1" applyAlignment="1">
      <alignment horizontal="center" vertical="center"/>
    </xf>
    <xf numFmtId="168" fontId="35" fillId="0" borderId="31" xfId="0" applyNumberFormat="1" applyFont="1" applyBorder="1" applyAlignment="1">
      <alignment horizontal="center" vertical="center"/>
    </xf>
    <xf numFmtId="168" fontId="33" fillId="0" borderId="20" xfId="0" applyNumberFormat="1" applyFont="1" applyBorder="1" applyAlignment="1">
      <alignment horizontal="center" vertical="center"/>
    </xf>
    <xf numFmtId="0" fontId="0" fillId="17" borderId="0" xfId="0" applyFill="1"/>
    <xf numFmtId="0" fontId="0" fillId="0" borderId="24" xfId="0" applyBorder="1"/>
    <xf numFmtId="0" fontId="22" fillId="23" borderId="9" xfId="0" applyFont="1" applyFill="1" applyBorder="1" applyAlignment="1">
      <alignment horizontal="center" vertical="center"/>
    </xf>
    <xf numFmtId="0" fontId="40" fillId="10" borderId="35" xfId="0" applyFont="1" applyFill="1" applyBorder="1"/>
    <xf numFmtId="168" fontId="0" fillId="0" borderId="14" xfId="0" applyNumberFormat="1" applyBorder="1"/>
    <xf numFmtId="170" fontId="0" fillId="0" borderId="9" xfId="0" applyNumberFormat="1" applyBorder="1"/>
    <xf numFmtId="0" fontId="0" fillId="0" borderId="30" xfId="0" applyBorder="1"/>
    <xf numFmtId="0" fontId="16" fillId="0" borderId="24" xfId="0" applyFont="1" applyBorder="1" applyAlignment="1">
      <alignment horizontal="center" vertical="center"/>
    </xf>
    <xf numFmtId="0" fontId="0" fillId="0" borderId="37" xfId="0" applyBorder="1"/>
    <xf numFmtId="0" fontId="16" fillId="0" borderId="30" xfId="0" applyFont="1" applyBorder="1" applyAlignment="1">
      <alignment horizontal="center" vertical="center"/>
    </xf>
    <xf numFmtId="0" fontId="16" fillId="0" borderId="25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168" fontId="15" fillId="0" borderId="0" xfId="0" applyNumberFormat="1" applyFont="1" applyAlignment="1">
      <alignment horizontal="right"/>
    </xf>
    <xf numFmtId="168" fontId="47" fillId="0" borderId="22" xfId="0" applyNumberFormat="1" applyFont="1" applyBorder="1"/>
    <xf numFmtId="168" fontId="47" fillId="0" borderId="21" xfId="0" applyNumberFormat="1" applyFont="1" applyBorder="1"/>
    <xf numFmtId="168" fontId="47" fillId="0" borderId="25" xfId="0" applyNumberFormat="1" applyFont="1" applyBorder="1"/>
    <xf numFmtId="168" fontId="47" fillId="10" borderId="21" xfId="0" applyNumberFormat="1" applyFont="1" applyFill="1" applyBorder="1"/>
    <xf numFmtId="168" fontId="47" fillId="10" borderId="22" xfId="0" applyNumberFormat="1" applyFont="1" applyFill="1" applyBorder="1"/>
    <xf numFmtId="0" fontId="47" fillId="0" borderId="26" xfId="0" applyFont="1" applyBorder="1" applyAlignment="1">
      <alignment horizontal="center"/>
    </xf>
    <xf numFmtId="168" fontId="47" fillId="0" borderId="31" xfId="0" applyNumberFormat="1" applyFont="1" applyBorder="1"/>
    <xf numFmtId="168" fontId="47" fillId="0" borderId="30" xfId="0" applyNumberFormat="1" applyFont="1" applyBorder="1"/>
    <xf numFmtId="168" fontId="47" fillId="10" borderId="25" xfId="0" applyNumberFormat="1" applyFont="1" applyFill="1" applyBorder="1"/>
    <xf numFmtId="0" fontId="47" fillId="15" borderId="26" xfId="0" applyFont="1" applyFill="1" applyBorder="1" applyAlignment="1">
      <alignment horizontal="center"/>
    </xf>
    <xf numFmtId="168" fontId="47" fillId="0" borderId="34" xfId="0" applyNumberFormat="1" applyFont="1" applyBorder="1"/>
    <xf numFmtId="168" fontId="47" fillId="0" borderId="0" xfId="0" applyNumberFormat="1" applyFont="1"/>
    <xf numFmtId="168" fontId="47" fillId="5" borderId="22" xfId="0" applyNumberFormat="1" applyFont="1" applyFill="1" applyBorder="1"/>
    <xf numFmtId="168" fontId="47" fillId="5" borderId="21" xfId="0" applyNumberFormat="1" applyFont="1" applyFill="1" applyBorder="1"/>
    <xf numFmtId="0" fontId="47" fillId="0" borderId="20" xfId="0" applyFont="1" applyBorder="1" applyAlignment="1">
      <alignment horizontal="center"/>
    </xf>
    <xf numFmtId="0" fontId="47" fillId="0" borderId="31" xfId="0" applyFont="1" applyBorder="1" applyAlignment="1">
      <alignment horizontal="center"/>
    </xf>
    <xf numFmtId="0" fontId="47" fillId="15" borderId="31" xfId="0" applyFont="1" applyFill="1" applyBorder="1" applyAlignment="1">
      <alignment horizontal="center"/>
    </xf>
    <xf numFmtId="0" fontId="47" fillId="0" borderId="35" xfId="0" applyFont="1" applyBorder="1" applyAlignment="1">
      <alignment horizontal="center"/>
    </xf>
    <xf numFmtId="0" fontId="47" fillId="0" borderId="10" xfId="0" applyFont="1" applyBorder="1" applyAlignment="1">
      <alignment horizontal="center"/>
    </xf>
    <xf numFmtId="168" fontId="47" fillId="0" borderId="11" xfId="0" applyNumberFormat="1" applyFont="1" applyBorder="1"/>
    <xf numFmtId="0" fontId="47" fillId="0" borderId="14" xfId="0" applyFont="1" applyBorder="1" applyAlignment="1">
      <alignment horizontal="center"/>
    </xf>
    <xf numFmtId="0" fontId="47" fillId="0" borderId="4" xfId="0" applyFont="1" applyBorder="1"/>
    <xf numFmtId="0" fontId="47" fillId="5" borderId="6" xfId="0" applyFont="1" applyFill="1" applyBorder="1"/>
    <xf numFmtId="0" fontId="47" fillId="0" borderId="6" xfId="0" applyFont="1" applyBorder="1"/>
    <xf numFmtId="0" fontId="48" fillId="0" borderId="0" xfId="0" applyFont="1"/>
    <xf numFmtId="0" fontId="39" fillId="0" borderId="0" xfId="0" applyFont="1"/>
    <xf numFmtId="0" fontId="0" fillId="0" borderId="4" xfId="0" applyBorder="1"/>
    <xf numFmtId="0" fontId="48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168" fontId="47" fillId="0" borderId="32" xfId="0" applyNumberFormat="1" applyFont="1" applyBorder="1"/>
    <xf numFmtId="168" fontId="47" fillId="10" borderId="32" xfId="0" applyNumberFormat="1" applyFont="1" applyFill="1" applyBorder="1"/>
    <xf numFmtId="0" fontId="39" fillId="0" borderId="25" xfId="0" applyFont="1" applyBorder="1"/>
    <xf numFmtId="0" fontId="39" fillId="0" borderId="25" xfId="0" applyFont="1" applyBorder="1" applyAlignment="1">
      <alignment horizontal="center"/>
    </xf>
    <xf numFmtId="168" fontId="0" fillId="0" borderId="30" xfId="0" applyNumberFormat="1" applyBorder="1"/>
    <xf numFmtId="168" fontId="0" fillId="10" borderId="30" xfId="0" applyNumberFormat="1" applyFill="1" applyBorder="1"/>
    <xf numFmtId="0" fontId="0" fillId="26" borderId="0" xfId="0" applyFill="1" applyAlignment="1">
      <alignment horizontal="center"/>
    </xf>
    <xf numFmtId="0" fontId="39" fillId="26" borderId="0" xfId="0" applyFont="1" applyFill="1" applyAlignment="1">
      <alignment horizontal="center"/>
    </xf>
    <xf numFmtId="168" fontId="0" fillId="26" borderId="41" xfId="0" applyNumberFormat="1" applyFill="1" applyBorder="1"/>
    <xf numFmtId="168" fontId="0" fillId="26" borderId="0" xfId="0" applyNumberFormat="1" applyFill="1"/>
    <xf numFmtId="0" fontId="0" fillId="26" borderId="0" xfId="0" applyFill="1"/>
    <xf numFmtId="171" fontId="36" fillId="0" borderId="0" xfId="1" applyNumberFormat="1" applyFont="1" applyFill="1" applyAlignment="1">
      <alignment horizontal="center"/>
    </xf>
    <xf numFmtId="0" fontId="32" fillId="20" borderId="43" xfId="0" applyFont="1" applyFill="1" applyBorder="1" applyAlignment="1">
      <alignment horizontal="center" vertical="center"/>
    </xf>
    <xf numFmtId="0" fontId="8" fillId="0" borderId="25" xfId="0" applyFont="1" applyBorder="1"/>
    <xf numFmtId="168" fontId="0" fillId="0" borderId="56" xfId="0" applyNumberFormat="1" applyBorder="1"/>
    <xf numFmtId="0" fontId="8" fillId="0" borderId="25" xfId="0" applyFont="1" applyBorder="1" applyAlignment="1">
      <alignment horizontal="center"/>
    </xf>
    <xf numFmtId="0" fontId="40" fillId="5" borderId="25" xfId="0" applyFont="1" applyFill="1" applyBorder="1"/>
    <xf numFmtId="0" fontId="28" fillId="11" borderId="10" xfId="0" applyFont="1" applyFill="1" applyBorder="1" applyAlignment="1">
      <alignment horizontal="center" vertical="center"/>
    </xf>
    <xf numFmtId="169" fontId="14" fillId="0" borderId="33" xfId="1" applyNumberFormat="1" applyFont="1" applyFill="1" applyBorder="1" applyAlignment="1" applyProtection="1">
      <alignment horizontal="center"/>
      <protection locked="0"/>
    </xf>
    <xf numFmtId="169" fontId="12" fillId="0" borderId="14" xfId="1" applyNumberFormat="1" applyFont="1" applyBorder="1" applyAlignment="1">
      <alignment horizontal="right"/>
    </xf>
    <xf numFmtId="169" fontId="12" fillId="0" borderId="49" xfId="1" applyNumberFormat="1" applyFont="1" applyBorder="1" applyAlignment="1">
      <alignment horizontal="right"/>
    </xf>
    <xf numFmtId="169" fontId="12" fillId="0" borderId="53" xfId="1" applyNumberFormat="1" applyFont="1" applyBorder="1" applyAlignment="1">
      <alignment horizontal="right"/>
    </xf>
    <xf numFmtId="0" fontId="49" fillId="13" borderId="39" xfId="3" applyFont="1" applyFill="1" applyBorder="1" applyAlignment="1">
      <alignment horizontal="center" vertical="center" wrapText="1"/>
    </xf>
    <xf numFmtId="0" fontId="49" fillId="13" borderId="40" xfId="3" applyFont="1" applyFill="1" applyBorder="1" applyAlignment="1">
      <alignment horizontal="center" vertical="center" wrapText="1"/>
    </xf>
    <xf numFmtId="0" fontId="47" fillId="0" borderId="5" xfId="0" applyFont="1" applyBorder="1"/>
    <xf numFmtId="0" fontId="47" fillId="14" borderId="4" xfId="0" applyFont="1" applyFill="1" applyBorder="1"/>
    <xf numFmtId="0" fontId="47" fillId="14" borderId="6" xfId="0" applyFont="1" applyFill="1" applyBorder="1"/>
    <xf numFmtId="168" fontId="0" fillId="0" borderId="9" xfId="0" applyNumberFormat="1" applyBorder="1"/>
    <xf numFmtId="0" fontId="0" fillId="0" borderId="38" xfId="0" applyBorder="1"/>
    <xf numFmtId="0" fontId="47" fillId="14" borderId="31" xfId="0" applyFont="1" applyFill="1" applyBorder="1" applyAlignment="1">
      <alignment horizontal="center"/>
    </xf>
    <xf numFmtId="168" fontId="47" fillId="14" borderId="25" xfId="0" applyNumberFormat="1" applyFont="1" applyFill="1" applyBorder="1"/>
    <xf numFmtId="168" fontId="47" fillId="14" borderId="22" xfId="0" applyNumberFormat="1" applyFont="1" applyFill="1" applyBorder="1"/>
    <xf numFmtId="168" fontId="47" fillId="14" borderId="21" xfId="0" applyNumberFormat="1" applyFont="1" applyFill="1" applyBorder="1"/>
    <xf numFmtId="168" fontId="47" fillId="14" borderId="34" xfId="0" applyNumberFormat="1" applyFont="1" applyFill="1" applyBorder="1"/>
    <xf numFmtId="0" fontId="47" fillId="0" borderId="28" xfId="0" applyFont="1" applyBorder="1" applyAlignment="1">
      <alignment horizontal="center"/>
    </xf>
    <xf numFmtId="168" fontId="47" fillId="0" borderId="35" xfId="0" applyNumberFormat="1" applyFont="1" applyBorder="1"/>
    <xf numFmtId="168" fontId="47" fillId="0" borderId="42" xfId="0" applyNumberFormat="1" applyFont="1" applyBorder="1"/>
    <xf numFmtId="0" fontId="28" fillId="0" borderId="49" xfId="0" applyFont="1" applyBorder="1" applyAlignment="1">
      <alignment horizontal="center"/>
    </xf>
    <xf numFmtId="0" fontId="12" fillId="11" borderId="48" xfId="0" applyFont="1" applyFill="1" applyBorder="1"/>
    <xf numFmtId="168" fontId="15" fillId="27" borderId="14" xfId="0" applyNumberFormat="1" applyFont="1" applyFill="1" applyBorder="1" applyAlignment="1">
      <alignment horizontal="center"/>
    </xf>
    <xf numFmtId="168" fontId="34" fillId="0" borderId="60" xfId="0" applyNumberFormat="1" applyFont="1" applyBorder="1" applyAlignment="1">
      <alignment horizontal="center"/>
    </xf>
    <xf numFmtId="168" fontId="14" fillId="0" borderId="60" xfId="0" applyNumberFormat="1" applyFont="1" applyBorder="1" applyAlignment="1">
      <alignment horizontal="center"/>
    </xf>
    <xf numFmtId="0" fontId="32" fillId="20" borderId="27" xfId="0" applyFont="1" applyFill="1" applyBorder="1" applyAlignment="1">
      <alignment horizontal="center" vertical="center"/>
    </xf>
    <xf numFmtId="168" fontId="15" fillId="27" borderId="25" xfId="0" applyNumberFormat="1" applyFont="1" applyFill="1" applyBorder="1" applyAlignment="1">
      <alignment horizontal="right"/>
    </xf>
    <xf numFmtId="168" fontId="15" fillId="0" borderId="26" xfId="0" applyNumberFormat="1" applyFont="1" applyBorder="1" applyAlignment="1">
      <alignment horizontal="center"/>
    </xf>
    <xf numFmtId="168" fontId="15" fillId="0" borderId="29" xfId="0" applyNumberFormat="1" applyFont="1" applyBorder="1" applyAlignment="1">
      <alignment horizontal="center"/>
    </xf>
    <xf numFmtId="169" fontId="0" fillId="0" borderId="9" xfId="1" applyNumberFormat="1" applyFont="1" applyFill="1" applyBorder="1"/>
    <xf numFmtId="0" fontId="0" fillId="14" borderId="25" xfId="0" applyFill="1" applyBorder="1"/>
    <xf numFmtId="168" fontId="0" fillId="14" borderId="25" xfId="0" applyNumberFormat="1" applyFill="1" applyBorder="1"/>
    <xf numFmtId="168" fontId="15" fillId="14" borderId="25" xfId="0" applyNumberFormat="1" applyFont="1" applyFill="1" applyBorder="1"/>
    <xf numFmtId="0" fontId="0" fillId="14" borderId="0" xfId="0" applyFill="1"/>
    <xf numFmtId="0" fontId="1" fillId="0" borderId="25" xfId="0" applyFont="1" applyBorder="1"/>
    <xf numFmtId="0" fontId="36" fillId="0" borderId="39" xfId="3" applyFont="1" applyBorder="1" applyAlignment="1">
      <alignment horizontal="center" vertical="center" wrapText="1"/>
    </xf>
    <xf numFmtId="168" fontId="15" fillId="0" borderId="53" xfId="0" applyNumberFormat="1" applyFont="1" applyBorder="1" applyAlignment="1">
      <alignment horizontal="center"/>
    </xf>
    <xf numFmtId="0" fontId="47" fillId="28" borderId="26" xfId="0" applyFont="1" applyFill="1" applyBorder="1" applyAlignment="1">
      <alignment horizontal="center"/>
    </xf>
    <xf numFmtId="0" fontId="47" fillId="28" borderId="28" xfId="0" applyFont="1" applyFill="1" applyBorder="1" applyAlignment="1">
      <alignment horizontal="center"/>
    </xf>
    <xf numFmtId="168" fontId="47" fillId="28" borderId="21" xfId="0" applyNumberFormat="1" applyFont="1" applyFill="1" applyBorder="1"/>
    <xf numFmtId="168" fontId="28" fillId="0" borderId="16" xfId="0" applyNumberFormat="1" applyFont="1" applyBorder="1" applyAlignment="1">
      <alignment horizontal="center" vertical="center"/>
    </xf>
    <xf numFmtId="168" fontId="28" fillId="0" borderId="11" xfId="0" applyNumberFormat="1" applyFont="1" applyBorder="1" applyAlignment="1">
      <alignment horizontal="center" vertical="center"/>
    </xf>
    <xf numFmtId="0" fontId="47" fillId="29" borderId="31" xfId="0" applyFont="1" applyFill="1" applyBorder="1" applyAlignment="1">
      <alignment horizontal="center"/>
    </xf>
    <xf numFmtId="168" fontId="47" fillId="29" borderId="25" xfId="0" applyNumberFormat="1" applyFont="1" applyFill="1" applyBorder="1"/>
    <xf numFmtId="168" fontId="47" fillId="29" borderId="22" xfId="0" applyNumberFormat="1" applyFont="1" applyFill="1" applyBorder="1"/>
    <xf numFmtId="168" fontId="47" fillId="29" borderId="21" xfId="0" applyNumberFormat="1" applyFont="1" applyFill="1" applyBorder="1"/>
    <xf numFmtId="0" fontId="0" fillId="29" borderId="0" xfId="0" applyFill="1"/>
    <xf numFmtId="168" fontId="0" fillId="29" borderId="31" xfId="0" applyNumberFormat="1" applyFill="1" applyBorder="1"/>
    <xf numFmtId="168" fontId="0" fillId="29" borderId="32" xfId="0" applyNumberFormat="1" applyFill="1" applyBorder="1"/>
    <xf numFmtId="0" fontId="0" fillId="29" borderId="25" xfId="0" applyFill="1" applyBorder="1"/>
    <xf numFmtId="168" fontId="0" fillId="29" borderId="25" xfId="0" applyNumberFormat="1" applyFill="1" applyBorder="1"/>
    <xf numFmtId="168" fontId="0" fillId="29" borderId="0" xfId="0" applyNumberFormat="1" applyFill="1"/>
    <xf numFmtId="168" fontId="0" fillId="29" borderId="30" xfId="0" applyNumberFormat="1" applyFill="1" applyBorder="1"/>
    <xf numFmtId="168" fontId="28" fillId="0" borderId="21" xfId="0" applyNumberFormat="1" applyFont="1" applyBorder="1" applyAlignment="1">
      <alignment horizontal="center" vertical="center"/>
    </xf>
    <xf numFmtId="2" fontId="0" fillId="0" borderId="0" xfId="0" applyNumberFormat="1"/>
    <xf numFmtId="2" fontId="12" fillId="0" borderId="0" xfId="0" applyNumberFormat="1" applyFont="1"/>
    <xf numFmtId="168" fontId="8" fillId="0" borderId="25" xfId="0" applyNumberFormat="1" applyFont="1" applyBorder="1" applyAlignment="1">
      <alignment horizontal="center"/>
    </xf>
    <xf numFmtId="168" fontId="8" fillId="10" borderId="25" xfId="0" applyNumberFormat="1" applyFont="1" applyFill="1" applyBorder="1" applyAlignment="1">
      <alignment horizontal="center"/>
    </xf>
    <xf numFmtId="168" fontId="8" fillId="25" borderId="25" xfId="0" applyNumberFormat="1" applyFont="1" applyFill="1" applyBorder="1" applyAlignment="1">
      <alignment horizontal="center"/>
    </xf>
    <xf numFmtId="0" fontId="8" fillId="14" borderId="25" xfId="0" applyFont="1" applyFill="1" applyBorder="1" applyAlignment="1">
      <alignment horizontal="center"/>
    </xf>
    <xf numFmtId="168" fontId="38" fillId="0" borderId="25" xfId="0" applyNumberFormat="1" applyFont="1" applyBorder="1" applyAlignment="1">
      <alignment horizontal="center" vertical="center"/>
    </xf>
    <xf numFmtId="168" fontId="15" fillId="5" borderId="26" xfId="0" applyNumberFormat="1" applyFont="1" applyFill="1" applyBorder="1" applyAlignment="1">
      <alignment horizontal="center"/>
    </xf>
    <xf numFmtId="168" fontId="15" fillId="5" borderId="18" xfId="0" applyNumberFormat="1" applyFont="1" applyFill="1" applyBorder="1" applyAlignment="1">
      <alignment horizontal="center"/>
    </xf>
    <xf numFmtId="0" fontId="32" fillId="11" borderId="41" xfId="0" applyFont="1" applyFill="1" applyBorder="1" applyAlignment="1">
      <alignment horizontal="center" vertical="center"/>
    </xf>
    <xf numFmtId="0" fontId="32" fillId="11" borderId="61" xfId="0" applyFont="1" applyFill="1" applyBorder="1" applyAlignment="1">
      <alignment horizontal="center" vertical="center"/>
    </xf>
    <xf numFmtId="168" fontId="15" fillId="0" borderId="25" xfId="0" applyNumberFormat="1" applyFont="1" applyBorder="1" applyAlignment="1">
      <alignment horizontal="center"/>
    </xf>
    <xf numFmtId="0" fontId="50" fillId="11" borderId="27" xfId="0" applyFont="1" applyFill="1" applyBorder="1" applyAlignment="1">
      <alignment horizontal="center" vertical="center"/>
    </xf>
    <xf numFmtId="0" fontId="50" fillId="11" borderId="43" xfId="0" applyFont="1" applyFill="1" applyBorder="1" applyAlignment="1">
      <alignment horizontal="center" vertical="center"/>
    </xf>
    <xf numFmtId="0" fontId="50" fillId="11" borderId="59" xfId="0" applyFont="1" applyFill="1" applyBorder="1" applyAlignment="1">
      <alignment horizontal="center" vertical="center"/>
    </xf>
    <xf numFmtId="168" fontId="0" fillId="5" borderId="9" xfId="0" applyNumberFormat="1" applyFill="1" applyBorder="1"/>
    <xf numFmtId="0" fontId="51" fillId="11" borderId="27" xfId="0" applyFont="1" applyFill="1" applyBorder="1" applyAlignment="1">
      <alignment horizontal="center" vertical="center"/>
    </xf>
    <xf numFmtId="0" fontId="52" fillId="11" borderId="29" xfId="0" applyFont="1" applyFill="1" applyBorder="1" applyAlignment="1">
      <alignment horizontal="center" vertical="center"/>
    </xf>
    <xf numFmtId="0" fontId="53" fillId="11" borderId="27" xfId="0" applyFont="1" applyFill="1" applyBorder="1" applyAlignment="1">
      <alignment horizontal="center" vertical="center"/>
    </xf>
    <xf numFmtId="168" fontId="33" fillId="30" borderId="31" xfId="0" applyNumberFormat="1" applyFont="1" applyFill="1" applyBorder="1" applyAlignment="1">
      <alignment horizontal="center" vertical="center"/>
    </xf>
    <xf numFmtId="168" fontId="8" fillId="30" borderId="25" xfId="0" applyNumberFormat="1" applyFont="1" applyFill="1" applyBorder="1" applyAlignment="1">
      <alignment horizontal="center"/>
    </xf>
    <xf numFmtId="168" fontId="35" fillId="31" borderId="10" xfId="0" applyNumberFormat="1" applyFont="1" applyFill="1" applyBorder="1" applyAlignment="1">
      <alignment horizontal="center" vertical="center"/>
    </xf>
    <xf numFmtId="168" fontId="36" fillId="31" borderId="11" xfId="0" applyNumberFormat="1" applyFont="1" applyFill="1" applyBorder="1" applyAlignment="1">
      <alignment horizontal="center"/>
    </xf>
    <xf numFmtId="168" fontId="33" fillId="28" borderId="31" xfId="0" applyNumberFormat="1" applyFont="1" applyFill="1" applyBorder="1" applyAlignment="1">
      <alignment horizontal="center" vertical="center"/>
    </xf>
    <xf numFmtId="168" fontId="8" fillId="28" borderId="25" xfId="0" applyNumberFormat="1" applyFont="1" applyFill="1" applyBorder="1" applyAlignment="1">
      <alignment horizontal="center"/>
    </xf>
    <xf numFmtId="168" fontId="47" fillId="28" borderId="22" xfId="0" applyNumberFormat="1" applyFont="1" applyFill="1" applyBorder="1"/>
    <xf numFmtId="0" fontId="40" fillId="0" borderId="14" xfId="0" applyFont="1" applyBorder="1"/>
    <xf numFmtId="0" fontId="40" fillId="0" borderId="39" xfId="0" applyFont="1" applyBorder="1"/>
    <xf numFmtId="0" fontId="40" fillId="0" borderId="40" xfId="0" applyFont="1" applyBorder="1"/>
    <xf numFmtId="0" fontId="8" fillId="5" borderId="25" xfId="0" applyFont="1" applyFill="1" applyBorder="1" applyAlignment="1">
      <alignment horizontal="center"/>
    </xf>
    <xf numFmtId="168" fontId="28" fillId="5" borderId="21" xfId="0" applyNumberFormat="1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5" borderId="21" xfId="0" applyFont="1" applyFill="1" applyBorder="1" applyAlignment="1">
      <alignment horizontal="center"/>
    </xf>
    <xf numFmtId="0" fontId="28" fillId="10" borderId="25" xfId="0" applyFont="1" applyFill="1" applyBorder="1" applyAlignment="1">
      <alignment horizontal="center" vertical="center"/>
    </xf>
    <xf numFmtId="0" fontId="22" fillId="11" borderId="1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23" borderId="18" xfId="0" applyFont="1" applyFill="1" applyBorder="1" applyAlignment="1">
      <alignment horizontal="center" vertical="center"/>
    </xf>
    <xf numFmtId="0" fontId="22" fillId="23" borderId="29" xfId="0" applyFont="1" applyFill="1" applyBorder="1" applyAlignment="1">
      <alignment horizontal="center" vertical="center"/>
    </xf>
    <xf numFmtId="0" fontId="28" fillId="11" borderId="14" xfId="0" applyFont="1" applyFill="1" applyBorder="1" applyAlignment="1">
      <alignment horizontal="center" vertical="center" wrapText="1"/>
    </xf>
    <xf numFmtId="0" fontId="28" fillId="11" borderId="49" xfId="0" applyFont="1" applyFill="1" applyBorder="1" applyAlignment="1">
      <alignment horizontal="center" vertical="center" wrapText="1"/>
    </xf>
    <xf numFmtId="0" fontId="28" fillId="11" borderId="53" xfId="0" applyFont="1" applyFill="1" applyBorder="1" applyAlignment="1">
      <alignment horizontal="center" vertical="center" wrapText="1"/>
    </xf>
    <xf numFmtId="0" fontId="28" fillId="11" borderId="14" xfId="0" applyFont="1" applyFill="1" applyBorder="1" applyAlignment="1">
      <alignment horizontal="center" vertical="center"/>
    </xf>
    <xf numFmtId="0" fontId="28" fillId="11" borderId="53" xfId="0" applyFont="1" applyFill="1" applyBorder="1" applyAlignment="1">
      <alignment horizontal="center" vertical="center"/>
    </xf>
    <xf numFmtId="0" fontId="22" fillId="23" borderId="14" xfId="0" applyFont="1" applyFill="1" applyBorder="1" applyAlignment="1">
      <alignment horizontal="center" vertical="center"/>
    </xf>
    <xf numFmtId="0" fontId="22" fillId="23" borderId="53" xfId="0" applyFont="1" applyFill="1" applyBorder="1" applyAlignment="1">
      <alignment horizontal="center" vertical="center"/>
    </xf>
    <xf numFmtId="0" fontId="22" fillId="11" borderId="14" xfId="0" applyFont="1" applyFill="1" applyBorder="1" applyAlignment="1">
      <alignment horizontal="center" vertical="center"/>
    </xf>
    <xf numFmtId="0" fontId="22" fillId="11" borderId="53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/>
    </xf>
    <xf numFmtId="168" fontId="0" fillId="5" borderId="25" xfId="0" applyNumberFormat="1" applyFill="1" applyBorder="1" applyAlignment="1">
      <alignment horizontal="center"/>
    </xf>
    <xf numFmtId="0" fontId="12" fillId="17" borderId="25" xfId="4" applyFont="1" applyFill="1" applyBorder="1" applyAlignment="1">
      <alignment horizontal="center"/>
    </xf>
    <xf numFmtId="168" fontId="6" fillId="5" borderId="25" xfId="4" applyNumberFormat="1" applyFill="1" applyBorder="1" applyAlignment="1">
      <alignment horizontal="center"/>
    </xf>
    <xf numFmtId="0" fontId="2" fillId="10" borderId="2" xfId="0" applyFont="1" applyFill="1" applyBorder="1" applyAlignment="1">
      <alignment horizontal="center"/>
    </xf>
    <xf numFmtId="0" fontId="0" fillId="10" borderId="40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10" borderId="58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8" fillId="6" borderId="38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/>
    </xf>
    <xf numFmtId="0" fontId="10" fillId="0" borderId="0" xfId="2" applyAlignment="1" applyProtection="1">
      <alignment horizontal="center"/>
    </xf>
    <xf numFmtId="0" fontId="22" fillId="22" borderId="25" xfId="0" applyFont="1" applyFill="1" applyBorder="1" applyAlignment="1">
      <alignment horizontal="right" vertical="center" wrapText="1"/>
    </xf>
    <xf numFmtId="0" fontId="22" fillId="22" borderId="25" xfId="0" applyFont="1" applyFill="1" applyBorder="1" applyAlignment="1">
      <alignment horizontal="left" vertical="center" wrapText="1"/>
    </xf>
    <xf numFmtId="168" fontId="22" fillId="22" borderId="25" xfId="0" applyNumberFormat="1" applyFont="1" applyFill="1" applyBorder="1" applyAlignment="1">
      <alignment horizontal="left" vertical="center" wrapText="1"/>
    </xf>
    <xf numFmtId="0" fontId="45" fillId="7" borderId="8" xfId="0" applyFont="1" applyFill="1" applyBorder="1" applyAlignment="1">
      <alignment horizontal="center" vertical="center" wrapText="1"/>
    </xf>
    <xf numFmtId="0" fontId="45" fillId="7" borderId="41" xfId="0" applyFont="1" applyFill="1" applyBorder="1" applyAlignment="1">
      <alignment horizontal="center" vertical="center" wrapText="1"/>
    </xf>
    <xf numFmtId="0" fontId="45" fillId="7" borderId="42" xfId="0" applyFont="1" applyFill="1" applyBorder="1" applyAlignment="1">
      <alignment horizontal="center" vertical="center" wrapText="1"/>
    </xf>
    <xf numFmtId="0" fontId="45" fillId="7" borderId="57" xfId="0" applyFont="1" applyFill="1" applyBorder="1" applyAlignment="1">
      <alignment horizontal="center" vertical="center" wrapText="1"/>
    </xf>
    <xf numFmtId="0" fontId="45" fillId="7" borderId="24" xfId="0" applyFont="1" applyFill="1" applyBorder="1" applyAlignment="1">
      <alignment horizontal="center" vertical="center" wrapText="1"/>
    </xf>
    <xf numFmtId="0" fontId="45" fillId="7" borderId="37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3" fontId="45" fillId="7" borderId="8" xfId="5" applyFont="1" applyFill="1" applyBorder="1" applyAlignment="1">
      <alignment horizontal="center" vertical="center" wrapText="1"/>
    </xf>
    <xf numFmtId="43" fontId="45" fillId="7" borderId="41" xfId="5" applyFont="1" applyFill="1" applyBorder="1" applyAlignment="1">
      <alignment horizontal="center" vertical="center" wrapText="1"/>
    </xf>
    <xf numFmtId="43" fontId="45" fillId="7" borderId="42" xfId="5" applyFont="1" applyFill="1" applyBorder="1" applyAlignment="1">
      <alignment horizontal="center" vertical="center" wrapText="1"/>
    </xf>
    <xf numFmtId="43" fontId="45" fillId="7" borderId="57" xfId="5" applyFont="1" applyFill="1" applyBorder="1" applyAlignment="1">
      <alignment horizontal="center" vertical="center" wrapText="1"/>
    </xf>
    <xf numFmtId="43" fontId="45" fillId="7" borderId="24" xfId="5" applyFont="1" applyFill="1" applyBorder="1" applyAlignment="1">
      <alignment horizontal="center" vertical="center" wrapText="1"/>
    </xf>
    <xf numFmtId="43" fontId="45" fillId="7" borderId="37" xfId="5" applyFont="1" applyFill="1" applyBorder="1" applyAlignment="1">
      <alignment horizontal="center" vertical="center" wrapText="1"/>
    </xf>
    <xf numFmtId="0" fontId="18" fillId="6" borderId="44" xfId="0" applyFont="1" applyFill="1" applyBorder="1" applyAlignment="1">
      <alignment horizontal="center" vertical="center"/>
    </xf>
    <xf numFmtId="0" fontId="18" fillId="6" borderId="47" xfId="0" applyFont="1" applyFill="1" applyBorder="1" applyAlignment="1">
      <alignment horizontal="center" vertical="center"/>
    </xf>
    <xf numFmtId="0" fontId="18" fillId="6" borderId="46" xfId="0" applyFont="1" applyFill="1" applyBorder="1" applyAlignment="1">
      <alignment horizontal="center" vertical="center"/>
    </xf>
    <xf numFmtId="0" fontId="18" fillId="6" borderId="41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24" xfId="0" applyFont="1" applyFill="1" applyBorder="1" applyAlignment="1">
      <alignment horizontal="center" vertical="center"/>
    </xf>
    <xf numFmtId="0" fontId="22" fillId="22" borderId="25" xfId="0" applyFont="1" applyFill="1" applyBorder="1" applyAlignment="1">
      <alignment horizontal="center" vertical="center" wrapText="1"/>
    </xf>
    <xf numFmtId="0" fontId="18" fillId="6" borderId="27" xfId="0" applyFont="1" applyFill="1" applyBorder="1" applyAlignment="1">
      <alignment horizontal="center" vertical="center"/>
    </xf>
    <xf numFmtId="0" fontId="45" fillId="7" borderId="38" xfId="0" applyFont="1" applyFill="1" applyBorder="1" applyAlignment="1">
      <alignment horizontal="center" vertical="center" wrapText="1"/>
    </xf>
    <xf numFmtId="0" fontId="45" fillId="7" borderId="27" xfId="0" applyFont="1" applyFill="1" applyBorder="1" applyAlignment="1">
      <alignment horizontal="center" vertical="center" wrapText="1"/>
    </xf>
    <xf numFmtId="0" fontId="45" fillId="7" borderId="30" xfId="0" applyFont="1" applyFill="1" applyBorder="1" applyAlignment="1">
      <alignment horizontal="center" vertical="center" wrapText="1"/>
    </xf>
    <xf numFmtId="0" fontId="18" fillId="7" borderId="21" xfId="0" applyFont="1" applyFill="1" applyBorder="1" applyAlignment="1">
      <alignment horizontal="center" vertical="center" wrapText="1"/>
    </xf>
    <xf numFmtId="0" fontId="19" fillId="7" borderId="21" xfId="0" applyFont="1" applyFill="1" applyBorder="1" applyAlignment="1">
      <alignment horizontal="center" vertical="center" wrapText="1"/>
    </xf>
    <xf numFmtId="0" fontId="19" fillId="7" borderId="22" xfId="0" applyFont="1" applyFill="1" applyBorder="1" applyAlignment="1">
      <alignment horizontal="center" vertical="center" wrapText="1"/>
    </xf>
    <xf numFmtId="0" fontId="18" fillId="7" borderId="25" xfId="0" applyFont="1" applyFill="1" applyBorder="1" applyAlignment="1">
      <alignment horizontal="center" vertical="center" wrapText="1"/>
    </xf>
    <xf numFmtId="0" fontId="19" fillId="7" borderId="25" xfId="0" applyFont="1" applyFill="1" applyBorder="1" applyAlignment="1">
      <alignment horizontal="center" vertical="center" wrapText="1"/>
    </xf>
    <xf numFmtId="0" fontId="18" fillId="6" borderId="20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0" xfId="0" applyFont="1" applyFill="1" applyBorder="1" applyAlignment="1">
      <alignment horizontal="center" vertical="center"/>
    </xf>
    <xf numFmtId="0" fontId="14" fillId="3" borderId="4" xfId="3" applyFont="1" applyFill="1" applyBorder="1" applyAlignment="1">
      <alignment horizontal="center"/>
    </xf>
    <xf numFmtId="0" fontId="14" fillId="3" borderId="5" xfId="3" applyFont="1" applyFill="1" applyBorder="1" applyAlignment="1">
      <alignment horizontal="center"/>
    </xf>
    <xf numFmtId="0" fontId="14" fillId="3" borderId="6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3" fillId="2" borderId="2" xfId="3" applyFont="1" applyFill="1" applyBorder="1" applyAlignment="1">
      <alignment horizontal="center" vertical="center"/>
    </xf>
    <xf numFmtId="0" fontId="13" fillId="2" borderId="7" xfId="3" applyFont="1" applyFill="1" applyBorder="1" applyAlignment="1">
      <alignment horizontal="center" vertical="center"/>
    </xf>
    <xf numFmtId="0" fontId="13" fillId="2" borderId="3" xfId="3" applyFont="1" applyFill="1" applyBorder="1" applyAlignment="1">
      <alignment horizontal="center" vertical="center" wrapText="1"/>
    </xf>
    <xf numFmtId="0" fontId="13" fillId="2" borderId="8" xfId="3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/>
    </xf>
  </cellXfs>
  <cellStyles count="9">
    <cellStyle name="Hipervínculo" xfId="2" builtinId="8"/>
    <cellStyle name="Millares" xfId="1" builtinId="3"/>
    <cellStyle name="Millares 2" xfId="5" xr:uid="{7C5DFCCB-8616-47EF-9C7B-AE6F4E5D0A22}"/>
    <cellStyle name="Millares 2 2" xfId="8" xr:uid="{94FAC6A4-F667-412D-A021-589E111F9D2C}"/>
    <cellStyle name="Millares 3" xfId="6" xr:uid="{C4BB144D-FC35-4FB2-8FD6-E46335E009E7}"/>
    <cellStyle name="Normal" xfId="0" builtinId="0"/>
    <cellStyle name="Normal 2" xfId="3" xr:uid="{00000000-0005-0000-0000-000031000000}"/>
    <cellStyle name="Normal 3" xfId="4" xr:uid="{96FE0D82-4EA1-466A-B263-7BE08B2B4B86}"/>
    <cellStyle name="Normal 3 2" xfId="7" xr:uid="{096CFECD-6208-48BD-A5C8-248700EFD915}"/>
  </cellStyles>
  <dxfs count="16"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colors>
    <mruColors>
      <color rgb="FFFFFFCC"/>
      <color rgb="FF0B22CF"/>
      <color rgb="FFF57409"/>
      <color rgb="FFEF852D"/>
      <color rgb="FF57FFFF"/>
      <color rgb="FFFF4F4F"/>
      <color rgb="FFFF00FF"/>
      <color rgb="FFF60A0A"/>
      <color rgb="FFCC250E"/>
      <color rgb="FFDB45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emf"/><Relationship Id="rId4" Type="http://schemas.openxmlformats.org/officeDocument/2006/relationships/image" Target="../media/image6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4" Type="http://schemas.openxmlformats.org/officeDocument/2006/relationships/image" Target="../media/image7.emf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4" Type="http://schemas.openxmlformats.org/officeDocument/2006/relationships/image" Target="../media/image7.emf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4" Type="http://schemas.openxmlformats.org/officeDocument/2006/relationships/image" Target="../media/image7.emf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EAEFF90-A422-41FB-88A4-79A17BFA6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15188" cy="204787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12</xdr:col>
      <xdr:colOff>15240</xdr:colOff>
      <xdr:row>12</xdr:row>
      <xdr:rowOff>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1EFD47AD-C214-40C8-B081-DCBF941A8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29475" y="0"/>
          <a:ext cx="7239000" cy="2019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3141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3C1D5DE-E654-4E72-870F-1EDF529B4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  <xdr:twoCellAnchor editAs="oneCell">
    <xdr:from>
      <xdr:col>7</xdr:col>
      <xdr:colOff>9525</xdr:colOff>
      <xdr:row>0</xdr:row>
      <xdr:rowOff>0</xdr:rowOff>
    </xdr:from>
    <xdr:to>
      <xdr:col>12</xdr:col>
      <xdr:colOff>36195</xdr:colOff>
      <xdr:row>12</xdr:row>
      <xdr:rowOff>3141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3E0BE8-3A07-49B8-893E-37E71EE00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9000" y="0"/>
          <a:ext cx="7239000" cy="2019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12</xdr:row>
      <xdr:rowOff>19050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D37D6F7-52BA-4DFB-8DCD-DC6285D44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2484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A1957D8-D1AC-4B62-A4E5-8C9A841AB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  <xdr:twoCellAnchor editAs="oneCell">
    <xdr:from>
      <xdr:col>6</xdr:col>
      <xdr:colOff>4396</xdr:colOff>
      <xdr:row>0</xdr:row>
      <xdr:rowOff>0</xdr:rowOff>
    </xdr:from>
    <xdr:to>
      <xdr:col>12</xdr:col>
      <xdr:colOff>15826</xdr:colOff>
      <xdr:row>12</xdr:row>
      <xdr:rowOff>2484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26099C9-F610-4D9E-B2BA-AB4E1A811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6069" y="0"/>
          <a:ext cx="7250723" cy="20193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C6C5A93-C728-4187-923C-78A524949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0</xdr:row>
      <xdr:rowOff>0</xdr:rowOff>
    </xdr:from>
    <xdr:to>
      <xdr:col>12</xdr:col>
      <xdr:colOff>26670</xdr:colOff>
      <xdr:row>12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48092A4-D21E-47F2-9B3E-3B6CEE457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7319" y="0"/>
          <a:ext cx="7233733" cy="201705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12</xdr:row>
      <xdr:rowOff>19050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723CBBF-C5EB-4C6B-960A-E3C17E62A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662940</xdr:colOff>
      <xdr:row>12</xdr:row>
      <xdr:rowOff>21318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6F88A28-E58B-BCC9-D446-BBB719DBF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  <xdr:twoCellAnchor editAs="oneCell">
    <xdr:from>
      <xdr:col>7</xdr:col>
      <xdr:colOff>9525</xdr:colOff>
      <xdr:row>0</xdr:row>
      <xdr:rowOff>0</xdr:rowOff>
    </xdr:from>
    <xdr:to>
      <xdr:col>12</xdr:col>
      <xdr:colOff>18778</xdr:colOff>
      <xdr:row>12</xdr:row>
      <xdr:rowOff>21318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708385B-3972-44B6-9481-F0F76F150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9000" y="0"/>
          <a:ext cx="7239000" cy="20193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15240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132488A-0750-40FE-8B92-DD9FF73BD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12</xdr:col>
      <xdr:colOff>15240</xdr:colOff>
      <xdr:row>12</xdr:row>
      <xdr:rowOff>15240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A471A9A-72C1-4949-ADEB-0DC2571DF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29475" y="0"/>
          <a:ext cx="7239000" cy="20193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11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887EA8B-B650-4807-A6BC-0DF8B3C0B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12</xdr:col>
      <xdr:colOff>15240</xdr:colOff>
      <xdr:row>11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ADACCFE-21F4-4425-8D7D-743285B8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29475" y="0"/>
          <a:ext cx="7239000" cy="20193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6301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9E8EE76-A86E-43BD-A8C3-9FB3C137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  <xdr:twoCellAnchor editAs="oneCell">
    <xdr:from>
      <xdr:col>7</xdr:col>
      <xdr:colOff>7327</xdr:colOff>
      <xdr:row>0</xdr:row>
      <xdr:rowOff>0</xdr:rowOff>
    </xdr:from>
    <xdr:to>
      <xdr:col>12</xdr:col>
      <xdr:colOff>18464</xdr:colOff>
      <xdr:row>12</xdr:row>
      <xdr:rowOff>6301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CBAC671-9B4A-4501-8D6B-229FB270D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9000" y="0"/>
          <a:ext cx="7239000" cy="20193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A053321-5BE1-4BC2-86D5-3E0078E3F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12</xdr:col>
      <xdr:colOff>15240</xdr:colOff>
      <xdr:row>12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B13D06C-C6D6-4999-84D2-79CEC31BD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29475" y="0"/>
          <a:ext cx="7239000" cy="20193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BEDF51D-81F3-440E-8F88-0576313F9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12</xdr:col>
      <xdr:colOff>15240</xdr:colOff>
      <xdr:row>12</xdr:row>
      <xdr:rowOff>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64CFDAB-B2A6-4134-ACD8-AE2776D06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29475" y="0"/>
          <a:ext cx="7239000" cy="20193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11430</xdr:colOff>
      <xdr:row>12</xdr:row>
      <xdr:rowOff>11430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053A069-DBC4-4DFC-A509-5EE772252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20002</xdr:colOff>
      <xdr:row>12</xdr:row>
      <xdr:rowOff>15240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D6AEB3A-A126-4941-B03F-89A3905A9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666750</xdr:colOff>
      <xdr:row>12</xdr:row>
      <xdr:rowOff>5443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CC49768-D16C-40DD-AF0F-997EDE7E8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19950" cy="20247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12</xdr:row>
      <xdr:rowOff>19050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4F84B62-B09B-4D4C-8411-9F503A9625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2ACE70A-436F-462C-9DAA-63122A758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6922" cy="2008909"/>
        </a:xfrm>
        <a:prstGeom prst="rect">
          <a:avLst/>
        </a:prstGeom>
      </xdr:spPr>
    </xdr:pic>
    <xdr:clientData/>
  </xdr:twoCellAnchor>
  <xdr:twoCellAnchor editAs="oneCell">
    <xdr:from>
      <xdr:col>7</xdr:col>
      <xdr:colOff>9525</xdr:colOff>
      <xdr:row>0</xdr:row>
      <xdr:rowOff>0</xdr:rowOff>
    </xdr:from>
    <xdr:to>
      <xdr:col>12</xdr:col>
      <xdr:colOff>17145</xdr:colOff>
      <xdr:row>12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7DABC0F-6AA3-47EF-BC7A-C9F991D76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9000" y="0"/>
          <a:ext cx="7239000" cy="20193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15240</xdr:colOff>
      <xdr:row>12</xdr:row>
      <xdr:rowOff>2389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CAEB80B-1825-4C8B-BCE9-2A5D3760A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12</xdr:col>
      <xdr:colOff>19050</xdr:colOff>
      <xdr:row>12</xdr:row>
      <xdr:rowOff>2389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A9D2E3DC-55F2-4A8D-8404-56CE58D05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29475" y="0"/>
          <a:ext cx="7239000" cy="20193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9</xdr:row>
      <xdr:rowOff>229913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8AF51454-391A-4BBC-B8F2-2BEBC6701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13</xdr:row>
      <xdr:rowOff>15766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F80FAA8-9EBE-46FD-81DB-A4F25E211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7</xdr:col>
      <xdr:colOff>64127</xdr:colOff>
      <xdr:row>11</xdr:row>
      <xdr:rowOff>19050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8FA2C8C-4D09-426D-9885-4E2D3524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7185422" cy="2013347"/>
        </a:xfrm>
        <a:prstGeom prst="rect">
          <a:avLst/>
        </a:prstGeom>
      </xdr:spPr>
    </xdr:pic>
    <xdr:clientData/>
  </xdr:twoCellAnchor>
  <xdr:twoCellAnchor editAs="oneCell">
    <xdr:from>
      <xdr:col>7</xdr:col>
      <xdr:colOff>11206</xdr:colOff>
      <xdr:row>0</xdr:row>
      <xdr:rowOff>0</xdr:rowOff>
    </xdr:from>
    <xdr:to>
      <xdr:col>11</xdr:col>
      <xdr:colOff>743929</xdr:colOff>
      <xdr:row>11</xdr:row>
      <xdr:rowOff>19050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CC26E86-5DC6-4650-B0AD-3ABC8F53D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4177" y="0"/>
          <a:ext cx="7254547" cy="201369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19049</xdr:colOff>
      <xdr:row>9</xdr:row>
      <xdr:rowOff>228600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4028C9-AB97-4E22-85BC-8E6AA6BB8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86624" cy="20193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12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8DB1B4B-103F-4389-9756-692BB24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19050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7E55324-D4CA-477F-A461-8A787FCDB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39000" cy="20193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F2ABE3E-9BC0-48CA-AA78-124C8AAD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29475" cy="2019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12</xdr:col>
      <xdr:colOff>15240</xdr:colOff>
      <xdr:row>12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22DA03-37D3-4FF6-8B65-84A96D62BB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29475" y="0"/>
          <a:ext cx="7225665" cy="20193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12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CB77FE4-FED7-47C8-8671-BDE244862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29475" cy="20193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12</xdr:col>
      <xdr:colOff>15240</xdr:colOff>
      <xdr:row>12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E14CA0C-6854-4227-8CBB-01C2733B6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29475" y="0"/>
          <a:ext cx="7225665" cy="20193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20662</xdr:colOff>
      <xdr:row>12</xdr:row>
      <xdr:rowOff>11430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14005D1-5E9B-48CB-8122-8D28653F7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246327" cy="2009775"/>
        </a:xfrm>
        <a:prstGeom prst="rect">
          <a:avLst/>
        </a:prstGeom>
      </xdr:spPr>
    </xdr:pic>
    <xdr:clientData/>
  </xdr:twoCellAnchor>
  <xdr:twoCellAnchor editAs="oneCell">
    <xdr:from>
      <xdr:col>5</xdr:col>
      <xdr:colOff>676275</xdr:colOff>
      <xdr:row>0</xdr:row>
      <xdr:rowOff>0</xdr:rowOff>
    </xdr:from>
    <xdr:to>
      <xdr:col>12</xdr:col>
      <xdr:colOff>20662</xdr:colOff>
      <xdr:row>12</xdr:row>
      <xdr:rowOff>11430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D3685FD-6453-4759-8E3C-97F3956C49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19950" y="0"/>
          <a:ext cx="7246327" cy="2009775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33</xdr:row>
      <xdr:rowOff>104322</xdr:rowOff>
    </xdr:from>
    <xdr:to>
      <xdr:col>11</xdr:col>
      <xdr:colOff>949202</xdr:colOff>
      <xdr:row>38</xdr:row>
      <xdr:rowOff>28329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 txBox="1"/>
      </xdr:nvSpPr>
      <xdr:spPr>
        <a:xfrm>
          <a:off x="7298055" y="8340725"/>
          <a:ext cx="7220585" cy="1066800"/>
        </a:xfrm>
        <a:prstGeom prst="rect">
          <a:avLst/>
        </a:prstGeom>
        <a:noFill/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1400" b="1"/>
            <a:t>DEVOLUCION EN BASE A 49</a:t>
          </a:r>
        </a:p>
        <a:p>
          <a:pPr algn="ctr"/>
          <a:r>
            <a:rPr lang="es-ES" sz="1400" b="1" u="sng">
              <a:solidFill>
                <a:srgbClr val="FF0000"/>
              </a:solidFill>
            </a:rPr>
            <a:t>PRECIOS VALIDOS HASTA NUEVO AVISO</a:t>
          </a:r>
        </a:p>
      </xdr:txBody>
    </xdr:sp>
    <xdr:clientData/>
  </xdr:twoCellAnchor>
  <xdr:twoCellAnchor editAs="oneCell">
    <xdr:from>
      <xdr:col>5</xdr:col>
      <xdr:colOff>937272</xdr:colOff>
      <xdr:row>38</xdr:row>
      <xdr:rowOff>118384</xdr:rowOff>
    </xdr:from>
    <xdr:to>
      <xdr:col>12</xdr:col>
      <xdr:colOff>55683</xdr:colOff>
      <xdr:row>44</xdr:row>
      <xdr:rowOff>212285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89" t="83939" b="76"/>
        <a:stretch>
          <a:fillRect/>
        </a:stretch>
      </xdr:blipFill>
      <xdr:spPr>
        <a:xfrm>
          <a:off x="7247255" y="9497695"/>
          <a:ext cx="7327900" cy="1465580"/>
        </a:xfrm>
        <a:prstGeom prst="rect">
          <a:avLst/>
        </a:prstGeom>
      </xdr:spPr>
    </xdr:pic>
    <xdr:clientData/>
  </xdr:twoCellAnchor>
  <xdr:twoCellAnchor editAs="oneCell">
    <xdr:from>
      <xdr:col>7</xdr:col>
      <xdr:colOff>1414748</xdr:colOff>
      <xdr:row>39</xdr:row>
      <xdr:rowOff>131400</xdr:rowOff>
    </xdr:from>
    <xdr:to>
      <xdr:col>8</xdr:col>
      <xdr:colOff>478085</xdr:colOff>
      <xdr:row>42</xdr:row>
      <xdr:rowOff>189199</xdr:rowOff>
    </xdr:to>
    <xdr:pic>
      <xdr:nvPicPr>
        <xdr:cNvPr id="10" name="1 Imagen" descr="QR_Ios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056370" y="9738995"/>
          <a:ext cx="817245" cy="743585"/>
        </a:xfrm>
        <a:prstGeom prst="rect">
          <a:avLst/>
        </a:prstGeom>
      </xdr:spPr>
    </xdr:pic>
    <xdr:clientData/>
  </xdr:twoCellAnchor>
  <xdr:twoCellAnchor editAs="oneCell">
    <xdr:from>
      <xdr:col>7</xdr:col>
      <xdr:colOff>157254</xdr:colOff>
      <xdr:row>43</xdr:row>
      <xdr:rowOff>39104</xdr:rowOff>
    </xdr:from>
    <xdr:to>
      <xdr:col>7</xdr:col>
      <xdr:colOff>1196502</xdr:colOff>
      <xdr:row>44</xdr:row>
      <xdr:rowOff>111332</xdr:rowOff>
    </xdr:to>
    <xdr:pic>
      <xdr:nvPicPr>
        <xdr:cNvPr id="11" name="Picture 1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>
        <a:xfrm>
          <a:off x="7799070" y="10561320"/>
          <a:ext cx="1039495" cy="30099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262452</xdr:colOff>
      <xdr:row>39</xdr:row>
      <xdr:rowOff>167015</xdr:rowOff>
    </xdr:from>
    <xdr:to>
      <xdr:col>7</xdr:col>
      <xdr:colOff>1051165</xdr:colOff>
      <xdr:row>42</xdr:row>
      <xdr:rowOff>211359</xdr:rowOff>
    </xdr:to>
    <xdr:pic>
      <xdr:nvPicPr>
        <xdr:cNvPr id="12" name="2 Imagen" descr="QR_Android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904480" y="9775190"/>
          <a:ext cx="788670" cy="729615"/>
        </a:xfrm>
        <a:prstGeom prst="rect">
          <a:avLst/>
        </a:prstGeom>
      </xdr:spPr>
    </xdr:pic>
    <xdr:clientData/>
  </xdr:twoCellAnchor>
  <xdr:twoCellAnchor editAs="oneCell">
    <xdr:from>
      <xdr:col>7</xdr:col>
      <xdr:colOff>1295562</xdr:colOff>
      <xdr:row>43</xdr:row>
      <xdr:rowOff>37245</xdr:rowOff>
    </xdr:from>
    <xdr:to>
      <xdr:col>8</xdr:col>
      <xdr:colOff>551850</xdr:colOff>
      <xdr:row>44</xdr:row>
      <xdr:rowOff>98556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>
        <a:xfrm>
          <a:off x="8937625" y="10559415"/>
          <a:ext cx="1010285" cy="29019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38</xdr:row>
      <xdr:rowOff>108858</xdr:rowOff>
    </xdr:from>
    <xdr:to>
      <xdr:col>5</xdr:col>
      <xdr:colOff>921361</xdr:colOff>
      <xdr:row>44</xdr:row>
      <xdr:rowOff>209147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89" t="83939" b="76"/>
        <a:stretch>
          <a:fillRect/>
        </a:stretch>
      </xdr:blipFill>
      <xdr:spPr>
        <a:xfrm>
          <a:off x="0" y="9488170"/>
          <a:ext cx="7230745" cy="1471930"/>
        </a:xfrm>
        <a:prstGeom prst="rect">
          <a:avLst/>
        </a:prstGeom>
      </xdr:spPr>
    </xdr:pic>
    <xdr:clientData/>
  </xdr:twoCellAnchor>
  <xdr:twoCellAnchor editAs="oneCell">
    <xdr:from>
      <xdr:col>1</xdr:col>
      <xdr:colOff>1419221</xdr:colOff>
      <xdr:row>39</xdr:row>
      <xdr:rowOff>121874</xdr:rowOff>
    </xdr:from>
    <xdr:to>
      <xdr:col>2</xdr:col>
      <xdr:colOff>455904</xdr:colOff>
      <xdr:row>42</xdr:row>
      <xdr:rowOff>187293</xdr:rowOff>
    </xdr:to>
    <xdr:pic>
      <xdr:nvPicPr>
        <xdr:cNvPr id="15" name="1 Imagen" descr="QR_Ios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1800860" y="9729470"/>
          <a:ext cx="790575" cy="751205"/>
        </a:xfrm>
        <a:prstGeom prst="rect">
          <a:avLst/>
        </a:prstGeom>
      </xdr:spPr>
    </xdr:pic>
    <xdr:clientData/>
  </xdr:twoCellAnchor>
  <xdr:twoCellAnchor editAs="oneCell">
    <xdr:from>
      <xdr:col>1</xdr:col>
      <xdr:colOff>161726</xdr:colOff>
      <xdr:row>43</xdr:row>
      <xdr:rowOff>37198</xdr:rowOff>
    </xdr:from>
    <xdr:to>
      <xdr:col>1</xdr:col>
      <xdr:colOff>1201172</xdr:colOff>
      <xdr:row>44</xdr:row>
      <xdr:rowOff>97996</xdr:rowOff>
    </xdr:to>
    <xdr:pic>
      <xdr:nvPicPr>
        <xdr:cNvPr id="16" name="Picture 1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>
        <a:xfrm>
          <a:off x="543560" y="10559415"/>
          <a:ext cx="1039495" cy="289560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270734</xdr:colOff>
      <xdr:row>39</xdr:row>
      <xdr:rowOff>165109</xdr:rowOff>
    </xdr:from>
    <xdr:to>
      <xdr:col>1</xdr:col>
      <xdr:colOff>1087528</xdr:colOff>
      <xdr:row>42</xdr:row>
      <xdr:rowOff>209453</xdr:rowOff>
    </xdr:to>
    <xdr:pic>
      <xdr:nvPicPr>
        <xdr:cNvPr id="17" name="2 Imagen" descr="QR_Android.png"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52780" y="9773285"/>
          <a:ext cx="816610" cy="729615"/>
        </a:xfrm>
        <a:prstGeom prst="rect">
          <a:avLst/>
        </a:prstGeom>
      </xdr:spPr>
    </xdr:pic>
    <xdr:clientData/>
  </xdr:twoCellAnchor>
  <xdr:twoCellAnchor editAs="oneCell">
    <xdr:from>
      <xdr:col>1</xdr:col>
      <xdr:colOff>1303844</xdr:colOff>
      <xdr:row>43</xdr:row>
      <xdr:rowOff>48674</xdr:rowOff>
    </xdr:from>
    <xdr:to>
      <xdr:col>2</xdr:col>
      <xdr:colOff>532471</xdr:colOff>
      <xdr:row>44</xdr:row>
      <xdr:rowOff>98555</xdr:rowOff>
    </xdr:to>
    <xdr:pic>
      <xdr:nvPicPr>
        <xdr:cNvPr id="18" name="Picture 2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>
        <a:xfrm>
          <a:off x="1685925" y="10570845"/>
          <a:ext cx="982345" cy="278765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0</xdr:colOff>
      <xdr:row>10</xdr:row>
      <xdr:rowOff>13252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79" t="14104" r="5727" b="11092"/>
        <a:stretch>
          <a:fillRect/>
        </a:stretch>
      </xdr:blipFill>
      <xdr:spPr>
        <a:xfrm>
          <a:off x="0" y="0"/>
          <a:ext cx="7259955" cy="248856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12</xdr:col>
      <xdr:colOff>0</xdr:colOff>
      <xdr:row>10</xdr:row>
      <xdr:rowOff>13252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79" t="14104" r="5727" b="11092"/>
        <a:stretch>
          <a:fillRect/>
        </a:stretch>
      </xdr:blipFill>
      <xdr:spPr>
        <a:xfrm>
          <a:off x="7259955" y="0"/>
          <a:ext cx="7259955" cy="2488565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1076324</xdr:colOff>
      <xdr:row>40</xdr:row>
      <xdr:rowOff>135119</xdr:rowOff>
    </xdr:from>
    <xdr:to>
      <xdr:col>3</xdr:col>
      <xdr:colOff>167911</xdr:colOff>
      <xdr:row>43</xdr:row>
      <xdr:rowOff>64906</xdr:rowOff>
    </xdr:to>
    <xdr:pic>
      <xdr:nvPicPr>
        <xdr:cNvPr id="2" name="1 Imagen" descr="QR_Ios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1830070" y="8036560"/>
          <a:ext cx="541655" cy="478790"/>
        </a:xfrm>
        <a:prstGeom prst="rect">
          <a:avLst/>
        </a:prstGeom>
      </xdr:spPr>
    </xdr:pic>
    <xdr:clientData/>
  </xdr:twoCellAnchor>
  <xdr:twoCellAnchor editAs="oneCell">
    <xdr:from>
      <xdr:col>3</xdr:col>
      <xdr:colOff>838200</xdr:colOff>
      <xdr:row>40</xdr:row>
      <xdr:rowOff>133350</xdr:rowOff>
    </xdr:from>
    <xdr:to>
      <xdr:col>5</xdr:col>
      <xdr:colOff>457200</xdr:colOff>
      <xdr:row>43</xdr:row>
      <xdr:rowOff>57150</xdr:rowOff>
    </xdr:to>
    <xdr:pic>
      <xdr:nvPicPr>
        <xdr:cNvPr id="3" name="2 Imagen" descr="QR_Android.png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042285" y="8035290"/>
          <a:ext cx="520065" cy="47244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885826</xdr:colOff>
      <xdr:row>43</xdr:row>
      <xdr:rowOff>190499</xdr:rowOff>
    </xdr:from>
    <xdr:to>
      <xdr:col>3</xdr:col>
      <xdr:colOff>454720</xdr:colOff>
      <xdr:row>45</xdr:row>
      <xdr:rowOff>133350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>
        <a:xfrm>
          <a:off x="1640205" y="8633460"/>
          <a:ext cx="1018540" cy="31623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600075</xdr:colOff>
      <xdr:row>44</xdr:row>
      <xdr:rowOff>0</xdr:rowOff>
    </xdr:from>
    <xdr:to>
      <xdr:col>5</xdr:col>
      <xdr:colOff>723899</xdr:colOff>
      <xdr:row>45</xdr:row>
      <xdr:rowOff>133349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>
        <a:xfrm>
          <a:off x="2804160" y="8633460"/>
          <a:ext cx="1024255" cy="315595"/>
        </a:xfrm>
        <a:prstGeom prst="rect">
          <a:avLst/>
        </a:prstGeom>
        <a:noFill/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1076324</xdr:colOff>
      <xdr:row>40</xdr:row>
      <xdr:rowOff>135119</xdr:rowOff>
    </xdr:from>
    <xdr:to>
      <xdr:col>3</xdr:col>
      <xdr:colOff>167911</xdr:colOff>
      <xdr:row>43</xdr:row>
      <xdr:rowOff>64906</xdr:rowOff>
    </xdr:to>
    <xdr:pic>
      <xdr:nvPicPr>
        <xdr:cNvPr id="2" name="1 Imagen" descr="QR_Ios.png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1830070" y="8036560"/>
          <a:ext cx="541655" cy="478790"/>
        </a:xfrm>
        <a:prstGeom prst="rect">
          <a:avLst/>
        </a:prstGeom>
      </xdr:spPr>
    </xdr:pic>
    <xdr:clientData/>
  </xdr:twoCellAnchor>
  <xdr:twoCellAnchor editAs="oneCell">
    <xdr:from>
      <xdr:col>3</xdr:col>
      <xdr:colOff>838200</xdr:colOff>
      <xdr:row>40</xdr:row>
      <xdr:rowOff>133350</xdr:rowOff>
    </xdr:from>
    <xdr:to>
      <xdr:col>5</xdr:col>
      <xdr:colOff>457200</xdr:colOff>
      <xdr:row>43</xdr:row>
      <xdr:rowOff>57150</xdr:rowOff>
    </xdr:to>
    <xdr:pic>
      <xdr:nvPicPr>
        <xdr:cNvPr id="3" name="2 Imagen" descr="QR_Android.png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042285" y="8035290"/>
          <a:ext cx="520065" cy="47244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885826</xdr:colOff>
      <xdr:row>43</xdr:row>
      <xdr:rowOff>190499</xdr:rowOff>
    </xdr:from>
    <xdr:to>
      <xdr:col>3</xdr:col>
      <xdr:colOff>454720</xdr:colOff>
      <xdr:row>45</xdr:row>
      <xdr:rowOff>133350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>
        <a:xfrm>
          <a:off x="1640205" y="8633460"/>
          <a:ext cx="1018540" cy="316230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600075</xdr:colOff>
      <xdr:row>44</xdr:row>
      <xdr:rowOff>0</xdr:rowOff>
    </xdr:from>
    <xdr:to>
      <xdr:col>5</xdr:col>
      <xdr:colOff>723899</xdr:colOff>
      <xdr:row>45</xdr:row>
      <xdr:rowOff>133349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>
        <a:xfrm>
          <a:off x="2804160" y="8633460"/>
          <a:ext cx="1024255" cy="315595"/>
        </a:xfrm>
        <a:prstGeom prst="rect">
          <a:avLst/>
        </a:prstGeom>
        <a:noFill/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1190624</xdr:colOff>
      <xdr:row>20</xdr:row>
      <xdr:rowOff>9389</xdr:rowOff>
    </xdr:from>
    <xdr:to>
      <xdr:col>3</xdr:col>
      <xdr:colOff>282211</xdr:colOff>
      <xdr:row>22</xdr:row>
      <xdr:rowOff>129676</xdr:rowOff>
    </xdr:to>
    <xdr:pic>
      <xdr:nvPicPr>
        <xdr:cNvPr id="2" name="1 Imagen" descr="QR_Ios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1944370" y="3750310"/>
          <a:ext cx="541655" cy="486410"/>
        </a:xfrm>
        <a:prstGeom prst="rect">
          <a:avLst/>
        </a:prstGeom>
      </xdr:spPr>
    </xdr:pic>
    <xdr:clientData/>
  </xdr:twoCellAnchor>
  <xdr:twoCellAnchor editAs="oneCell">
    <xdr:from>
      <xdr:col>4</xdr:col>
      <xdr:colOff>228600</xdr:colOff>
      <xdr:row>20</xdr:row>
      <xdr:rowOff>0</xdr:rowOff>
    </xdr:from>
    <xdr:to>
      <xdr:col>4</xdr:col>
      <xdr:colOff>723900</xdr:colOff>
      <xdr:row>22</xdr:row>
      <xdr:rowOff>114300</xdr:rowOff>
    </xdr:to>
    <xdr:pic>
      <xdr:nvPicPr>
        <xdr:cNvPr id="3" name="2 Imagen" descr="QR_Android.png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333750" y="3741420"/>
          <a:ext cx="495300" cy="48006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952501</xdr:colOff>
      <xdr:row>23</xdr:row>
      <xdr:rowOff>9524</xdr:rowOff>
    </xdr:from>
    <xdr:to>
      <xdr:col>3</xdr:col>
      <xdr:colOff>521395</xdr:colOff>
      <xdr:row>24</xdr:row>
      <xdr:rowOff>142875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>
        <a:xfrm>
          <a:off x="1706880" y="4298950"/>
          <a:ext cx="1018540" cy="31686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800100</xdr:colOff>
      <xdr:row>23</xdr:row>
      <xdr:rowOff>9525</xdr:rowOff>
    </xdr:from>
    <xdr:to>
      <xdr:col>5</xdr:col>
      <xdr:colOff>85724</xdr:colOff>
      <xdr:row>24</xdr:row>
      <xdr:rowOff>142874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>
        <a:xfrm>
          <a:off x="3004185" y="4299585"/>
          <a:ext cx="1048385" cy="315595"/>
        </a:xfrm>
        <a:prstGeom prst="rect">
          <a:avLst/>
        </a:prstGeom>
        <a:noFill/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1228724</xdr:colOff>
      <xdr:row>20</xdr:row>
      <xdr:rowOff>1769</xdr:rowOff>
    </xdr:from>
    <xdr:to>
      <xdr:col>3</xdr:col>
      <xdr:colOff>320311</xdr:colOff>
      <xdr:row>22</xdr:row>
      <xdr:rowOff>122056</xdr:rowOff>
    </xdr:to>
    <xdr:pic>
      <xdr:nvPicPr>
        <xdr:cNvPr id="2" name="1 Imagen" descr="QR_Ios.png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1982470" y="3742690"/>
          <a:ext cx="541655" cy="486410"/>
        </a:xfrm>
        <a:prstGeom prst="rect">
          <a:avLst/>
        </a:prstGeom>
      </xdr:spPr>
    </xdr:pic>
    <xdr:clientData/>
  </xdr:twoCellAnchor>
  <xdr:twoCellAnchor editAs="oneCell">
    <xdr:from>
      <xdr:col>4</xdr:col>
      <xdr:colOff>228600</xdr:colOff>
      <xdr:row>20</xdr:row>
      <xdr:rowOff>0</xdr:rowOff>
    </xdr:from>
    <xdr:to>
      <xdr:col>4</xdr:col>
      <xdr:colOff>723900</xdr:colOff>
      <xdr:row>22</xdr:row>
      <xdr:rowOff>114300</xdr:rowOff>
    </xdr:to>
    <xdr:pic>
      <xdr:nvPicPr>
        <xdr:cNvPr id="3" name="2 Imagen" descr="QR_Android.png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333750" y="3741420"/>
          <a:ext cx="495300" cy="48006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952501</xdr:colOff>
      <xdr:row>23</xdr:row>
      <xdr:rowOff>9524</xdr:rowOff>
    </xdr:from>
    <xdr:to>
      <xdr:col>3</xdr:col>
      <xdr:colOff>521395</xdr:colOff>
      <xdr:row>24</xdr:row>
      <xdr:rowOff>142875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>
        <a:xfrm>
          <a:off x="1706880" y="4298950"/>
          <a:ext cx="1018540" cy="316865"/>
        </a:xfrm>
        <a:prstGeom prst="rect">
          <a:avLst/>
        </a:prstGeom>
        <a:noFill/>
      </xdr:spPr>
    </xdr:pic>
    <xdr:clientData/>
  </xdr:twoCellAnchor>
  <xdr:twoCellAnchor editAs="oneCell">
    <xdr:from>
      <xdr:col>3</xdr:col>
      <xdr:colOff>800100</xdr:colOff>
      <xdr:row>23</xdr:row>
      <xdr:rowOff>9525</xdr:rowOff>
    </xdr:from>
    <xdr:to>
      <xdr:col>5</xdr:col>
      <xdr:colOff>85724</xdr:colOff>
      <xdr:row>24</xdr:row>
      <xdr:rowOff>142874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>
        <a:xfrm>
          <a:off x="3004185" y="4299585"/>
          <a:ext cx="1048385" cy="31559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preciosasociadas@andamur.com" TargetMode="External"/><Relationship Id="rId1" Type="http://schemas.openxmlformats.org/officeDocument/2006/relationships/hyperlink" Target="mailto:ventas@lajoyosa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26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34" Type="http://schemas.openxmlformats.org/officeDocument/2006/relationships/printerSettings" Target="../printerSettings/printerSettings5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5" Type="http://schemas.openxmlformats.org/officeDocument/2006/relationships/hyperlink" Target="https://www.google.com/maps/place/data=!4m2!3m1!1s0xd141f27b6496dc1:0x619daedc3f872ec6?sa=X&amp;ved=1t:8290&amp;ictx=111" TargetMode="External"/><Relationship Id="rId33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0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29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2" Type="http://schemas.openxmlformats.org/officeDocument/2006/relationships/hyperlink" Target="https://www.google.com/maps/place/data=!4m2!3m1!1s0xd44ab000adf899f:0xd765aad97d157931?sa=X&amp;ved=1t:8290&amp;ictx=111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3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28" Type="http://schemas.openxmlformats.org/officeDocument/2006/relationships/hyperlink" Target="https://www.google.com/maps/place/data=!4m2!3m1!1s0xd60494b171329e3:0x1fce369767f7783e?sa=X&amp;ved=1t:8290&amp;ictx=111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31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2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7" Type="http://schemas.openxmlformats.org/officeDocument/2006/relationships/hyperlink" Target="https://www.google.com/maps/place/data=!4m2!3m1!1s0xd60575a2934f85f:0xaffd3818e6eadcb9?sa=X&amp;ved=1t:8290&amp;ictx=111" TargetMode="External"/><Relationship Id="rId30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35" Type="http://schemas.openxmlformats.org/officeDocument/2006/relationships/drawing" Target="../drawings/drawing1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26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34" Type="http://schemas.openxmlformats.org/officeDocument/2006/relationships/printerSettings" Target="../printerSettings/printerSettings6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25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33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data=!4m2!3m1!1s0xd60494b171329e3:0x1fce369767f7783e?sa=X&amp;ved=1t:8290&amp;ictx=111" TargetMode="External"/><Relationship Id="rId20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9" Type="http://schemas.openxmlformats.org/officeDocument/2006/relationships/hyperlink" Target="https://www.google.com/maps/place/data=!4m2!3m1!1s0xd141f27b6496dc1:0x619daedc3f872ec6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32" Type="http://schemas.openxmlformats.org/officeDocument/2006/relationships/hyperlink" Target="https://www.google.com/maps/place/data=!4m2!3m1!1s0xd44ab000adf899f:0xd765aad97d157931?sa=X&amp;ved=1t:8290&amp;ictx=111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data=!4m2!3m1!1s0xd60575a2934f85f:0xaffd3818e6eadcb9?sa=X&amp;ved=1t:8290&amp;ictx=111" TargetMode="External"/><Relationship Id="rId23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8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31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2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7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30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35" Type="http://schemas.openxmlformats.org/officeDocument/2006/relationships/drawing" Target="../drawings/drawing2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2" Type="http://schemas.openxmlformats.org/officeDocument/2006/relationships/hyperlink" Target="https://www.google.com/maps/place/data=!4m2!3m1!1s0xd60494b171329e3:0x1fce369767f7783e?sa=X&amp;ved=1t:8290&amp;ictx=111" TargetMode="External"/><Relationship Id="rId1" Type="http://schemas.openxmlformats.org/officeDocument/2006/relationships/hyperlink" Target="https://www.google.com/maps/place/data=!4m2!3m1!1s0xd60575a2934f85f:0xaffd3818e6eadcb9?sa=X&amp;ved=1t:8290&amp;ictx=111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26" Type="http://schemas.openxmlformats.org/officeDocument/2006/relationships/hyperlink" Target="https://www.google.com/maps/place/data=!4m2!3m1!1s0xd141f27b6496dc1:0x619daedc3f872ec6?sa=X&amp;ved=1t:8290&amp;ictx=111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34" Type="http://schemas.openxmlformats.org/officeDocument/2006/relationships/printerSettings" Target="../printerSettings/printerSettings8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5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0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29" Type="http://schemas.openxmlformats.org/officeDocument/2006/relationships/hyperlink" Target="https://www.google.com/maps/place/data=!4m2!3m1!1s0xd60494b171329e3:0x1fce369767f7783e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2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3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28" Type="http://schemas.openxmlformats.org/officeDocument/2006/relationships/hyperlink" Target="https://www.google.com/maps/place/data=!4m2!3m1!1s0xd60575a2934f85f:0xaffd3818e6eadcb9?sa=X&amp;ved=1t:8290&amp;ictx=111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31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2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7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30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35" Type="http://schemas.openxmlformats.org/officeDocument/2006/relationships/drawing" Target="../drawings/drawing4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6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34" Type="http://schemas.openxmlformats.org/officeDocument/2006/relationships/printerSettings" Target="../printerSettings/printerSettings9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5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0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29" Type="http://schemas.openxmlformats.org/officeDocument/2006/relationships/hyperlink" Target="https://www.google.com/maps/place/data=!4m2!3m1!1s0xd60575a2934f85f:0xaffd3818e6eadcb9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32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3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8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31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2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7" Type="http://schemas.openxmlformats.org/officeDocument/2006/relationships/hyperlink" Target="https://www.google.com/maps/place/data=!4m2!3m1!1s0xd141f27b6496dc1:0x619daedc3f872ec6?sa=X&amp;ved=1t:8290&amp;ictx=111" TargetMode="External"/><Relationship Id="rId30" Type="http://schemas.openxmlformats.org/officeDocument/2006/relationships/hyperlink" Target="https://www.google.com/maps/place/data=!4m2!3m1!1s0xd60494b171329e3:0x1fce369767f7783e?sa=X&amp;ved=1t:8290&amp;ictx=111" TargetMode="External"/><Relationship Id="rId35" Type="http://schemas.openxmlformats.org/officeDocument/2006/relationships/drawing" Target="../drawings/drawing5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2" Type="http://schemas.openxmlformats.org/officeDocument/2006/relationships/hyperlink" Target="https://www.google.com/maps/place/data=!4m2!3m1!1s0xd60494b171329e3:0x1fce369767f7783e?sa=X&amp;ved=1t:8290&amp;ictx=111" TargetMode="External"/><Relationship Id="rId1" Type="http://schemas.openxmlformats.org/officeDocument/2006/relationships/hyperlink" Target="https://www.google.com/maps/place/data=!4m2!3m1!1s0xd60575a2934f85f:0xaffd3818e6eadcb9?sa=X&amp;ved=1t:8290&amp;ictx=111" TargetMode="External"/><Relationship Id="rId6" Type="http://schemas.openxmlformats.org/officeDocument/2006/relationships/drawing" Target="../drawings/drawing6.xml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18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26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34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25" Type="http://schemas.openxmlformats.org/officeDocument/2006/relationships/hyperlink" Target="https://www.google.com/maps/place/data=!4m2!3m1!1s0xd141f27b6496dc1:0x619daedc3f872ec6?sa=X&amp;ved=1t:8290&amp;ictx=111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0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9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2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3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28" Type="http://schemas.openxmlformats.org/officeDocument/2006/relationships/hyperlink" Target="https://www.google.com/maps/place/data=!4m2!3m1!1s0xd60494b171329e3:0x1fce369767f7783e?sa=X&amp;ved=1t:8290&amp;ictx=111" TargetMode="External"/><Relationship Id="rId36" Type="http://schemas.openxmlformats.org/officeDocument/2006/relationships/drawing" Target="../drawings/drawing7.xm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31" Type="http://schemas.openxmlformats.org/officeDocument/2006/relationships/hyperlink" Target="https://www.google.com/maps/place/Exoil+Real+de+Gandia/@38.944865,-0.2023509,17z/data=!3m1!4b1!4m6!3m5!1s0xd61e909c18162fd:0xbb9e006820186bd6!8m2!3d38.9448609!4d-0.199776!16s%2Fg%2F1hc4zx2t8?hl=es-419&amp;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2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27" Type="http://schemas.openxmlformats.org/officeDocument/2006/relationships/hyperlink" Target="https://www.google.com/maps/place/data=!4m2!3m1!1s0xd60575a2934f85f:0xaffd3818e6eadcb9?sa=X&amp;ved=1t:8290&amp;ictx=111" TargetMode="External"/><Relationship Id="rId30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35" Type="http://schemas.openxmlformats.org/officeDocument/2006/relationships/printerSettings" Target="../printerSettings/printerSettings11.bin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26" Type="http://schemas.openxmlformats.org/officeDocument/2006/relationships/hyperlink" Target="https://www.google.com/maps/place/data=!4m2!3m1!1s0xd141f27b6496dc1:0x619daedc3f872ec6?sa=X&amp;ved=1t:8290&amp;ictx=111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34" Type="http://schemas.openxmlformats.org/officeDocument/2006/relationships/printerSettings" Target="../printerSettings/printerSettings12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5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0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29" Type="http://schemas.openxmlformats.org/officeDocument/2006/relationships/hyperlink" Target="https://www.google.com/maps/place/data=!4m2!3m1!1s0xd60494b171329e3:0x1fce369767f7783e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2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3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28" Type="http://schemas.openxmlformats.org/officeDocument/2006/relationships/hyperlink" Target="https://www.google.com/maps/place/data=!4m2!3m1!1s0xd60575a2934f85f:0xaffd3818e6eadcb9?sa=X&amp;ved=1t:8290&amp;ictx=111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31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2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7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30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35" Type="http://schemas.openxmlformats.org/officeDocument/2006/relationships/drawing" Target="../drawings/drawing8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6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34" Type="http://schemas.openxmlformats.org/officeDocument/2006/relationships/printerSettings" Target="../printerSettings/printerSettings13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5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0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29" Type="http://schemas.openxmlformats.org/officeDocument/2006/relationships/hyperlink" Target="https://www.google.com/maps/place/data=!4m2!3m1!1s0xd60575a2934f85f:0xaffd3818e6eadcb9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32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3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8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31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2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7" Type="http://schemas.openxmlformats.org/officeDocument/2006/relationships/hyperlink" Target="https://www.google.com/maps/place/data=!4m2!3m1!1s0xd141f27b6496dc1:0x619daedc3f872ec6?sa=X&amp;ved=1t:8290&amp;ictx=111" TargetMode="External"/><Relationship Id="rId30" Type="http://schemas.openxmlformats.org/officeDocument/2006/relationships/hyperlink" Target="https://www.google.com/maps/place/data=!4m2!3m1!1s0xd60494b171329e3:0x1fce369767f7783e?sa=X&amp;ved=1t:8290&amp;ictx=111" TargetMode="External"/><Relationship Id="rId35" Type="http://schemas.openxmlformats.org/officeDocument/2006/relationships/drawing" Target="../drawings/drawing9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26" Type="http://schemas.openxmlformats.org/officeDocument/2006/relationships/hyperlink" Target="https://www.google.com/maps/place/data=!4m2!3m1!1s0xd60494b171329e3:0x1fce369767f7783e?sa=X&amp;ved=1t:8290&amp;ictx=111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34" Type="http://schemas.openxmlformats.org/officeDocument/2006/relationships/printerSettings" Target="../printerSettings/printerSettings14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25" Type="http://schemas.openxmlformats.org/officeDocument/2006/relationships/hyperlink" Target="https://www.google.com/maps/place/data=!4m2!3m1!1s0xd60575a2934f85f:0xaffd3818e6eadcb9?sa=X&amp;ved=1t:8290&amp;ictx=111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0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9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2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3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28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31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2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27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30" Type="http://schemas.openxmlformats.org/officeDocument/2006/relationships/hyperlink" Target="https://www.google.com/maps/place/data=!4m2!3m1!1s0xd141f27b6496dc1:0x619daedc3f872ec6?sa=X&amp;ved=1t:8290&amp;ictx=111" TargetMode="External"/><Relationship Id="rId35" Type="http://schemas.openxmlformats.org/officeDocument/2006/relationships/drawing" Target="../drawings/drawing10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6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34" Type="http://schemas.openxmlformats.org/officeDocument/2006/relationships/printerSettings" Target="../printerSettings/printerSettings15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5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0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29" Type="http://schemas.openxmlformats.org/officeDocument/2006/relationships/hyperlink" Target="https://www.google.com/maps/place/data=!4m2!3m1!1s0xd60575a2934f85f:0xaffd3818e6eadcb9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32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3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8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31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2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7" Type="http://schemas.openxmlformats.org/officeDocument/2006/relationships/hyperlink" Target="https://www.google.com/maps/place/data=!4m2!3m1!1s0xd141f27b6496dc1:0x619daedc3f872ec6?sa=X&amp;ved=1t:8290&amp;ictx=111" TargetMode="External"/><Relationship Id="rId30" Type="http://schemas.openxmlformats.org/officeDocument/2006/relationships/hyperlink" Target="https://www.google.com/maps/place/data=!4m2!3m1!1s0xd60494b171329e3:0x1fce369767f7783e?sa=X&amp;ved=1t:8290&amp;ictx=111" TargetMode="External"/><Relationship Id="rId35" Type="http://schemas.openxmlformats.org/officeDocument/2006/relationships/drawing" Target="../drawings/drawing11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6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34" Type="http://schemas.openxmlformats.org/officeDocument/2006/relationships/printerSettings" Target="../printerSettings/printerSettings16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5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0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29" Type="http://schemas.openxmlformats.org/officeDocument/2006/relationships/hyperlink" Target="https://www.google.com/maps/place/data=!4m2!3m1!1s0xd60575a2934f85f:0xaffd3818e6eadcb9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32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3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8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31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2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7" Type="http://schemas.openxmlformats.org/officeDocument/2006/relationships/hyperlink" Target="https://www.google.com/maps/place/data=!4m2!3m1!1s0xd141f27b6496dc1:0x619daedc3f872ec6?sa=X&amp;ved=1t:8290&amp;ictx=111" TargetMode="External"/><Relationship Id="rId30" Type="http://schemas.openxmlformats.org/officeDocument/2006/relationships/hyperlink" Target="https://www.google.com/maps/place/data=!4m2!3m1!1s0xd60494b171329e3:0x1fce369767f7783e?sa=X&amp;ved=1t:8290&amp;ictx=111" TargetMode="External"/><Relationship Id="rId35" Type="http://schemas.openxmlformats.org/officeDocument/2006/relationships/drawing" Target="../drawings/drawing12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2" Type="http://schemas.openxmlformats.org/officeDocument/2006/relationships/hyperlink" Target="https://www.google.com/maps/place/data=!4m2!3m1!1s0xd60494b171329e3:0x1fce369767f7783e?sa=X&amp;ved=1t:8290&amp;ictx=111" TargetMode="External"/><Relationship Id="rId1" Type="http://schemas.openxmlformats.org/officeDocument/2006/relationships/hyperlink" Target="https://www.google.com/maps/place/data=!4m2!3m1!1s0xd60575a2934f85f:0xaffd3818e6eadcb9?sa=X&amp;ved=1t:8290&amp;ictx=111" TargetMode="External"/><Relationship Id="rId6" Type="http://schemas.openxmlformats.org/officeDocument/2006/relationships/drawing" Target="../drawings/drawing13.xm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5.xml"/><Relationship Id="rId3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7" Type="http://schemas.openxmlformats.org/officeDocument/2006/relationships/printerSettings" Target="../printerSettings/printerSettings19.bin"/><Relationship Id="rId2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1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5" Type="http://schemas.openxmlformats.org/officeDocument/2006/relationships/hyperlink" Target="https://www.google.com/maps/place/data=!4m2!3m1!1s0xd60575a2934f85f:0xaffd3818e6eadcb9?sa=X&amp;ved=1t:8290&amp;ictx=111" TargetMode="External"/><Relationship Id="rId4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drawing" Target="../drawings/drawing16.xm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0" Type="http://schemas.openxmlformats.org/officeDocument/2006/relationships/printerSettings" Target="../printerSettings/printerSettings20.bin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data=!4m2!3m1!1s0xd44ab000adf899f:0xd765aad97d157931?sa=X&amp;ved=1t:8290&amp;ictx=111" TargetMode="External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6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34" Type="http://schemas.openxmlformats.org/officeDocument/2006/relationships/printerSettings" Target="../printerSettings/printerSettings21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5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0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29" Type="http://schemas.openxmlformats.org/officeDocument/2006/relationships/hyperlink" Target="https://www.google.com/maps/place/data=!4m2!3m1!1s0xd60575a2934f85f:0xaffd3818e6eadcb9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32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3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8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31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2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7" Type="http://schemas.openxmlformats.org/officeDocument/2006/relationships/hyperlink" Target="https://www.google.com/maps/place/data=!4m2!3m1!1s0xd141f27b6496dc1:0x619daedc3f872ec6?sa=X&amp;ved=1t:8290&amp;ictx=111" TargetMode="External"/><Relationship Id="rId30" Type="http://schemas.openxmlformats.org/officeDocument/2006/relationships/hyperlink" Target="https://www.google.com/maps/place/data=!4m2!3m1!1s0xd60494b171329e3:0x1fce369767f7783e?sa=X&amp;ved=1t:8290&amp;ictx=111" TargetMode="External"/><Relationship Id="rId35" Type="http://schemas.openxmlformats.org/officeDocument/2006/relationships/drawing" Target="../drawings/drawing17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6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34" Type="http://schemas.openxmlformats.org/officeDocument/2006/relationships/hyperlink" Target="https://www.google.com/maps/place/Exoil+Real+de+Gandia/@38.944865,-0.2023509,17z/data=!3m1!4b1!4m6!3m5!1s0xd61e909c18162fd:0xbb9e006820186bd6!8m2!3d38.9448609!4d-0.199776!16s%2Fg%2F1hc4zx2t8?hl=es-419&amp;entry=ttu&amp;g_ep=EgoyMDI1MTIwMi4wIKXMDSoASAFQAw%3D%3D" TargetMode="External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5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0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29" Type="http://schemas.openxmlformats.org/officeDocument/2006/relationships/hyperlink" Target="https://www.google.com/maps/place/data=!4m2!3m1!1s0xd60575a2934f85f:0xaffd3818e6eadcb9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32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3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8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36" Type="http://schemas.openxmlformats.org/officeDocument/2006/relationships/drawing" Target="../drawings/drawing18.xm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31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2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7" Type="http://schemas.openxmlformats.org/officeDocument/2006/relationships/hyperlink" Target="https://www.google.com/maps/place/data=!4m2!3m1!1s0xd141f27b6496dc1:0x619daedc3f872ec6?sa=X&amp;ved=1t:8290&amp;ictx=111" TargetMode="External"/><Relationship Id="rId30" Type="http://schemas.openxmlformats.org/officeDocument/2006/relationships/hyperlink" Target="https://www.google.com/maps/place/data=!4m2!3m1!1s0xd60494b171329e3:0x1fce369767f7783e?sa=X&amp;ved=1t:8290&amp;ictx=111" TargetMode="External"/><Relationship Id="rId35" Type="http://schemas.openxmlformats.org/officeDocument/2006/relationships/printerSettings" Target="../printerSettings/printerSettings22.bin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3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7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2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1" Type="http://schemas.openxmlformats.org/officeDocument/2006/relationships/drawing" Target="../drawings/drawing19.xml"/><Relationship Id="rId5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0" Type="http://schemas.openxmlformats.org/officeDocument/2006/relationships/printerSettings" Target="../printerSettings/printerSettings23.bin"/><Relationship Id="rId4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9" Type="http://schemas.openxmlformats.org/officeDocument/2006/relationships/hyperlink" Target="https://www.google.com/maps/place/data=!4m2!3m1!1s0xd44ab000adf899f:0xd765aad97d157931?sa=X&amp;ved=1t:8290&amp;ictx=111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1" Type="http://schemas.openxmlformats.org/officeDocument/2006/relationships/hyperlink" Target="https://www.google.com/maps/place/data=!4m2!3m1!1s0xd60575a2934f85f:0xaffd3818e6eadcb9?sa=X&amp;ved=1t:8290&amp;ictx=111" TargetMode="External"/><Relationship Id="rId4" Type="http://schemas.openxmlformats.org/officeDocument/2006/relationships/drawing" Target="../drawings/drawing20.xm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6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34" Type="http://schemas.openxmlformats.org/officeDocument/2006/relationships/printerSettings" Target="../printerSettings/printerSettings25.bin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5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3" Type="http://schemas.openxmlformats.org/officeDocument/2006/relationships/hyperlink" Target="https://www.google.com/maps/place/data=!4m2!3m1!1s0xd44ab000adf899f:0xd765aad97d157931?sa=X&amp;ved=1t:8290&amp;ictx=111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0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29" Type="http://schemas.openxmlformats.org/officeDocument/2006/relationships/hyperlink" Target="https://www.google.com/maps/place/data=!4m2!3m1!1s0xd60575a2934f85f:0xaffd3818e6eadcb9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32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3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28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31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2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7" Type="http://schemas.openxmlformats.org/officeDocument/2006/relationships/hyperlink" Target="https://www.google.com/maps/place/data=!4m2!3m1!1s0xd141f27b6496dc1:0x619daedc3f872ec6?sa=X&amp;ved=1t:8290&amp;ictx=111" TargetMode="External"/><Relationship Id="rId30" Type="http://schemas.openxmlformats.org/officeDocument/2006/relationships/hyperlink" Target="https://www.google.com/maps/place/data=!4m2!3m1!1s0xd60494b171329e3:0x1fce369767f7783e?sa=X&amp;ved=1t:8290&amp;ictx=111" TargetMode="External"/><Relationship Id="rId35" Type="http://schemas.openxmlformats.org/officeDocument/2006/relationships/drawing" Target="../drawings/drawing21.xm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3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7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2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1" Type="http://schemas.openxmlformats.org/officeDocument/2006/relationships/drawing" Target="../drawings/drawing22.xml"/><Relationship Id="rId5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0" Type="http://schemas.openxmlformats.org/officeDocument/2006/relationships/printerSettings" Target="../printerSettings/printerSettings26.bin"/><Relationship Id="rId4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9" Type="http://schemas.openxmlformats.org/officeDocument/2006/relationships/hyperlink" Target="https://www.google.com/maps/place/data=!4m2!3m1!1s0xd44ab000adf899f:0xd765aad97d157931?sa=X&amp;ved=1t:8290&amp;ictx=111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2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1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6" Type="http://schemas.openxmlformats.org/officeDocument/2006/relationships/drawing" Target="../drawings/drawing23.xml"/><Relationship Id="rId5" Type="http://schemas.openxmlformats.org/officeDocument/2006/relationships/printerSettings" Target="../printerSettings/printerSettings27.bin"/><Relationship Id="rId4" Type="http://schemas.openxmlformats.org/officeDocument/2006/relationships/hyperlink" Target="https://www.google.com/maps/place/data=!4m2!3m1!1s0xd60575a2934f85f:0xaffd3818e6eadcb9?sa=X&amp;ved=1t:8290&amp;ictx=111" TargetMode="Externa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7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2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1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6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1" Type="http://schemas.openxmlformats.org/officeDocument/2006/relationships/drawing" Target="../drawings/drawing24.xml"/><Relationship Id="rId5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10" Type="http://schemas.openxmlformats.org/officeDocument/2006/relationships/printerSettings" Target="../printerSettings/printerSettings28.bin"/><Relationship Id="rId4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9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6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34" Type="http://schemas.openxmlformats.org/officeDocument/2006/relationships/hyperlink" Target="https://www.google.com/maps/place/data=!4m2!3m1!1s0xd44ab000adf899f:0xd765aad97d157931?sa=X&amp;ved=1t:8290&amp;ictx=111" TargetMode="External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5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33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0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29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32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3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8" Type="http://schemas.openxmlformats.org/officeDocument/2006/relationships/hyperlink" Target="https://www.google.com/maps/place/data=!4m2!3m1!1s0xd141f27b6496dc1:0x619daedc3f872ec6?sa=X&amp;ved=1t:8290&amp;ictx=111" TargetMode="External"/><Relationship Id="rId36" Type="http://schemas.openxmlformats.org/officeDocument/2006/relationships/drawing" Target="../drawings/drawing25.xm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31" Type="http://schemas.openxmlformats.org/officeDocument/2006/relationships/hyperlink" Target="https://www.google.com/maps/place/data=!4m2!3m1!1s0xd60494b171329e3:0x1fce369767f7783e?sa=X&amp;ved=1t:8290&amp;ictx=111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Gasolinera+Nieves+Zona+Franca/@41.3317597,2.1327619,17z/data=!3m1!4b1!4m6!3m5!1s0x12a49f5003ab7971:0xe8ec3ae1666c9639!8m2!3d41.3317557!4d2.1353368!16s%2Fg%2F11c575w2hq?entry=ttu" TargetMode="External"/><Relationship Id="rId22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27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0" Type="http://schemas.openxmlformats.org/officeDocument/2006/relationships/hyperlink" Target="https://www.google.com/maps/place/data=!4m2!3m1!1s0xd60575a2934f85f:0xaffd3818e6eadcb9?sa=X&amp;ved=1t:8290&amp;ictx=111" TargetMode="External"/><Relationship Id="rId35" Type="http://schemas.openxmlformats.org/officeDocument/2006/relationships/printerSettings" Target="../printerSettings/printerSettings29.bin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18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26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Relationship Id="rId21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34" Type="http://schemas.openxmlformats.org/officeDocument/2006/relationships/hyperlink" Target="https://www.google.com/maps/place/data=!4m2!3m1!1s0xd44ab000adf899f:0xd765aad97d157931?sa=X&amp;ved=1t:8290&amp;ictx=111" TargetMode="External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7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5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33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0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29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32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3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28" Type="http://schemas.openxmlformats.org/officeDocument/2006/relationships/hyperlink" Target="https://www.google.com/maps/place/data=!4m2!3m1!1s0xd141f27b6496dc1:0x619daedc3f872ec6?sa=X&amp;ved=1t:8290&amp;ictx=111" TargetMode="External"/><Relationship Id="rId36" Type="http://schemas.openxmlformats.org/officeDocument/2006/relationships/drawing" Target="../drawings/drawing26.xml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31" Type="http://schemas.openxmlformats.org/officeDocument/2006/relationships/hyperlink" Target="https://www.google.com/maps/place/data=!4m2!3m1!1s0xd60494b171329e3:0x1fce369767f7783e?sa=X&amp;ved=1t:8290&amp;ictx=111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Gasolinera+Nieves+Zona+Franca/@41.3317597,2.1327619,17z/data=!3m1!4b1!4m6!3m5!1s0x12a49f5003ab7971:0xe8ec3ae1666c9639!8m2!3d41.3317557!4d2.1353368!16s%2Fg%2F11c575w2hq?entry=ttu" TargetMode="External"/><Relationship Id="rId22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27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0" Type="http://schemas.openxmlformats.org/officeDocument/2006/relationships/hyperlink" Target="https://www.google.com/maps/place/data=!4m2!3m1!1s0xd60575a2934f85f:0xaffd3818e6eadcb9?sa=X&amp;ved=1t:8290&amp;ictx=111" TargetMode="External"/><Relationship Id="rId35" Type="http://schemas.openxmlformats.org/officeDocument/2006/relationships/printerSettings" Target="../printerSettings/printerSettings30.bin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/Relationships>
</file>

<file path=xl/worksheets/_rels/sheet3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google.com/maps/place/E.+S.+Valcarce+La+Joyosa/@41.736918,-1.0696901,17z/data=!3m1!4b1!4m6!3m5!1s0xd59655d17367d29:0x83a60abd87a9e347!8m2!3d41.736914!4d-1.0671152!16s%2Fg%2F11b6x6tyg6?entry=ttu" TargetMode="External"/><Relationship Id="rId18" Type="http://schemas.openxmlformats.org/officeDocument/2006/relationships/hyperlink" Target="https://www.google.com/maps/place/Area+de+Servicio+El+Delfin+Azul/@38.09314,-3.7673214,17z/data=!4m15!1m8!3m7!1s0xd6c27dc2f145145:0xf5c5320b36bcf7d3!2zQ2FtLiBHYXJyw6FuLCAyMzcxMCBCYWlsw6luLCBKYcOpbiwgRXNwYcOxYQ!3b1!8m2!3d38.0930345!4d-3.7638345!16s%2Fg%2F11xpbzp7k!3m5!1s0xd6c27dc0adaddf9:0x29810441cb249c13!8m2!3d38.0936121!4d-3.7686728!16s%2Fg%2F1q5bnxjx4?entry=ttu" TargetMode="External"/><Relationship Id="rId26" Type="http://schemas.openxmlformats.org/officeDocument/2006/relationships/hyperlink" Target="https://www.google.com/maps/place/VALCARCE+GOR/@37.3227276,-3.2703068,17z/data=!4m17!1m10!3m9!1s0xd6e26b39d26f943:0x21ce4a5003e3fece!2sHOTEL+RESTAURANTE+%C3%81REA+DE+SERVICIO+VISTA+NEVADA!5m2!4m1!1i2!8m2!3d37.3227234!4d-3.2677319!16s%2Fg%2F1hc0y0v1_!3m5!1s0xd6e2616b6b91121:0xf803a5aa1e87ad39!8m2!3d37.3231069!4d-3.2668672!16s%2Fg%2F11fyxcbxkx?entry=ttu" TargetMode="External"/><Relationship Id="rId21" Type="http://schemas.openxmlformats.org/officeDocument/2006/relationships/hyperlink" Target="https://www.google.com/maps/place/Valcarce+L%C3%A1char/@37.1908984,-3.8376141,20z/data=!4m15!1m8!3m7!1s0xd7207c06d346daf:0x618edca1eedf2280!2sValcarce+L%C3%A1char!8m2!3d37.1908984!4d-3.8376141!10e5!16s%2Fg%2F11hzrhwn0j!3m5!1s0xd7207c06d346daf:0x618edca1eedf2280!8m2!3d37.1908984!4d-3.8376141!16s%2Fg%2F11hzrhwn0j?entry=ttu" TargetMode="External"/><Relationship Id="rId34" Type="http://schemas.openxmlformats.org/officeDocument/2006/relationships/hyperlink" Target="https://www.google.com/maps/place/Exoil+Alberic/@39.1191104,-0.5334872,16z/data=!3m1!4b1!4m6!3m5!1s0xd61a678fc666c37:0x8141ef9cb1394d58!8m2!3d39.1191063!4d-0.5286163!16s%2Fg%2F11b6lg_lq2?hl=es-419&amp;entry=ttu&amp;g_ep=EgoyMDI1MTIwMi4wIKXMDSoASAFQAw%3D%3D" TargetMode="External"/><Relationship Id="rId7" Type="http://schemas.openxmlformats.org/officeDocument/2006/relationships/hyperlink" Target="https://www.google.com/maps/place/E.S.+Valcarce+Ucl%C3%A9s/@39.9613051,-2.9288429,17z/data=!3m1!4b1!4m6!3m5!1s0xd429d4646c2d14d:0x3871230ac3f00c5d!8m2!3d39.961301!4d-2.926268!16s%2Fg%2F11byvrqv7m?entry=ttu" TargetMode="External"/><Relationship Id="rId12" Type="http://schemas.openxmlformats.org/officeDocument/2006/relationships/hyperlink" Target="https://www.google.com/maps/place/El+Toro+Loucos/@40.17728,-3.6698586,19z/data=!4m6!3m5!1s0xd421ec4b74070db:0x446e2c9eee09436d!8m2!3d40.1771885!4d-3.6694397!16s%2Fg%2F11c467zg35?entry=ttu" TargetMode="External"/><Relationship Id="rId17" Type="http://schemas.openxmlformats.org/officeDocument/2006/relationships/hyperlink" Target="https://www.google.com/maps/place/Valcarce+LA+PAR%C3%81+ROCIERA/@38.6872905,-3.4406164,17z/data=!4m15!1m8!3m7!1s0xd6949f56efcb191:0xf4a593f452d6f5b!2sA-4,+210,+13730+Santa+Cruz+de+Mudela,+Ciudad+Real,+Espa%C3%B1a!3b1!8m2!3d38.6872863!4d-3.4380415!16s%2Fg%2F11rgc0n9kv!3m5!1s0xd6949f56e89ece5:0x8a5866cdc79521d2!8m2!3d38.6871944!4d-3.437743!16s%2Fg%2F11d_txynnr?entry=ttu" TargetMode="External"/><Relationship Id="rId25" Type="http://schemas.openxmlformats.org/officeDocument/2006/relationships/hyperlink" Target="https://www.google.com/maps/place/Petromiralles/@42.2996529,2.9369753,17z/data=!3m1!4b1!4m6!3m5!1s0x12baed510a2a1bcb:0xd4d95f6db41c2533!8m2!3d42.299649!4d2.9395502!16s%2Fg%2F1hc6zjsy_?entry=ttu" TargetMode="External"/><Relationship Id="rId33" Type="http://schemas.openxmlformats.org/officeDocument/2006/relationships/hyperlink" Target="https://www.google.com/maps/place/C.+Ram%C3%B3n+y+Cajal,+53/@39.4681097,-0.7256406,17z/data=!4m7!3m6!1s0xd60fa8ddabf3b7f:0x1288f71db612dce7!4b1!8m2!3d39.4681056!4d-0.7230657!16s%2Fg%2F11cs7msrfc?entry=ttu&amp;g_ep=EgoyMDI1MTIwMi4wIKXMDSoASAFQAw%3D%3D" TargetMode="External"/><Relationship Id="rId2" Type="http://schemas.openxmlformats.org/officeDocument/2006/relationships/hyperlink" Target="https://www.google.com/maps/place/Estaci%C3%B3n+de+servicio+%C3%81rea+117+Alfajarin/@41.6039316,-0.6896734,17z/data=!4m15!1m8!3m7!1s0xd5918a3910b6c83:0x9d4c5b4bf905c358!2sPl.+del+Saco,+50172+Alfajar%C3%ADn,+Zaragoza,+Espa%C3%B1a!3b1!8m2!3d41.6044731!4d-0.6906283!16s%2Fg%2F11b8tfn_g6!3m5!1s0xd5918a486b90fa5:0x4ba59a7116f414a5!8m2!3d41.6044606!4d-0.689435!16s%2Fg%2F11f055mph4?entry=ttu" TargetMode="External"/><Relationship Id="rId16" Type="http://schemas.openxmlformats.org/officeDocument/2006/relationships/hyperlink" Target="https://www.google.com/maps/place/E.S.+%22VALCARCE%22/@38.1941974,-3.6748534,17z/data=!4m17!1m10!3m9!1s0xd6c262becbfdfb7:0x93390dcf92041044!2sHostal+los+Mellizos!5m2!4m1!1i2!8m2!3d38.1941932!4d-3.6722785!16s%2Fg%2F1tr8myfj!3m5!1s0xd6e9eb7948fd8c3:0x29097480a0056be9!8m2!3d38.194645!4d-3.671468!16s%2Fg%2F11g9dk96pm?entry=ttu" TargetMode="External"/><Relationship Id="rId20" Type="http://schemas.openxmlformats.org/officeDocument/2006/relationships/hyperlink" Target="https://www.google.com/maps/place/Estacion+de+Servicio+Valcarce+Ir%C3%BAn+Zaisa+III/@43.339225,-1.7641252,20z/data=!3m1!5s0xd5108c61acea789:0xb30e0e27e8e05e98!4m15!1m8!3m7!1s0xd5108c61b734453:0x4f29c0e33688335!2sC.+Antxotxipi,+4,+20305+Ir%C3%BAn,+Gipuzkoa,+Espa%C3%B1a!3b1!8m2!3d43.3393153!4d-1.7640219!16s%2Fg%2F11c2flpx_9!3m5!1s0xd5108c61e6744f1:0xe750d31d9df7ca37!8m2!3d43.3392374!4d-1.7641164!16s%2Fg%2F11b6d2vzz0?entry=ttu" TargetMode="External"/><Relationship Id="rId29" Type="http://schemas.openxmlformats.org/officeDocument/2006/relationships/hyperlink" Target="https://www.google.com/maps/place/data=!4m2!3m1!1s0xd141f27b6496dc1:0x619daedc3f872ec6?sa=X&amp;ved=1t:8290&amp;ictx=111" TargetMode="External"/><Relationship Id="rId1" Type="http://schemas.openxmlformats.org/officeDocument/2006/relationships/hyperlink" Target="https://www.google.com/maps/place/GASOLINERA+GHC+Area+117+Arcos+De+Jalon/@41.2149913,-2.291816,19z/data=!4m15!1m8!3m7!1s0xd5ca6326f41b14d:0x1b6a365d67b91e5a!2sC.+Malita,+15,+42250+Arcos+de+Jal%C3%B3n,+Soria,+Espa%C3%B1a!3b1!8m2!3d41.2148229!4d-2.2919742!16s%2Fg%2F11c5mmblq5!3m5!1s0xd5ca6326ff239e9:0x11ea10d2bec813c1!8m2!3d41.2147881!4d-2.2919137!16s%2Fg%2F11c56_qfpb?entry=ttu" TargetMode="External"/><Relationship Id="rId6" Type="http://schemas.openxmlformats.org/officeDocument/2006/relationships/hyperlink" Target="https://www.google.com/maps/place/Gasolinera+Avanza+Oil+Tiebas/@42.7176927,-1.6340375,21z/data=!4m6!3m5!1s0xd50913abd4a286f:0x5b60cd58365e276!8m2!3d42.717552!4d-1.6341133!16s%2Fg%2F11q2pghq66?entry=ttu" TargetMode="External"/><Relationship Id="rId11" Type="http://schemas.openxmlformats.org/officeDocument/2006/relationships/hyperlink" Target="https://www.google.com/maps/place/E.S.+Valcarce+El+Casar/@39.9634205,-4.919371,20z/data=!4m15!1m8!3m7!1s0xd40049ea7208c2f:0x1fe439b052c23cf!2sCam.+Pil%C3%B3n,+2,+45614+El+Casar+de+Talavera,+Toledo,+Espa%C3%B1a!3b1!8m2!3d39.9633871!4d-4.9193938!16s%2Fg%2F11c4s1dyln!3m5!1s0xd40049ea6dd42fd:0xcb3f776a773f0014!8m2!3d39.9634228!4d-4.9193615!16s%2Fg%2F11fxvnlng6?entry=ttu" TargetMode="External"/><Relationship Id="rId24" Type="http://schemas.openxmlformats.org/officeDocument/2006/relationships/hyperlink" Target="https://www.google.com/maps/place/Valcarce+Gor/@37.3933731,-3.0307258,17z/data=!4m10!1m2!2m1!1sA-92N,+PK+12,+18870+GOR,+Granada!3m6!1s0xd6fd22e18b419b9:0xd76907593364a157!8m2!3d37.3933312!4d-3.0272612!15sCiBBLTkyTiwgUEsgMTIsIDE4ODcwIEdPUiwgR3JhbmFkYVofIh1hIDkybiBwayAxMiAxODg3MCBnb3IgZ3JhbmFkYZIBC2dhc19zdGF0aW9umgEjQ2haRFNVaE5NRzluUzBWSlEwRm5TVVJCTVdWSGFXRm5FQUXgAQA!16s%2Fg%2F11b7g28ymx?entry=ttu" TargetMode="External"/><Relationship Id="rId32" Type="http://schemas.openxmlformats.org/officeDocument/2006/relationships/hyperlink" Target="https://www.google.com/maps/place/data=!4m2!3m1!1s0xd60494b171329e3:0x1fce369767f7783e?sa=X&amp;ved=1t:8290&amp;ictx=111" TargetMode="External"/><Relationship Id="rId37" Type="http://schemas.openxmlformats.org/officeDocument/2006/relationships/drawing" Target="../drawings/drawing27.xml"/><Relationship Id="rId5" Type="http://schemas.openxmlformats.org/officeDocument/2006/relationships/hyperlink" Target="https://www.google.com/maps/place/Power3oil/@40.3878275,-3.6237544,18z/data=!4m15!1m8!3m7!1s0xd4225a711c35ab5:0x331d36d19322d9fa!2sAv.+de+la+Democracia,+15,+28032+Madrid,+Espa%C3%B1a!3b1!8m2!3d40.3880604!4d-3.6234325!16s%2Fg%2F11rht29tkt!3m5!1s0xd4225a70917c4f1:0x64f4171b67246fc8!8m2!3d40.3880311!4d-3.6231684!16s%2Fg%2F11rwnjcqhr?entry=ttu" TargetMode="External"/><Relationship Id="rId15" Type="http://schemas.openxmlformats.org/officeDocument/2006/relationships/hyperlink" Target="https://www.google.com/maps/place/Gasolinera+Nieves+Zona+Franca/@41.3317597,2.1327619,17z/data=!3m1!4b1!4m6!3m5!1s0x12a49f5003ab7971:0xe8ec3ae1666c9639!8m2!3d41.3317557!4d2.1353368!16s%2Fg%2F11c575w2hq?entry=ttu" TargetMode="External"/><Relationship Id="rId23" Type="http://schemas.openxmlformats.org/officeDocument/2006/relationships/hyperlink" Target="https://www.google.com/maps/place/Estaci%C3%B3n+de+Servicio+Valcarce/@43.5482143,-5.85849,17z/data=!4m9!1m2!2m1!1sLugar+Silvota,+AS-19,+KM-15,+700,+33468+Trasona,+Asturias!3m5!1s0xd368579b2f09263:0xa8f31e29dc4c397c!8m2!3d43.5484525!4d-5.8569146!16s%2Fg%2F11j6z1cb71?entry=ttu" TargetMode="External"/><Relationship Id="rId2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6" Type="http://schemas.openxmlformats.org/officeDocument/2006/relationships/printerSettings" Target="../printerSettings/printerSettings31.bin"/><Relationship Id="rId10" Type="http://schemas.openxmlformats.org/officeDocument/2006/relationships/hyperlink" Target="https://www.google.com/maps/dir/AS+24/E.S.+%22VALCARCE%22,+A-4,+4,+23210+Los+R%C3%ADos,+Ja%C3%A9n,+Espa%C3%B1a/@38.1945889,-3.6712292,21z/data=!4m14!4m13!1m5!1m1!1s0xd6e9f80aa63fe91:0xf1c5ce5ac2c0267e!2m2!1d-3.67139!2d38.1946296!1m5!1m1!1s0xd6e9eb7948fd8c3:0x29097480a0056be9!2m2!1d-3.6714204!2d38.1946091!3e3?entry=ttu" TargetMode="External"/><Relationship Id="rId19" Type="http://schemas.openxmlformats.org/officeDocument/2006/relationships/hyperlink" Target="https://www.google.com/maps/place/Estaci%C3%B3n+de+Servicio+Valcarce+Benavente/@41.9993268,-5.6636804,17z/data=!3m1!4b1!4m6!3m5!1s0xd384c160d660693:0xde865688c834d964!8m2!3d41.9993228!4d-5.6611055!16s%2Fg%2F11b6d5kgqy?entry=ttu" TargetMode="External"/><Relationship Id="rId31" Type="http://schemas.openxmlformats.org/officeDocument/2006/relationships/hyperlink" Target="https://www.google.com/maps/place/data=!4m2!3m1!1s0xd60575a2934f85f:0xaffd3818e6eadcb9?sa=X&amp;ved=1t:8290&amp;ictx=111" TargetMode="External"/><Relationship Id="rId4" Type="http://schemas.openxmlformats.org/officeDocument/2006/relationships/hyperlink" Target="https://www.google.com/maps/place/%C3%81rea+117/@40.3676499,-3.588522,18z/data=!4m15!1m8!3m7!1s0xd4224d9c2701803:0x445dac822aad973e!2sV%C3%ADa+de+Servicio+A-3,+KM+11,+28031+Madrid,+Espa%C3%B1a!3b1!8m2!3d40.3718502!4d-3.5922344!16s%2Fg%2F11c4kstvyb!3m5!1s0xd4224d183b04809:0xb67e579c503bd25!8m2!3d40.3679013!4d-3.5866226!16s%2Fg%2F1q5bnk9gt?entry=ttu" TargetMode="External"/><Relationship Id="rId9" Type="http://schemas.openxmlformats.org/officeDocument/2006/relationships/hyperlink" Target="https://www.google.com/maps/place/Ham+Abrera+GNL+-+GNC/@41.5147862,1.8969715,19z/data=!4m15!1m8!3m7!1s0x12a48be59b1d26cf:0x285c9e633e660c72!2sCarrer+del+Treball,+1,+08630+Abrera,+Barcelona,+Espa%C3%B1a!3b1!8m2!3d41.5148997!4d1.89695!16s%2Fg%2F11c5qjcfw_!3m5!1s0x12a48be5768b1fa7:0x4b5bf9655b0bb39b!8m2!3d41.5148836!4d1.8978083!16s%2Fg%2F11bwh94qyc?entry=ttu" TargetMode="External"/><Relationship Id="rId14" Type="http://schemas.openxmlformats.org/officeDocument/2006/relationships/hyperlink" Target="https://www.google.com/maps/place/Area+117+El+Oliveral/@39.4723803,-0.5379398,17z/data=!4m15!1m8!3m7!1s0xd6057457fbc7adb:0x5ae82776257fb1bf!2sC.+A,+57,+46394+Ribarroja+de+Turia,+Valencia,+Espa%C3%B1a!3b1!8m2!3d39.4723762!4d-0.5353649!16s%2Fg%2F11c4qd4nzj!3m5!1s0xd6057457f11d125:0x3be4d30dc53de9d8!8m2!3d39.4724632!4d-0.5345868!16s%2Fg%2F11c6qrtmh1?entry=ttu" TargetMode="External"/><Relationship Id="rId22" Type="http://schemas.openxmlformats.org/officeDocument/2006/relationships/hyperlink" Target="https://www.google.com/maps/place/Estacion+de+Servicio+Ruta+4+Gasolinera/@37.5079174,-5.390961,17z/data=!4m10!1m2!2m1!1sruta+4+la+campana!3m6!1s0xd12bf6ec08546b1:0xa3617b49c5fa0898!8m2!3d37.5081599!4d-5.3891088!15sChFydXRhIDQgbGEgY2FtcGFuYVoTIhFydXRhIDQgbGEgY2FtcGFuYZIBC2dhc19zdGF0aW9umgEkQ2hkRFNVaE5NRzluUzBWSlEwRm5TVVJ4YzA4M01IaDNSUkFC4AEA!16s%2Fg%2F11l8lh3cyz?entry=ttu" TargetMode="External"/><Relationship Id="rId27" Type="http://schemas.openxmlformats.org/officeDocument/2006/relationships/hyperlink" Target="https://www.google.com/maps/place/Gasolinera+Nieves+M%C3%A9rida/@38.9198118,-6.3760159,18z/data=!4m9!1m2!2m1!1sPol%C3%ADgono+Industrial+El+Prado,+Autov%C3%ADa+del+Suroeste,+Salida+34,+06800+M%C3%A9rida,+Badajoz!3m5!1s0xd1427fb23a1dbed:0x8078c38f411e9995!8m2!3d38.9190688!4d-6.3742258!16s%2Fg%2F11rv6315c0?entry=ttu" TargetMode="External"/><Relationship Id="rId30" Type="http://schemas.openxmlformats.org/officeDocument/2006/relationships/hyperlink" Target="https://www.google.com/search?rlz=1C1GCEA_enES1160ES1160&amp;sca_esv=7e90f080ec9a8cdb&amp;cs=0&amp;q=estaci%C3%B3n+de+servicio+valcarce+direcci%C3%B3n&amp;ludocid=123315690940345364&amp;sa=X&amp;ved=2ahUKEwjdpY-H6sONAxWCVUEAHTPAOuoQ6BN6BAgSEAI" TargetMode="External"/><Relationship Id="rId35" Type="http://schemas.openxmlformats.org/officeDocument/2006/relationships/hyperlink" Target="https://www.google.com/maps/place/data=!4m2!3m1!1s0xd44ab000adf899f:0xd765aad97d157931?sa=X&amp;ved=1t:8290&amp;ictx=111" TargetMode="External"/><Relationship Id="rId8" Type="http://schemas.openxmlformats.org/officeDocument/2006/relationships/hyperlink" Target="https://www.google.com/maps/place/Gasolinera+Nieves+Sancti-Sp%C3%ADritus/@40.701433,-6.4161104,19z/data=!4m15!1m8!3m7!1s0xd3c20ad1f87db4f:0xec1b821aec3ce32b!2sC.+el+Majadal,+8,+37470+Sancti-Sp%C3%ADritus,+Salamanca,+Espa%C3%B1a!3b1!8m2!3d40.7010965!4d-6.4157349!16s%2Fg%2F11cs8q_l08!3m5!1s0xd3c2196d630b7af:0x522051a7134516f5!8m2!3d40.7010965!4d-6.4157349!16s%2Fg%2F11tb3ml1dp?entry=ttu" TargetMode="External"/><Relationship Id="rId3" Type="http://schemas.openxmlformats.org/officeDocument/2006/relationships/hyperlink" Target="https://www.google.com/maps/place/Area+117/@40.7227106,-3.6637189,10z/data=!4m10!1m2!2m1!1s%C3%81rea+de+Servicio+A2,+KM+117+19268+Torremocha+del+Campo!3m6!1s0xd43488104cfe3e9:0x8da7f12fd59b8a45!8m2!3d40.9728546!4d-2.6168408!15sCjfDgXJlYSBkZSBTZXJ2aWNpbyBBMiwgS00gMTE3IDE5MjY4IFRvcnJlbW9jaGEgZGVsIENhbXBvkgELZ2FzX3N0YXRpb27gAQA!16s%2Fg%2F11c2092z2k?entry=ttu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://www.area117.es/" TargetMode="External"/><Relationship Id="rId1" Type="http://schemas.openxmlformats.org/officeDocument/2006/relationships/hyperlink" Target="mailto:clientes@area117.es" TargetMode="External"/><Relationship Id="rId4" Type="http://schemas.openxmlformats.org/officeDocument/2006/relationships/drawing" Target="../drawings/drawing2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://www.area117.es/" TargetMode="External"/><Relationship Id="rId1" Type="http://schemas.openxmlformats.org/officeDocument/2006/relationships/hyperlink" Target="mailto:clientes@area117.es" TargetMode="External"/><Relationship Id="rId4" Type="http://schemas.openxmlformats.org/officeDocument/2006/relationships/drawing" Target="../drawings/drawing30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://www.area117.es/" TargetMode="External"/><Relationship Id="rId1" Type="http://schemas.openxmlformats.org/officeDocument/2006/relationships/hyperlink" Target="mailto:carlos.cayuela@area117.es" TargetMode="External"/><Relationship Id="rId4" Type="http://schemas.openxmlformats.org/officeDocument/2006/relationships/drawing" Target="../drawings/drawing3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hyperlink" Target="http://www.area117.es/" TargetMode="External"/><Relationship Id="rId1" Type="http://schemas.openxmlformats.org/officeDocument/2006/relationships/hyperlink" Target="mailto:carlos.cayuela@area117.es" TargetMode="External"/><Relationship Id="rId4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N34"/>
  <sheetViews>
    <sheetView zoomScale="150" zoomScaleNormal="150" workbookViewId="0">
      <selection activeCell="A25" sqref="A25"/>
    </sheetView>
  </sheetViews>
  <sheetFormatPr baseColWidth="10" defaultColWidth="11" defaultRowHeight="15"/>
  <cols>
    <col min="1" max="1" width="30.42578125" customWidth="1"/>
    <col min="2" max="2" width="7.5703125" hidden="1" customWidth="1"/>
    <col min="3" max="3" width="17.7109375" hidden="1" customWidth="1"/>
    <col min="4" max="4" width="13.5703125" customWidth="1"/>
    <col min="5" max="5" width="6.28515625" customWidth="1"/>
    <col min="6" max="6" width="7" customWidth="1"/>
    <col min="7" max="7" width="9.7109375" customWidth="1"/>
    <col min="8" max="8" width="10.5703125" customWidth="1"/>
    <col min="9" max="10" width="10.28515625" customWidth="1"/>
    <col min="11" max="11" width="9.7109375" customWidth="1"/>
    <col min="12" max="12" width="13.7109375" customWidth="1"/>
    <col min="13" max="13" width="11.28515625" customWidth="1"/>
    <col min="14" max="14" width="16.42578125" customWidth="1"/>
  </cols>
  <sheetData>
    <row r="1" spans="1:13">
      <c r="A1" s="98"/>
      <c r="B1" s="98"/>
      <c r="C1" s="98"/>
      <c r="D1" s="98"/>
      <c r="E1" s="98"/>
      <c r="F1" s="98"/>
      <c r="G1" s="98"/>
      <c r="H1" s="98"/>
      <c r="I1" s="98"/>
      <c r="J1" s="98"/>
      <c r="K1" s="98"/>
    </row>
    <row r="2" spans="1:13">
      <c r="A2" s="404"/>
      <c r="B2" s="404"/>
      <c r="C2" s="404"/>
      <c r="D2" s="98" t="s">
        <v>20</v>
      </c>
      <c r="E2" s="98" t="s">
        <v>23</v>
      </c>
      <c r="F2" s="98" t="s">
        <v>0</v>
      </c>
      <c r="G2" s="98" t="s">
        <v>28</v>
      </c>
      <c r="H2" s="98" t="s">
        <v>19</v>
      </c>
      <c r="I2" s="98" t="s">
        <v>15</v>
      </c>
      <c r="J2" s="98" t="s">
        <v>147</v>
      </c>
      <c r="K2" s="98" t="s">
        <v>22</v>
      </c>
      <c r="L2" s="98" t="s">
        <v>26</v>
      </c>
      <c r="M2" s="98" t="s">
        <v>14</v>
      </c>
    </row>
    <row r="3" spans="1:13">
      <c r="A3" s="99" t="s">
        <v>148</v>
      </c>
      <c r="B3" s="98" t="s">
        <v>86</v>
      </c>
      <c r="C3" s="98" t="s">
        <v>87</v>
      </c>
      <c r="D3" s="100">
        <v>0.84899999999999998</v>
      </c>
      <c r="E3" s="100">
        <v>0.749</v>
      </c>
      <c r="F3" s="100">
        <v>0.749</v>
      </c>
      <c r="G3" s="100">
        <v>0.79900000000000004</v>
      </c>
      <c r="H3" s="100">
        <v>0.84899999999999998</v>
      </c>
      <c r="I3" s="100">
        <v>0.84899999999999998</v>
      </c>
      <c r="J3" s="100">
        <v>0.84899999999999998</v>
      </c>
      <c r="K3" s="100">
        <v>0.84899999999999998</v>
      </c>
      <c r="L3" s="100">
        <v>0.79900000000000004</v>
      </c>
      <c r="M3" s="100">
        <v>0.84899999999999998</v>
      </c>
    </row>
    <row r="4" spans="1:13">
      <c r="A4" s="98" t="s">
        <v>149</v>
      </c>
      <c r="B4" s="101">
        <v>0</v>
      </c>
      <c r="C4" s="101">
        <v>0</v>
      </c>
      <c r="D4" s="98">
        <v>0.69899999999999995</v>
      </c>
      <c r="E4" s="98">
        <v>0.59899999999999998</v>
      </c>
      <c r="F4" s="98">
        <v>0</v>
      </c>
      <c r="G4" s="98">
        <v>0</v>
      </c>
      <c r="H4" s="98">
        <v>0</v>
      </c>
      <c r="I4" s="98">
        <v>0</v>
      </c>
      <c r="J4" s="98">
        <v>0</v>
      </c>
      <c r="K4" s="98">
        <v>0</v>
      </c>
      <c r="L4" s="98">
        <v>0</v>
      </c>
      <c r="M4" s="98">
        <v>0</v>
      </c>
    </row>
    <row r="5" spans="1:13">
      <c r="A5" s="98" t="s">
        <v>150</v>
      </c>
      <c r="B5" s="101">
        <v>0</v>
      </c>
      <c r="C5" s="101">
        <v>0</v>
      </c>
      <c r="D5" s="98">
        <f>D3</f>
        <v>0.84899999999999998</v>
      </c>
      <c r="E5" s="98">
        <f>E3</f>
        <v>0.749</v>
      </c>
      <c r="F5" s="98">
        <v>0</v>
      </c>
      <c r="G5" s="98">
        <v>0</v>
      </c>
      <c r="H5" s="98">
        <v>0</v>
      </c>
      <c r="I5" s="98">
        <v>0</v>
      </c>
      <c r="J5" s="98">
        <v>0</v>
      </c>
      <c r="K5" s="98">
        <v>0</v>
      </c>
      <c r="L5" s="98">
        <v>0</v>
      </c>
      <c r="M5" s="98">
        <v>0</v>
      </c>
    </row>
    <row r="6" spans="1:13" hidden="1">
      <c r="A6" s="98" t="s">
        <v>151</v>
      </c>
      <c r="B6" s="102">
        <v>0</v>
      </c>
      <c r="C6" s="102">
        <f t="shared" ref="C6:C14" si="0">+B6*1.21</f>
        <v>0</v>
      </c>
      <c r="D6" s="98"/>
      <c r="E6" s="98"/>
      <c r="F6" s="98">
        <v>0</v>
      </c>
      <c r="G6" s="98">
        <v>0</v>
      </c>
      <c r="H6" s="98">
        <v>0</v>
      </c>
      <c r="I6" s="98">
        <v>0</v>
      </c>
      <c r="J6" s="98">
        <v>0</v>
      </c>
      <c r="K6" s="98"/>
      <c r="L6" s="98">
        <v>0</v>
      </c>
      <c r="M6" s="98">
        <v>0</v>
      </c>
    </row>
    <row r="7" spans="1:13">
      <c r="A7" s="98" t="s">
        <v>152</v>
      </c>
      <c r="B7" s="101">
        <v>0</v>
      </c>
      <c r="C7" s="101">
        <v>0</v>
      </c>
      <c r="D7" s="98">
        <v>0.89900000000000002</v>
      </c>
      <c r="E7" s="98">
        <v>0.69899999999999995</v>
      </c>
      <c r="F7" s="98">
        <v>0</v>
      </c>
      <c r="G7" s="98">
        <v>0</v>
      </c>
      <c r="H7" s="98">
        <v>0</v>
      </c>
      <c r="I7" s="98">
        <v>0</v>
      </c>
      <c r="J7" s="98">
        <v>0</v>
      </c>
      <c r="K7" s="98">
        <v>0</v>
      </c>
      <c r="L7" s="98">
        <v>0</v>
      </c>
      <c r="M7" s="98">
        <v>0</v>
      </c>
    </row>
    <row r="8" spans="1:13">
      <c r="A8" s="98" t="s">
        <v>153</v>
      </c>
      <c r="B8" s="101">
        <v>0</v>
      </c>
      <c r="C8" s="101">
        <f t="shared" si="0"/>
        <v>0</v>
      </c>
      <c r="D8" s="98">
        <v>0.69899999999999995</v>
      </c>
      <c r="E8" s="98">
        <v>0.59899999999999998</v>
      </c>
      <c r="F8" s="98">
        <v>0</v>
      </c>
      <c r="G8" s="98">
        <v>0</v>
      </c>
      <c r="H8" s="98">
        <v>0</v>
      </c>
      <c r="I8" s="98">
        <v>0</v>
      </c>
      <c r="J8" s="98">
        <v>0</v>
      </c>
      <c r="K8" s="98">
        <v>0</v>
      </c>
      <c r="L8" s="98">
        <v>0</v>
      </c>
      <c r="M8" s="98">
        <v>0</v>
      </c>
    </row>
    <row r="9" spans="1:13">
      <c r="A9" s="98" t="s">
        <v>60</v>
      </c>
      <c r="B9" s="101">
        <v>0</v>
      </c>
      <c r="C9" s="101">
        <f t="shared" si="0"/>
        <v>0</v>
      </c>
      <c r="D9" s="98">
        <v>0.59299999999999997</v>
      </c>
      <c r="E9" s="98">
        <v>0.59299999999999997</v>
      </c>
      <c r="F9" s="98">
        <v>0</v>
      </c>
      <c r="G9" s="98">
        <v>0</v>
      </c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</row>
    <row r="10" spans="1:13">
      <c r="A10" s="98" t="s">
        <v>154</v>
      </c>
      <c r="B10" s="101">
        <v>0</v>
      </c>
      <c r="C10" s="101">
        <f t="shared" si="0"/>
        <v>0</v>
      </c>
      <c r="D10" s="98">
        <v>0.64100000000000001</v>
      </c>
      <c r="E10" s="98">
        <v>0.64100000000000001</v>
      </c>
      <c r="F10" s="98">
        <v>0</v>
      </c>
      <c r="G10" s="98">
        <v>0</v>
      </c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</row>
    <row r="11" spans="1:13">
      <c r="A11" s="98" t="s">
        <v>155</v>
      </c>
      <c r="B11" s="102">
        <v>0</v>
      </c>
      <c r="C11" s="102">
        <f t="shared" si="0"/>
        <v>0</v>
      </c>
      <c r="D11" s="98">
        <v>0</v>
      </c>
      <c r="E11" s="98">
        <v>0</v>
      </c>
      <c r="F11" s="98">
        <v>0</v>
      </c>
      <c r="G11" s="98">
        <v>0</v>
      </c>
      <c r="H11" s="98">
        <v>0</v>
      </c>
      <c r="I11" s="98">
        <v>0</v>
      </c>
      <c r="J11" s="98">
        <v>0</v>
      </c>
      <c r="K11" s="98">
        <v>0</v>
      </c>
      <c r="L11" s="98">
        <v>0</v>
      </c>
      <c r="M11" s="98">
        <v>0</v>
      </c>
    </row>
    <row r="12" spans="1:13">
      <c r="A12" s="98" t="s">
        <v>156</v>
      </c>
      <c r="B12" s="101">
        <v>0</v>
      </c>
      <c r="C12" s="101">
        <v>0</v>
      </c>
      <c r="D12" s="98">
        <v>0.54500000000000004</v>
      </c>
      <c r="E12" s="98">
        <v>0.54500000000000004</v>
      </c>
      <c r="F12" s="98">
        <v>0</v>
      </c>
      <c r="G12" s="98">
        <v>0</v>
      </c>
      <c r="H12" s="98">
        <v>0</v>
      </c>
      <c r="I12" s="98">
        <v>0</v>
      </c>
      <c r="J12" s="98">
        <v>0</v>
      </c>
      <c r="K12" s="98">
        <v>0</v>
      </c>
      <c r="L12" s="98">
        <v>0</v>
      </c>
      <c r="M12" s="98">
        <v>0</v>
      </c>
    </row>
    <row r="13" spans="1:13">
      <c r="A13" s="98" t="s">
        <v>157</v>
      </c>
      <c r="B13" s="101">
        <v>0</v>
      </c>
      <c r="C13" s="101">
        <f t="shared" si="0"/>
        <v>0</v>
      </c>
      <c r="D13" s="98">
        <f>D3-0.1</f>
        <v>0.749</v>
      </c>
      <c r="E13" s="98">
        <f>E3-0.1</f>
        <v>0.64900000000000002</v>
      </c>
      <c r="F13" s="98">
        <v>0</v>
      </c>
      <c r="G13" s="98">
        <v>0</v>
      </c>
      <c r="H13" s="98">
        <v>0</v>
      </c>
      <c r="I13" s="98">
        <v>0</v>
      </c>
      <c r="J13" s="98">
        <v>0</v>
      </c>
      <c r="K13" s="98">
        <v>0</v>
      </c>
      <c r="L13" s="98">
        <v>0</v>
      </c>
      <c r="M13" s="98">
        <v>0</v>
      </c>
    </row>
    <row r="14" spans="1:13">
      <c r="A14" s="98" t="s">
        <v>158</v>
      </c>
      <c r="B14" s="101">
        <v>0</v>
      </c>
      <c r="C14" s="101">
        <f t="shared" si="0"/>
        <v>0</v>
      </c>
      <c r="D14" s="98">
        <v>0.69899999999999995</v>
      </c>
      <c r="E14" s="98">
        <v>0.59899999999999998</v>
      </c>
      <c r="F14" s="98">
        <v>0</v>
      </c>
      <c r="G14" s="98">
        <v>0</v>
      </c>
      <c r="H14" s="98">
        <v>0</v>
      </c>
      <c r="I14" s="98">
        <v>0</v>
      </c>
      <c r="J14" s="98">
        <v>0</v>
      </c>
      <c r="K14" s="98">
        <v>0</v>
      </c>
      <c r="L14" s="98">
        <v>0</v>
      </c>
      <c r="M14" s="98">
        <v>0</v>
      </c>
    </row>
    <row r="15" spans="1:13">
      <c r="A15" s="98" t="s">
        <v>159</v>
      </c>
      <c r="B15" s="405" t="s">
        <v>160</v>
      </c>
      <c r="C15" s="405"/>
      <c r="D15" s="98">
        <f>D3-0.06</f>
        <v>0.78899999999999992</v>
      </c>
      <c r="E15" s="98">
        <f>E3-0.06</f>
        <v>0.68900000000000006</v>
      </c>
      <c r="F15" s="98">
        <v>0</v>
      </c>
      <c r="G15" s="98">
        <v>0</v>
      </c>
      <c r="H15" s="98">
        <v>0</v>
      </c>
      <c r="I15" s="98">
        <v>0</v>
      </c>
      <c r="J15" s="98">
        <v>0</v>
      </c>
      <c r="K15" s="98">
        <v>0</v>
      </c>
      <c r="L15" s="98">
        <v>0</v>
      </c>
      <c r="M15" s="98">
        <v>0</v>
      </c>
    </row>
    <row r="16" spans="1:13">
      <c r="A16" s="98" t="s">
        <v>161</v>
      </c>
      <c r="B16" s="98"/>
      <c r="C16" s="98"/>
      <c r="D16" s="98">
        <v>0.50700000000000001</v>
      </c>
      <c r="E16" s="98">
        <v>0</v>
      </c>
      <c r="F16" s="98">
        <v>0</v>
      </c>
      <c r="G16" s="98">
        <v>0</v>
      </c>
      <c r="H16" s="98">
        <v>0</v>
      </c>
      <c r="I16" s="98">
        <v>0</v>
      </c>
      <c r="J16" s="98">
        <v>0</v>
      </c>
      <c r="K16" s="98">
        <v>0</v>
      </c>
      <c r="L16" s="98">
        <v>0</v>
      </c>
      <c r="M16" s="98">
        <v>0</v>
      </c>
    </row>
    <row r="17" spans="1:14">
      <c r="A17" s="98" t="s">
        <v>162</v>
      </c>
      <c r="B17" s="98"/>
      <c r="C17" s="98"/>
      <c r="D17" s="98">
        <f>D3-0.2</f>
        <v>0.64900000000000002</v>
      </c>
      <c r="E17" s="98">
        <f>E3-0.1</f>
        <v>0.64900000000000002</v>
      </c>
      <c r="F17" s="98">
        <v>0</v>
      </c>
      <c r="G17" s="98">
        <v>0</v>
      </c>
      <c r="H17" s="98"/>
      <c r="I17" s="98">
        <v>0</v>
      </c>
      <c r="J17" s="98">
        <v>0</v>
      </c>
      <c r="K17" s="98">
        <v>0</v>
      </c>
      <c r="L17" s="98">
        <v>0</v>
      </c>
      <c r="M17" s="98">
        <v>0</v>
      </c>
    </row>
    <row r="19" spans="1:14">
      <c r="A19" s="406" t="s">
        <v>372</v>
      </c>
      <c r="B19" s="406"/>
      <c r="C19" s="406"/>
      <c r="D19" s="199" t="s">
        <v>20</v>
      </c>
      <c r="E19" s="199" t="s">
        <v>23</v>
      </c>
      <c r="F19" s="199" t="s">
        <v>0</v>
      </c>
      <c r="G19" s="199" t="s">
        <v>28</v>
      </c>
      <c r="H19" s="199" t="s">
        <v>19</v>
      </c>
      <c r="I19" s="199" t="s">
        <v>15</v>
      </c>
      <c r="J19" s="199" t="s">
        <v>147</v>
      </c>
      <c r="K19" s="199" t="s">
        <v>22</v>
      </c>
      <c r="L19" s="199" t="s">
        <v>26</v>
      </c>
      <c r="M19" s="199" t="s">
        <v>14</v>
      </c>
      <c r="N19" s="198" t="s">
        <v>373</v>
      </c>
    </row>
    <row r="20" spans="1:14">
      <c r="A20" s="194" t="s">
        <v>148</v>
      </c>
      <c r="B20" s="193" t="s">
        <v>86</v>
      </c>
      <c r="C20" s="193" t="s">
        <v>87</v>
      </c>
      <c r="D20" s="195">
        <v>0.84899999999999998</v>
      </c>
      <c r="E20" s="195">
        <v>0.79900000000000004</v>
      </c>
      <c r="F20" s="195">
        <v>0.749</v>
      </c>
      <c r="G20" s="195">
        <v>0.79900000000000004</v>
      </c>
      <c r="H20" s="195">
        <v>0.84899999999999998</v>
      </c>
      <c r="I20" s="195">
        <v>0.84899999999999998</v>
      </c>
      <c r="J20" s="195">
        <v>0.84899999999999998</v>
      </c>
      <c r="K20" s="195">
        <v>0.84899999999999998</v>
      </c>
      <c r="L20" s="196">
        <v>0.79</v>
      </c>
      <c r="M20" s="195">
        <v>0.84899999999999998</v>
      </c>
      <c r="N20" s="192"/>
    </row>
    <row r="21" spans="1:14">
      <c r="A21" s="201" t="s">
        <v>149</v>
      </c>
      <c r="B21" s="196">
        <v>0</v>
      </c>
      <c r="C21" s="196">
        <v>0</v>
      </c>
      <c r="D21" s="193"/>
      <c r="E21" s="202">
        <v>0.64900000000000002</v>
      </c>
      <c r="F21" s="193">
        <v>0</v>
      </c>
      <c r="G21" s="193">
        <v>0</v>
      </c>
      <c r="H21" s="193">
        <v>0</v>
      </c>
      <c r="I21" s="193">
        <v>0</v>
      </c>
      <c r="J21" s="193">
        <v>0</v>
      </c>
      <c r="K21" s="193">
        <v>0</v>
      </c>
      <c r="L21" s="193">
        <v>0</v>
      </c>
      <c r="M21" s="193">
        <v>0</v>
      </c>
      <c r="N21" s="200" t="s">
        <v>374</v>
      </c>
    </row>
    <row r="22" spans="1:14">
      <c r="A22" s="193" t="s">
        <v>150</v>
      </c>
      <c r="B22" s="196">
        <v>0</v>
      </c>
      <c r="C22" s="196">
        <v>0</v>
      </c>
      <c r="D22" s="193"/>
      <c r="E22" s="193">
        <v>0.79900000000000004</v>
      </c>
      <c r="F22" s="193">
        <v>0</v>
      </c>
      <c r="G22" s="193">
        <v>0</v>
      </c>
      <c r="H22" s="193">
        <v>0</v>
      </c>
      <c r="I22" s="193">
        <v>0</v>
      </c>
      <c r="J22" s="193">
        <v>0</v>
      </c>
      <c r="K22" s="193">
        <v>0</v>
      </c>
      <c r="L22" s="193">
        <v>0</v>
      </c>
      <c r="M22" s="193">
        <v>0</v>
      </c>
      <c r="N22" s="192"/>
    </row>
    <row r="23" spans="1:14">
      <c r="A23" s="193" t="s">
        <v>151</v>
      </c>
      <c r="B23" s="197">
        <v>0</v>
      </c>
      <c r="C23" s="197">
        <v>0</v>
      </c>
      <c r="D23" s="193"/>
      <c r="E23" s="193"/>
      <c r="F23" s="193">
        <v>0</v>
      </c>
      <c r="G23" s="193">
        <v>0</v>
      </c>
      <c r="H23" s="193">
        <v>0</v>
      </c>
      <c r="I23" s="193">
        <v>0</v>
      </c>
      <c r="J23" s="193">
        <v>0</v>
      </c>
      <c r="K23" s="193"/>
      <c r="L23" s="193">
        <v>0</v>
      </c>
      <c r="M23" s="193">
        <v>0</v>
      </c>
      <c r="N23" s="192"/>
    </row>
    <row r="24" spans="1:14">
      <c r="A24" s="193" t="s">
        <v>375</v>
      </c>
      <c r="B24" s="196">
        <v>0</v>
      </c>
      <c r="C24" s="196">
        <v>0</v>
      </c>
      <c r="D24" s="193" t="s">
        <v>376</v>
      </c>
      <c r="E24" s="193" t="s">
        <v>376</v>
      </c>
      <c r="F24" s="193">
        <v>0</v>
      </c>
      <c r="G24" s="193">
        <v>0</v>
      </c>
      <c r="H24" s="193">
        <v>0</v>
      </c>
      <c r="I24" s="193">
        <v>0</v>
      </c>
      <c r="J24" s="193">
        <v>0</v>
      </c>
      <c r="K24" s="193">
        <v>0</v>
      </c>
      <c r="L24" s="193">
        <v>0</v>
      </c>
      <c r="M24" s="193">
        <v>0</v>
      </c>
      <c r="N24" s="192"/>
    </row>
    <row r="25" spans="1:14">
      <c r="A25" s="193" t="s">
        <v>377</v>
      </c>
      <c r="B25" s="196">
        <v>0</v>
      </c>
      <c r="C25" s="196">
        <v>0</v>
      </c>
      <c r="D25" s="193"/>
      <c r="E25" s="193">
        <v>0.59899999999999998</v>
      </c>
      <c r="F25" s="193">
        <v>0</v>
      </c>
      <c r="G25" s="193">
        <v>0</v>
      </c>
      <c r="H25" s="193">
        <v>0</v>
      </c>
      <c r="I25" s="193">
        <v>0</v>
      </c>
      <c r="J25" s="193">
        <v>0</v>
      </c>
      <c r="K25" s="193">
        <v>0</v>
      </c>
      <c r="L25" s="193">
        <v>0</v>
      </c>
      <c r="M25" s="193">
        <v>0</v>
      </c>
      <c r="N25" s="200" t="s">
        <v>380</v>
      </c>
    </row>
    <row r="26" spans="1:14">
      <c r="A26" s="193" t="s">
        <v>378</v>
      </c>
      <c r="B26" s="196">
        <v>0</v>
      </c>
      <c r="C26" s="196">
        <v>0</v>
      </c>
      <c r="D26" s="193" t="s">
        <v>376</v>
      </c>
      <c r="E26" s="193" t="s">
        <v>376</v>
      </c>
      <c r="F26" s="193">
        <v>0</v>
      </c>
      <c r="G26" s="193">
        <v>0</v>
      </c>
      <c r="H26" s="193">
        <v>0</v>
      </c>
      <c r="I26" s="193">
        <v>0</v>
      </c>
      <c r="J26" s="193">
        <v>0</v>
      </c>
      <c r="K26" s="193">
        <v>0</v>
      </c>
      <c r="L26" s="193">
        <v>0</v>
      </c>
      <c r="M26" s="193">
        <v>0</v>
      </c>
      <c r="N26" s="192"/>
    </row>
    <row r="27" spans="1:14">
      <c r="A27" s="193" t="s">
        <v>154</v>
      </c>
      <c r="B27" s="196">
        <v>0</v>
      </c>
      <c r="C27" s="196">
        <v>0</v>
      </c>
      <c r="D27" s="193"/>
      <c r="E27" s="193">
        <v>0.69100000000000006</v>
      </c>
      <c r="F27" s="193" t="s">
        <v>376</v>
      </c>
      <c r="G27" s="193">
        <v>0</v>
      </c>
      <c r="H27" s="193">
        <v>0</v>
      </c>
      <c r="I27" s="193">
        <v>0</v>
      </c>
      <c r="J27" s="193">
        <v>0</v>
      </c>
      <c r="K27" s="193">
        <v>0</v>
      </c>
      <c r="L27" s="193">
        <v>0</v>
      </c>
      <c r="M27" s="193">
        <v>0</v>
      </c>
      <c r="N27" s="200" t="s">
        <v>379</v>
      </c>
    </row>
    <row r="28" spans="1:14">
      <c r="A28" s="193" t="s">
        <v>155</v>
      </c>
      <c r="B28" s="197">
        <v>0</v>
      </c>
      <c r="C28" s="197">
        <v>0</v>
      </c>
      <c r="D28" s="193" t="s">
        <v>376</v>
      </c>
      <c r="E28" s="193" t="s">
        <v>376</v>
      </c>
      <c r="F28" s="193">
        <v>0</v>
      </c>
      <c r="G28" s="193">
        <v>0</v>
      </c>
      <c r="H28" s="193">
        <v>0</v>
      </c>
      <c r="I28" s="193">
        <v>0</v>
      </c>
      <c r="J28" s="193">
        <v>0</v>
      </c>
      <c r="K28" s="193">
        <v>0</v>
      </c>
      <c r="L28" s="193">
        <v>0</v>
      </c>
      <c r="M28" s="193">
        <v>0</v>
      </c>
      <c r="N28" s="192"/>
    </row>
    <row r="29" spans="1:14">
      <c r="A29" s="193" t="s">
        <v>156</v>
      </c>
      <c r="B29" s="196">
        <v>0</v>
      </c>
      <c r="C29" s="196">
        <v>0</v>
      </c>
      <c r="D29" s="193"/>
      <c r="E29" s="193">
        <v>0.54500000000000004</v>
      </c>
      <c r="F29" s="193">
        <v>0</v>
      </c>
      <c r="G29" s="193">
        <v>0</v>
      </c>
      <c r="H29" s="193">
        <v>0</v>
      </c>
      <c r="I29" s="193">
        <v>0</v>
      </c>
      <c r="J29" s="193">
        <v>0</v>
      </c>
      <c r="K29" s="193">
        <v>0</v>
      </c>
      <c r="L29" s="193">
        <v>0</v>
      </c>
      <c r="M29" s="193">
        <v>0</v>
      </c>
      <c r="N29" s="192"/>
    </row>
    <row r="30" spans="1:14">
      <c r="A30" s="193" t="s">
        <v>157</v>
      </c>
      <c r="B30" s="196">
        <v>0</v>
      </c>
      <c r="C30" s="196">
        <v>0</v>
      </c>
      <c r="D30" s="193"/>
      <c r="E30" s="193">
        <v>0.69899999999999995</v>
      </c>
      <c r="F30" s="193">
        <v>0</v>
      </c>
      <c r="G30" s="193">
        <v>0</v>
      </c>
      <c r="H30" s="193">
        <v>0</v>
      </c>
      <c r="I30" s="193">
        <v>0</v>
      </c>
      <c r="J30" s="193">
        <v>0</v>
      </c>
      <c r="K30" s="193">
        <v>0</v>
      </c>
      <c r="L30" s="193">
        <v>0</v>
      </c>
      <c r="M30" s="193">
        <v>0</v>
      </c>
      <c r="N30" s="192"/>
    </row>
    <row r="31" spans="1:14">
      <c r="A31" s="193" t="s">
        <v>158</v>
      </c>
      <c r="B31" s="196">
        <v>0</v>
      </c>
      <c r="C31" s="196">
        <v>0</v>
      </c>
      <c r="D31" s="193"/>
      <c r="E31" s="193">
        <v>0.59899999999999998</v>
      </c>
      <c r="F31" s="193">
        <v>0</v>
      </c>
      <c r="G31" s="193">
        <v>0</v>
      </c>
      <c r="H31" s="193">
        <v>0</v>
      </c>
      <c r="I31" s="193">
        <v>0</v>
      </c>
      <c r="J31" s="193">
        <v>0</v>
      </c>
      <c r="K31" s="193">
        <v>0</v>
      </c>
      <c r="L31" s="193">
        <v>0</v>
      </c>
      <c r="M31" s="193">
        <v>0</v>
      </c>
      <c r="N31" s="192"/>
    </row>
    <row r="32" spans="1:14">
      <c r="A32" s="203" t="s">
        <v>159</v>
      </c>
      <c r="B32" s="407" t="s">
        <v>160</v>
      </c>
      <c r="C32" s="407"/>
      <c r="D32" s="193"/>
      <c r="E32" s="193"/>
      <c r="F32" s="193">
        <v>0</v>
      </c>
      <c r="G32" s="193">
        <v>0</v>
      </c>
      <c r="H32" s="193">
        <v>0</v>
      </c>
      <c r="I32" s="193">
        <v>0</v>
      </c>
      <c r="J32" s="193">
        <v>0</v>
      </c>
      <c r="K32" s="193">
        <v>0</v>
      </c>
      <c r="L32" s="193">
        <v>0</v>
      </c>
      <c r="M32" s="193">
        <v>0</v>
      </c>
      <c r="N32" s="192"/>
    </row>
    <row r="33" spans="1:13">
      <c r="A33" s="193" t="s">
        <v>161</v>
      </c>
      <c r="B33" s="193"/>
      <c r="C33" s="193"/>
      <c r="D33" s="193"/>
      <c r="E33" s="193">
        <v>0</v>
      </c>
      <c r="F33" s="193">
        <v>0</v>
      </c>
      <c r="G33" s="193">
        <v>0</v>
      </c>
      <c r="H33" s="193">
        <v>0</v>
      </c>
      <c r="I33" s="193">
        <v>0</v>
      </c>
      <c r="J33" s="193">
        <v>0</v>
      </c>
      <c r="K33" s="193">
        <v>0</v>
      </c>
      <c r="L33" s="193">
        <v>0</v>
      </c>
      <c r="M33" s="193">
        <v>0</v>
      </c>
    </row>
    <row r="34" spans="1:13">
      <c r="A34" s="193" t="s">
        <v>162</v>
      </c>
      <c r="B34" s="193"/>
      <c r="C34" s="193"/>
      <c r="D34" s="193"/>
      <c r="E34" s="193">
        <v>0.69899999999999995</v>
      </c>
      <c r="F34" s="193">
        <v>0</v>
      </c>
      <c r="G34" s="193">
        <v>0</v>
      </c>
      <c r="H34" s="193"/>
      <c r="I34" s="193">
        <v>0</v>
      </c>
      <c r="J34" s="193">
        <v>0</v>
      </c>
      <c r="K34" s="193">
        <v>0</v>
      </c>
      <c r="L34" s="193">
        <v>0</v>
      </c>
      <c r="M34" s="193">
        <v>0</v>
      </c>
    </row>
  </sheetData>
  <mergeCells count="4">
    <mergeCell ref="A2:C2"/>
    <mergeCell ref="B15:C15"/>
    <mergeCell ref="A19:C19"/>
    <mergeCell ref="B32:C32"/>
  </mergeCells>
  <hyperlinks>
    <hyperlink ref="N21" r:id="rId1" xr:uid="{ABE6393B-1947-416C-A265-A8ABBBB53752}"/>
    <hyperlink ref="N25" r:id="rId2" xr:uid="{B25FDF32-5E72-480A-8919-C676C3F37C82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W93"/>
  <sheetViews>
    <sheetView tabSelected="1" zoomScale="85" zoomScaleNormal="85" workbookViewId="0">
      <selection activeCell="E2" sqref="E2"/>
    </sheetView>
  </sheetViews>
  <sheetFormatPr baseColWidth="10" defaultColWidth="11" defaultRowHeight="15"/>
  <cols>
    <col min="1" max="1" width="22.28515625" customWidth="1"/>
    <col min="2" max="2" width="28.7109375" customWidth="1"/>
    <col min="3" max="3" width="20" customWidth="1"/>
    <col min="4" max="4" width="17.28515625" bestFit="1" customWidth="1"/>
    <col min="5" max="5" width="22.28515625" bestFit="1" customWidth="1"/>
    <col min="6" max="6" width="39.28515625" customWidth="1"/>
    <col min="7" max="7" width="22.42578125" customWidth="1"/>
    <col min="8" max="8" width="22.7109375" customWidth="1"/>
    <col min="9" max="9" width="24.85546875" customWidth="1"/>
    <col min="10" max="10" width="13.7109375" bestFit="1" customWidth="1"/>
    <col min="11" max="11" width="29.5703125" customWidth="1"/>
    <col min="12" max="13" width="26" customWidth="1"/>
    <col min="14" max="14" width="21.42578125" customWidth="1"/>
    <col min="15" max="15" width="14.42578125" customWidth="1"/>
    <col min="16" max="16" width="17.28515625" customWidth="1"/>
    <col min="17" max="17" width="18" customWidth="1"/>
    <col min="18" max="18" width="12.7109375" customWidth="1"/>
    <col min="19" max="19" width="11.42578125"/>
    <col min="20" max="20" width="15" customWidth="1"/>
  </cols>
  <sheetData>
    <row r="1" spans="1:21" ht="57" thickBot="1">
      <c r="A1" s="245" t="s">
        <v>0</v>
      </c>
      <c r="B1" s="225" t="s">
        <v>1</v>
      </c>
      <c r="C1" s="342">
        <v>1.7789999999999999</v>
      </c>
      <c r="D1" s="145">
        <f>+'SABANA DE PRECIOS'!S4-'CALCULO INICIAL'!C1</f>
        <v>-0.12492999999999999</v>
      </c>
      <c r="E1" s="146"/>
      <c r="F1" s="188" t="s">
        <v>2</v>
      </c>
      <c r="G1" s="189" t="s">
        <v>415</v>
      </c>
      <c r="H1" s="147" t="s">
        <v>414</v>
      </c>
      <c r="I1" s="337" t="s">
        <v>5</v>
      </c>
      <c r="J1" s="171" t="s">
        <v>6</v>
      </c>
      <c r="K1" s="382" t="s">
        <v>7</v>
      </c>
      <c r="L1" s="383" t="s">
        <v>8</v>
      </c>
      <c r="M1" s="383" t="s">
        <v>9</v>
      </c>
      <c r="N1" s="383" t="s">
        <v>10</v>
      </c>
      <c r="O1" s="383" t="s">
        <v>11</v>
      </c>
      <c r="P1" s="383" t="s">
        <v>12</v>
      </c>
      <c r="Q1" s="383" t="s">
        <v>13</v>
      </c>
      <c r="R1" s="384" t="s">
        <v>4</v>
      </c>
    </row>
    <row r="2" spans="1:21" ht="19.5" thickBot="1">
      <c r="A2" s="391" t="s">
        <v>14</v>
      </c>
      <c r="B2" s="148" t="s">
        <v>1</v>
      </c>
      <c r="C2" s="342">
        <v>1.7989999999999999</v>
      </c>
      <c r="D2" s="145">
        <f>+'SABANA DE PRECIOS'!S14-'CALCULO INICIAL'!C2</f>
        <v>-8.6849999999999872E-2</v>
      </c>
      <c r="E2" s="146"/>
      <c r="F2" s="158" t="s">
        <v>15</v>
      </c>
      <c r="G2" s="242">
        <v>1.32</v>
      </c>
      <c r="H2" s="389">
        <f>+R2</f>
        <v>1319</v>
      </c>
      <c r="I2" s="300">
        <v>1320</v>
      </c>
      <c r="J2" s="172">
        <f>+I2-G2</f>
        <v>1318.68</v>
      </c>
      <c r="K2" s="174" t="s">
        <v>15</v>
      </c>
      <c r="L2" s="174">
        <v>1317</v>
      </c>
      <c r="M2" s="301">
        <v>1293</v>
      </c>
      <c r="N2" s="174" t="s">
        <v>15</v>
      </c>
      <c r="O2" s="174">
        <v>6</v>
      </c>
      <c r="P2" s="174">
        <v>10</v>
      </c>
      <c r="Q2" s="174">
        <v>10</v>
      </c>
      <c r="R2" s="182">
        <f>M2+O2+P2+Q2</f>
        <v>1319</v>
      </c>
      <c r="T2" s="113"/>
      <c r="U2" s="113"/>
    </row>
    <row r="3" spans="1:21" ht="19.5" thickBot="1">
      <c r="A3" s="392"/>
      <c r="B3" s="149" t="s">
        <v>17</v>
      </c>
      <c r="C3" s="343">
        <v>1.7989999999999999</v>
      </c>
      <c r="D3" s="211">
        <f>+C3-(1228+35)/1000*1.21</f>
        <v>0.27077000000000018</v>
      </c>
      <c r="E3" s="146"/>
      <c r="F3" s="160" t="s">
        <v>18</v>
      </c>
      <c r="G3" s="150">
        <v>1.32</v>
      </c>
      <c r="H3" s="385">
        <f>+R3</f>
        <v>1308</v>
      </c>
      <c r="I3" s="300">
        <v>1320</v>
      </c>
      <c r="J3" s="172">
        <f t="shared" ref="J3:J18" si="0">+I3-G3</f>
        <v>1318.68</v>
      </c>
      <c r="K3" s="174" t="s">
        <v>18</v>
      </c>
      <c r="L3" s="174">
        <v>1312</v>
      </c>
      <c r="M3" s="301">
        <v>1285</v>
      </c>
      <c r="N3" s="174" t="s">
        <v>25</v>
      </c>
      <c r="O3" s="174">
        <v>13</v>
      </c>
      <c r="P3" s="174">
        <v>0</v>
      </c>
      <c r="Q3" s="174">
        <v>10</v>
      </c>
      <c r="R3" s="182">
        <f>+M3+O3+P3+Q3</f>
        <v>1308</v>
      </c>
      <c r="T3" s="113"/>
    </row>
    <row r="4" spans="1:21" ht="19.5" thickBot="1">
      <c r="A4" s="391" t="s">
        <v>19</v>
      </c>
      <c r="B4" s="151" t="s">
        <v>1</v>
      </c>
      <c r="C4" s="342">
        <v>1.7989999999999999</v>
      </c>
      <c r="D4" s="326">
        <f>+'SABANA DE PRECIOS'!S5-'CALCULO INICIAL'!C4</f>
        <v>-0.10499999999999976</v>
      </c>
      <c r="E4" s="324" t="s">
        <v>420</v>
      </c>
      <c r="F4" s="327" t="s">
        <v>19</v>
      </c>
      <c r="G4" s="150">
        <v>1.32</v>
      </c>
      <c r="H4" s="385">
        <f t="shared" ref="H4:H10" si="1">+R4</f>
        <v>1310</v>
      </c>
      <c r="I4" s="300">
        <v>1320</v>
      </c>
      <c r="J4" s="172">
        <f t="shared" si="0"/>
        <v>1318.68</v>
      </c>
      <c r="K4" s="174" t="s">
        <v>19</v>
      </c>
      <c r="L4" s="174">
        <v>1312</v>
      </c>
      <c r="M4" s="301">
        <v>1285</v>
      </c>
      <c r="N4" s="174" t="s">
        <v>417</v>
      </c>
      <c r="O4" s="174">
        <v>9</v>
      </c>
      <c r="P4" s="174">
        <v>6</v>
      </c>
      <c r="Q4" s="174">
        <v>10</v>
      </c>
      <c r="R4" s="182">
        <f t="shared" ref="R4:R15" si="2">M4+O4+P4+Q4</f>
        <v>1310</v>
      </c>
      <c r="T4" s="113"/>
    </row>
    <row r="5" spans="1:21" ht="19.5" thickBot="1">
      <c r="A5" s="392"/>
      <c r="B5" s="152" t="s">
        <v>17</v>
      </c>
      <c r="C5" s="343">
        <v>1.7989999999999999</v>
      </c>
      <c r="D5" s="325">
        <f>+C5-(1248+5+10)/1000*1.21</f>
        <v>0.27077000000000018</v>
      </c>
      <c r="E5" s="329">
        <f>+C66</f>
        <v>1.8488800000000001</v>
      </c>
      <c r="F5" s="327" t="s">
        <v>20</v>
      </c>
      <c r="G5" s="150">
        <v>1.335</v>
      </c>
      <c r="H5" s="385">
        <f t="shared" si="1"/>
        <v>1313</v>
      </c>
      <c r="I5" s="300">
        <v>1335</v>
      </c>
      <c r="J5" s="172">
        <f t="shared" si="0"/>
        <v>1333.665</v>
      </c>
      <c r="K5" s="174" t="s">
        <v>20</v>
      </c>
      <c r="L5" s="174">
        <v>1317</v>
      </c>
      <c r="M5" s="301">
        <v>1293</v>
      </c>
      <c r="N5" s="174" t="s">
        <v>15</v>
      </c>
      <c r="O5" s="174">
        <v>10</v>
      </c>
      <c r="P5" s="174">
        <v>0</v>
      </c>
      <c r="Q5" s="174">
        <v>10</v>
      </c>
      <c r="R5" s="182">
        <f t="shared" si="2"/>
        <v>1313</v>
      </c>
      <c r="T5" s="113"/>
    </row>
    <row r="6" spans="1:21" ht="19.5" thickBot="1">
      <c r="A6" s="391" t="s">
        <v>20</v>
      </c>
      <c r="B6" s="153" t="s">
        <v>1</v>
      </c>
      <c r="C6" s="342">
        <v>1.7989999999999999</v>
      </c>
      <c r="D6" s="326">
        <f>+'SABANA DE PRECIOS'!S6-'CALCULO INICIAL'!C6</f>
        <v>-8.6849999999999872E-2</v>
      </c>
      <c r="E6" s="330">
        <f>+E5/1.21</f>
        <v>1.528</v>
      </c>
      <c r="F6" s="327" t="s">
        <v>21</v>
      </c>
      <c r="G6" s="150">
        <v>1.32</v>
      </c>
      <c r="H6" s="385">
        <f t="shared" si="1"/>
        <v>1319</v>
      </c>
      <c r="I6" s="300">
        <v>1320</v>
      </c>
      <c r="J6" s="172">
        <f t="shared" si="0"/>
        <v>1318.68</v>
      </c>
      <c r="K6" s="174" t="s">
        <v>21</v>
      </c>
      <c r="L6" s="174">
        <v>1317</v>
      </c>
      <c r="M6" s="301">
        <v>1293</v>
      </c>
      <c r="N6" s="174" t="s">
        <v>15</v>
      </c>
      <c r="O6" s="174">
        <v>6</v>
      </c>
      <c r="P6" s="174">
        <v>10</v>
      </c>
      <c r="Q6" s="174">
        <v>10</v>
      </c>
      <c r="R6" s="182">
        <f t="shared" si="2"/>
        <v>1319</v>
      </c>
      <c r="T6" s="113"/>
    </row>
    <row r="7" spans="1:21" ht="19.5" thickBot="1">
      <c r="A7" s="392"/>
      <c r="B7" s="154" t="s">
        <v>17</v>
      </c>
      <c r="C7" s="343">
        <v>1.7989999999999999</v>
      </c>
      <c r="D7" s="211">
        <f>+C7-(1242+10+10)/1000*1.21</f>
        <v>0.27197999999999989</v>
      </c>
      <c r="E7" s="146"/>
      <c r="F7" s="160" t="s">
        <v>22</v>
      </c>
      <c r="G7" s="150">
        <v>1.33</v>
      </c>
      <c r="H7" s="300">
        <f t="shared" si="1"/>
        <v>1329</v>
      </c>
      <c r="I7" s="300">
        <v>1330</v>
      </c>
      <c r="J7" s="172">
        <f t="shared" si="0"/>
        <v>1328.67</v>
      </c>
      <c r="K7" s="174" t="s">
        <v>22</v>
      </c>
      <c r="L7" s="301">
        <v>1303</v>
      </c>
      <c r="M7" s="174">
        <v>1303</v>
      </c>
      <c r="N7" s="174" t="s">
        <v>15</v>
      </c>
      <c r="O7" s="174">
        <v>6</v>
      </c>
      <c r="P7" s="174">
        <v>10</v>
      </c>
      <c r="Q7" s="174">
        <v>10</v>
      </c>
      <c r="R7" s="182">
        <f t="shared" si="2"/>
        <v>1329</v>
      </c>
      <c r="T7" s="113"/>
    </row>
    <row r="8" spans="1:21" ht="19.5" thickBot="1">
      <c r="A8" s="391" t="s">
        <v>23</v>
      </c>
      <c r="B8" s="148" t="s">
        <v>1</v>
      </c>
      <c r="C8" s="342">
        <v>1.7989999999999999</v>
      </c>
      <c r="D8" s="145">
        <f>+'SABANA DE PRECIOS'!S12-'CALCULO INICIAL'!C8</f>
        <v>-0.10499999999999976</v>
      </c>
      <c r="E8" s="146"/>
      <c r="F8" s="297" t="s">
        <v>44</v>
      </c>
      <c r="G8" s="150">
        <v>1.32</v>
      </c>
      <c r="H8" s="385">
        <f t="shared" ref="H8" si="3">+R8</f>
        <v>1319</v>
      </c>
      <c r="I8" s="300">
        <v>1320</v>
      </c>
      <c r="J8" s="172">
        <f t="shared" ref="J8" si="4">+I8-G8</f>
        <v>1318.68</v>
      </c>
      <c r="K8" s="174" t="s">
        <v>44</v>
      </c>
      <c r="L8" s="174">
        <v>1317</v>
      </c>
      <c r="M8" s="301">
        <v>1293</v>
      </c>
      <c r="N8" s="174" t="s">
        <v>15</v>
      </c>
      <c r="O8" s="174">
        <v>6</v>
      </c>
      <c r="P8" s="174">
        <v>10</v>
      </c>
      <c r="Q8" s="174">
        <v>10</v>
      </c>
      <c r="R8" s="182">
        <f t="shared" ref="R8" si="5">M8+O8+P8+Q8</f>
        <v>1319</v>
      </c>
      <c r="T8" s="113"/>
    </row>
    <row r="9" spans="1:21" ht="19.5" thickBot="1">
      <c r="A9" s="392"/>
      <c r="B9" s="149" t="s">
        <v>17</v>
      </c>
      <c r="C9" s="343">
        <v>1.7989999999999999</v>
      </c>
      <c r="D9" s="211">
        <f>+C9-(1232+10+10)/1000*1.21</f>
        <v>0.28407999999999989</v>
      </c>
      <c r="E9" s="146"/>
      <c r="F9" s="160" t="s">
        <v>24</v>
      </c>
      <c r="G9" s="150">
        <v>1.29</v>
      </c>
      <c r="H9" s="300">
        <f t="shared" si="1"/>
        <v>1283</v>
      </c>
      <c r="I9" s="300"/>
      <c r="J9" s="172">
        <f t="shared" si="0"/>
        <v>-1.29</v>
      </c>
      <c r="K9" s="174" t="s">
        <v>24</v>
      </c>
      <c r="L9" s="174">
        <v>1252</v>
      </c>
      <c r="M9" s="174">
        <v>1252</v>
      </c>
      <c r="N9" s="174" t="s">
        <v>25</v>
      </c>
      <c r="O9" s="174">
        <v>15</v>
      </c>
      <c r="P9" s="174">
        <v>6</v>
      </c>
      <c r="Q9" s="174">
        <v>10</v>
      </c>
      <c r="R9" s="182">
        <f t="shared" si="2"/>
        <v>1283</v>
      </c>
      <c r="T9" s="113"/>
    </row>
    <row r="10" spans="1:21" ht="19.5" thickBot="1">
      <c r="A10" s="393" t="s">
        <v>22</v>
      </c>
      <c r="B10" s="153" t="s">
        <v>1</v>
      </c>
      <c r="C10" s="386">
        <v>1.7090000000000001</v>
      </c>
      <c r="D10" s="145">
        <f>+'SABANA DE PRECIOS'!S8-'CALCULO INICIAL'!C10</f>
        <v>-4.2830000000000146E-2</v>
      </c>
      <c r="E10" s="364" t="s">
        <v>421</v>
      </c>
      <c r="F10" s="297" t="s">
        <v>26</v>
      </c>
      <c r="G10" s="241">
        <v>1.3149999999999999</v>
      </c>
      <c r="H10" s="385">
        <f t="shared" si="1"/>
        <v>1314</v>
      </c>
      <c r="I10" s="300">
        <v>1315</v>
      </c>
      <c r="J10" s="172">
        <f t="shared" si="0"/>
        <v>1313.6849999999999</v>
      </c>
      <c r="K10" s="174" t="s">
        <v>26</v>
      </c>
      <c r="L10" s="174">
        <v>1261</v>
      </c>
      <c r="M10" s="301">
        <v>1283</v>
      </c>
      <c r="N10" s="174" t="s">
        <v>27</v>
      </c>
      <c r="O10" s="174">
        <v>11</v>
      </c>
      <c r="P10" s="174">
        <v>10</v>
      </c>
      <c r="Q10" s="174">
        <v>10</v>
      </c>
      <c r="R10" s="182">
        <f t="shared" si="2"/>
        <v>1314</v>
      </c>
      <c r="T10" s="113"/>
    </row>
    <row r="11" spans="1:21" ht="19.5" thickBot="1">
      <c r="A11" s="394"/>
      <c r="B11" s="154" t="s">
        <v>17</v>
      </c>
      <c r="C11" s="343">
        <v>1.7390000000000001</v>
      </c>
      <c r="D11" s="211">
        <f>+C11-(1242+10+10)/1000*1.21</f>
        <v>0.21198000000000006</v>
      </c>
      <c r="E11" s="338">
        <f>C16+0.04</f>
        <v>1.6970000000000001</v>
      </c>
      <c r="F11" s="160" t="s">
        <v>23</v>
      </c>
      <c r="G11" s="150">
        <v>1.32</v>
      </c>
      <c r="H11" s="385">
        <f t="shared" ref="H11:H16" si="6">+R11</f>
        <v>1313</v>
      </c>
      <c r="I11" s="300">
        <v>1320</v>
      </c>
      <c r="J11" s="172">
        <f t="shared" si="0"/>
        <v>1318.68</v>
      </c>
      <c r="K11" s="174" t="s">
        <v>23</v>
      </c>
      <c r="L11" s="174">
        <v>1317</v>
      </c>
      <c r="M11" s="301">
        <v>1293</v>
      </c>
      <c r="N11" s="174" t="s">
        <v>15</v>
      </c>
      <c r="O11" s="174">
        <v>10</v>
      </c>
      <c r="P11" s="174">
        <v>0</v>
      </c>
      <c r="Q11" s="174">
        <v>10</v>
      </c>
      <c r="R11" s="182">
        <f t="shared" si="2"/>
        <v>1313</v>
      </c>
      <c r="T11" s="113"/>
    </row>
    <row r="12" spans="1:21" ht="19.5" thickBot="1">
      <c r="A12" s="400" t="s">
        <v>401</v>
      </c>
      <c r="B12" s="148" t="s">
        <v>1</v>
      </c>
      <c r="C12" s="386">
        <v>1.6990000000000001</v>
      </c>
      <c r="D12" s="145">
        <f>+'SABANA DE PRECIOS'!S7-'CALCULO INICIAL'!C12</f>
        <v>-4.4930000000000136E-2</v>
      </c>
      <c r="E12" s="146"/>
      <c r="F12" s="297" t="s">
        <v>28</v>
      </c>
      <c r="G12" s="150">
        <v>1.3240000000000001</v>
      </c>
      <c r="H12" s="300">
        <f t="shared" si="6"/>
        <v>1324</v>
      </c>
      <c r="I12" s="300"/>
      <c r="J12" s="172">
        <f t="shared" si="0"/>
        <v>-1.3240000000000001</v>
      </c>
      <c r="K12" s="174" t="s">
        <v>28</v>
      </c>
      <c r="L12" s="301">
        <v>1293</v>
      </c>
      <c r="M12" s="174">
        <v>1293</v>
      </c>
      <c r="N12" s="174" t="s">
        <v>27</v>
      </c>
      <c r="O12" s="174">
        <v>11</v>
      </c>
      <c r="P12" s="174">
        <v>10</v>
      </c>
      <c r="Q12" s="174">
        <v>10</v>
      </c>
      <c r="R12" s="182">
        <f t="shared" si="2"/>
        <v>1324</v>
      </c>
      <c r="T12" s="113"/>
    </row>
    <row r="13" spans="1:21" ht="19.5" thickBot="1">
      <c r="A13" s="401"/>
      <c r="B13" s="149" t="s">
        <v>17</v>
      </c>
      <c r="C13" s="343">
        <v>1.7390000000000001</v>
      </c>
      <c r="D13" s="211">
        <f>+C13-(1242+10+10)/1000*1.21</f>
        <v>0.21198000000000006</v>
      </c>
      <c r="E13" s="146"/>
      <c r="F13" s="297" t="s">
        <v>29</v>
      </c>
      <c r="G13" s="150">
        <v>1.335</v>
      </c>
      <c r="H13" s="300">
        <f t="shared" si="6"/>
        <v>1335</v>
      </c>
      <c r="I13" s="300">
        <v>1335</v>
      </c>
      <c r="J13" s="172">
        <f t="shared" si="0"/>
        <v>1333.665</v>
      </c>
      <c r="K13" s="174" t="s">
        <v>29</v>
      </c>
      <c r="L13" s="174">
        <v>1312</v>
      </c>
      <c r="M13" s="174">
        <v>1312</v>
      </c>
      <c r="N13" s="174" t="s">
        <v>25</v>
      </c>
      <c r="O13" s="174">
        <v>13</v>
      </c>
      <c r="P13" s="174">
        <v>0</v>
      </c>
      <c r="Q13" s="174">
        <v>10</v>
      </c>
      <c r="R13" s="182">
        <f t="shared" si="2"/>
        <v>1335</v>
      </c>
      <c r="T13" s="113"/>
    </row>
    <row r="14" spans="1:21" ht="19.5" thickBot="1">
      <c r="A14" s="400" t="s">
        <v>399</v>
      </c>
      <c r="B14" s="148" t="s">
        <v>1</v>
      </c>
      <c r="C14" s="386">
        <v>1.6990000000000001</v>
      </c>
      <c r="D14" s="145">
        <f>+'SABANA DE PRECIOS'!S3-'CALCULO INICIAL'!C14</f>
        <v>-4.4930000000000136E-2</v>
      </c>
      <c r="E14" s="146"/>
      <c r="F14" s="297" t="s">
        <v>30</v>
      </c>
      <c r="G14" s="150">
        <v>1.3049999999999999</v>
      </c>
      <c r="H14" s="385">
        <f t="shared" si="6"/>
        <v>1302</v>
      </c>
      <c r="I14" s="300">
        <v>1305</v>
      </c>
      <c r="J14" s="172">
        <f t="shared" si="0"/>
        <v>1303.6949999999999</v>
      </c>
      <c r="K14" s="174" t="s">
        <v>30</v>
      </c>
      <c r="L14" s="301">
        <v>1291</v>
      </c>
      <c r="M14" s="301">
        <v>1281</v>
      </c>
      <c r="N14" s="174" t="s">
        <v>31</v>
      </c>
      <c r="O14" s="174">
        <v>5</v>
      </c>
      <c r="P14" s="174">
        <v>6</v>
      </c>
      <c r="Q14" s="174">
        <v>10</v>
      </c>
      <c r="R14" s="182">
        <f t="shared" si="2"/>
        <v>1302</v>
      </c>
      <c r="T14" s="113"/>
    </row>
    <row r="15" spans="1:21" ht="19.5" thickBot="1">
      <c r="A15" s="401"/>
      <c r="B15" s="149" t="s">
        <v>17</v>
      </c>
      <c r="C15" s="343">
        <v>1.7390000000000001</v>
      </c>
      <c r="D15" s="211">
        <f>+C15-(1242+10+10)/1000*1.21</f>
        <v>0.21198000000000006</v>
      </c>
      <c r="E15" s="146"/>
      <c r="F15" s="297" t="s">
        <v>32</v>
      </c>
      <c r="G15" s="150">
        <v>1.3049999999999999</v>
      </c>
      <c r="H15" s="385">
        <f t="shared" si="6"/>
        <v>1302</v>
      </c>
      <c r="I15" s="300">
        <v>1305</v>
      </c>
      <c r="J15" s="172">
        <f t="shared" si="0"/>
        <v>1303.6949999999999</v>
      </c>
      <c r="K15" s="174" t="s">
        <v>32</v>
      </c>
      <c r="L15" s="301">
        <v>1291</v>
      </c>
      <c r="M15" s="301">
        <v>1281</v>
      </c>
      <c r="N15" s="174" t="s">
        <v>31</v>
      </c>
      <c r="O15" s="174">
        <v>5</v>
      </c>
      <c r="P15" s="174">
        <v>6</v>
      </c>
      <c r="Q15" s="174">
        <v>10</v>
      </c>
      <c r="R15" s="182">
        <f t="shared" si="2"/>
        <v>1302</v>
      </c>
      <c r="T15" s="113"/>
    </row>
    <row r="16" spans="1:21" ht="19.5" thickBot="1">
      <c r="A16" s="400" t="s">
        <v>44</v>
      </c>
      <c r="B16" s="148" t="s">
        <v>1</v>
      </c>
      <c r="C16" s="386">
        <v>1.657</v>
      </c>
      <c r="D16" s="326">
        <f>+'SABANA DE PRECIOS'!S9-'CALCULO INICIAL'!C16</f>
        <v>-2.9300000000000992E-3</v>
      </c>
      <c r="E16" s="324" t="s">
        <v>418</v>
      </c>
      <c r="F16" s="226" t="s">
        <v>33</v>
      </c>
      <c r="G16" s="150">
        <v>1.3049999999999999</v>
      </c>
      <c r="H16" s="385">
        <f t="shared" si="6"/>
        <v>1303</v>
      </c>
      <c r="I16" s="300">
        <v>1305</v>
      </c>
      <c r="J16" s="172">
        <f t="shared" si="0"/>
        <v>1303.6949999999999</v>
      </c>
      <c r="K16" s="174" t="s">
        <v>33</v>
      </c>
      <c r="L16" s="174">
        <v>1259</v>
      </c>
      <c r="M16" s="301">
        <v>1281</v>
      </c>
      <c r="N16" s="174" t="s">
        <v>31</v>
      </c>
      <c r="O16" s="174">
        <v>6</v>
      </c>
      <c r="P16" s="174">
        <v>6</v>
      </c>
      <c r="Q16" s="174">
        <v>10</v>
      </c>
      <c r="R16" s="182">
        <f>M16+O16+P16+Q16</f>
        <v>1303</v>
      </c>
      <c r="T16" s="113"/>
    </row>
    <row r="17" spans="1:20" ht="19.5" thickBot="1">
      <c r="A17" s="401"/>
      <c r="B17" s="149" t="s">
        <v>17</v>
      </c>
      <c r="C17" s="343">
        <v>1.649</v>
      </c>
      <c r="D17" s="211">
        <f>+C17-(1242+10+10)/1000*1.21</f>
        <v>0.12197999999999998</v>
      </c>
      <c r="E17" s="363">
        <f>+C16+0.05</f>
        <v>1.7070000000000001</v>
      </c>
      <c r="F17" s="226" t="s">
        <v>34</v>
      </c>
      <c r="G17" s="150">
        <v>1.31</v>
      </c>
      <c r="H17" s="385">
        <f>+R17</f>
        <v>1303</v>
      </c>
      <c r="I17" s="300">
        <v>1310</v>
      </c>
      <c r="J17" s="172">
        <f t="shared" si="0"/>
        <v>1308.69</v>
      </c>
      <c r="K17" s="174" t="s">
        <v>34</v>
      </c>
      <c r="L17" s="174">
        <v>1305</v>
      </c>
      <c r="M17" s="301">
        <v>1281</v>
      </c>
      <c r="N17" s="174" t="s">
        <v>31</v>
      </c>
      <c r="O17" s="174">
        <v>6</v>
      </c>
      <c r="P17" s="174">
        <v>6</v>
      </c>
      <c r="Q17" s="174">
        <v>10</v>
      </c>
      <c r="R17" s="182">
        <f>M17+O17+P17+Q17</f>
        <v>1303</v>
      </c>
      <c r="T17" s="113"/>
    </row>
    <row r="18" spans="1:20" ht="19.5" thickBot="1">
      <c r="A18" s="402" t="s">
        <v>28</v>
      </c>
      <c r="B18" s="153" t="s">
        <v>1</v>
      </c>
      <c r="C18" s="355">
        <v>1.839</v>
      </c>
      <c r="D18" s="326">
        <f>+'SABANA DE PRECIOS'!S13-'CALCULO INICIAL'!C18</f>
        <v>-0.14015999999999984</v>
      </c>
      <c r="E18" s="329">
        <f>+E17/1.21</f>
        <v>1.4107438016528926</v>
      </c>
      <c r="F18" s="226" t="s">
        <v>35</v>
      </c>
      <c r="G18" s="150">
        <v>1.3149999999999999</v>
      </c>
      <c r="H18" s="300">
        <f>+R18</f>
        <v>1312</v>
      </c>
      <c r="I18" s="300">
        <v>1315</v>
      </c>
      <c r="J18" s="172">
        <f t="shared" si="0"/>
        <v>1313.6849999999999</v>
      </c>
      <c r="K18" s="174" t="s">
        <v>35</v>
      </c>
      <c r="L18" s="301">
        <v>1291</v>
      </c>
      <c r="M18" s="174">
        <v>1291</v>
      </c>
      <c r="N18" s="174" t="s">
        <v>31</v>
      </c>
      <c r="O18" s="174">
        <v>5</v>
      </c>
      <c r="P18" s="174">
        <v>6</v>
      </c>
      <c r="Q18" s="174">
        <v>10</v>
      </c>
      <c r="R18" s="182">
        <f>M18+O18+P18+Q18</f>
        <v>1312</v>
      </c>
      <c r="T18" s="113"/>
    </row>
    <row r="19" spans="1:20" ht="19.5" thickBot="1">
      <c r="A19" s="403"/>
      <c r="B19" s="154" t="s">
        <v>17</v>
      </c>
      <c r="C19" s="343">
        <v>1.7989999999999999</v>
      </c>
      <c r="D19" s="325">
        <f>+C19-(1245+5+10)/1000*1.21</f>
        <v>0.27439999999999998</v>
      </c>
      <c r="E19" s="367" t="s">
        <v>425</v>
      </c>
      <c r="F19" s="365" t="s">
        <v>37</v>
      </c>
      <c r="G19" s="150">
        <v>1.3</v>
      </c>
      <c r="H19" s="300">
        <f>+R19</f>
        <v>1280</v>
      </c>
      <c r="I19" s="300">
        <v>1300</v>
      </c>
      <c r="J19" s="172">
        <f>+I19-G19</f>
        <v>1298.7</v>
      </c>
      <c r="K19" s="174" t="s">
        <v>37</v>
      </c>
      <c r="L19" s="174">
        <v>1259</v>
      </c>
      <c r="M19" s="174">
        <v>1259</v>
      </c>
      <c r="N19" s="174" t="s">
        <v>31</v>
      </c>
      <c r="O19" s="174">
        <v>5</v>
      </c>
      <c r="P19" s="174">
        <v>6</v>
      </c>
      <c r="Q19" s="174">
        <v>10</v>
      </c>
      <c r="R19" s="182">
        <f>M19+O19+P19+Q19</f>
        <v>1280</v>
      </c>
      <c r="T19" s="113"/>
    </row>
    <row r="20" spans="1:20" ht="19.5" customHeight="1" thickBot="1">
      <c r="A20" s="402" t="s">
        <v>36</v>
      </c>
      <c r="B20" s="153" t="s">
        <v>1</v>
      </c>
      <c r="C20" s="355">
        <v>1.839</v>
      </c>
      <c r="D20" s="326">
        <f>+'SABANA DE PRECIOS'!S11-'CALCULO INICIAL'!C20</f>
        <v>-0.15104999999999991</v>
      </c>
      <c r="E20" s="367">
        <f>(1387+35)/1000</f>
        <v>1.4219999999999999</v>
      </c>
      <c r="F20" s="366" t="s">
        <v>365</v>
      </c>
      <c r="G20" s="237">
        <v>1.33</v>
      </c>
      <c r="H20" s="388">
        <f>+R20</f>
        <v>1326</v>
      </c>
      <c r="I20" s="300">
        <v>1330</v>
      </c>
      <c r="J20" s="172">
        <f>+I20-G20</f>
        <v>1328.67</v>
      </c>
      <c r="K20" s="174" t="s">
        <v>365</v>
      </c>
      <c r="L20" s="174">
        <v>1305</v>
      </c>
      <c r="M20" s="174">
        <v>1305</v>
      </c>
      <c r="N20" s="174" t="s">
        <v>31</v>
      </c>
      <c r="O20" s="174">
        <v>5</v>
      </c>
      <c r="P20" s="174">
        <v>6</v>
      </c>
      <c r="Q20" s="174">
        <v>10</v>
      </c>
      <c r="R20" s="182">
        <f>M20+O20+P20+Q20</f>
        <v>1326</v>
      </c>
      <c r="T20" s="113"/>
    </row>
    <row r="21" spans="1:20" ht="19.149999999999999" customHeight="1" thickBot="1">
      <c r="A21" s="403"/>
      <c r="B21" s="154" t="s">
        <v>17</v>
      </c>
      <c r="C21" s="343">
        <v>1.7989999999999999</v>
      </c>
      <c r="D21" s="325">
        <f>+C21-(1245+5+10)/1000*1.21</f>
        <v>0.27439999999999998</v>
      </c>
      <c r="E21" s="367">
        <f>+E18-E20</f>
        <v>-1.1256198347107338E-2</v>
      </c>
      <c r="F21" s="155"/>
      <c r="G21" s="238"/>
      <c r="H21" s="156"/>
      <c r="I21" s="296"/>
      <c r="J21" s="172"/>
      <c r="K21" s="177"/>
      <c r="L21" s="177"/>
      <c r="M21" s="177"/>
      <c r="N21" s="177"/>
      <c r="O21" s="177"/>
      <c r="P21" s="177"/>
      <c r="Q21" s="177"/>
      <c r="R21" s="180"/>
      <c r="T21" s="113"/>
    </row>
    <row r="22" spans="1:20" ht="26.25" thickBot="1">
      <c r="A22" s="398" t="s">
        <v>30</v>
      </c>
      <c r="B22" s="153" t="s">
        <v>1</v>
      </c>
      <c r="C22" s="355">
        <v>1.659</v>
      </c>
      <c r="D22" s="145">
        <f>+'SABANA DE PRECIOS'!S15-'CALCULO INICIAL'!C22</f>
        <v>1.6850000000000032E-2</v>
      </c>
      <c r="E22" s="146"/>
      <c r="F22" s="157" t="s">
        <v>38</v>
      </c>
      <c r="G22" s="307" t="s">
        <v>415</v>
      </c>
      <c r="H22" s="308" t="s">
        <v>414</v>
      </c>
      <c r="I22" s="307" t="s">
        <v>5</v>
      </c>
      <c r="J22" s="172"/>
      <c r="K22" s="177"/>
      <c r="L22" s="177"/>
      <c r="M22" s="177"/>
      <c r="N22" s="177"/>
      <c r="O22" s="177"/>
      <c r="P22" s="177"/>
      <c r="Q22" s="177"/>
      <c r="R22" s="180"/>
      <c r="T22" s="113"/>
    </row>
    <row r="23" spans="1:20" ht="19.149999999999999" customHeight="1" thickBot="1">
      <c r="A23" s="399"/>
      <c r="B23" s="154" t="s">
        <v>17</v>
      </c>
      <c r="C23" s="343">
        <v>1.6890000000000001</v>
      </c>
      <c r="D23" s="211">
        <f>+C23-(1100+5+10)/1000*1.21</f>
        <v>0.33985000000000021</v>
      </c>
      <c r="E23" s="255"/>
      <c r="F23" s="158" t="s">
        <v>39</v>
      </c>
      <c r="G23" s="242">
        <v>1.32</v>
      </c>
      <c r="H23" s="387">
        <v>1.2849999999999999</v>
      </c>
      <c r="I23" s="300"/>
      <c r="J23" s="172">
        <f t="shared" ref="J23:J28" si="7">+I23-G23</f>
        <v>-1.32</v>
      </c>
      <c r="K23" s="207" t="s">
        <v>39</v>
      </c>
      <c r="L23" s="173">
        <v>1246</v>
      </c>
      <c r="M23" s="173">
        <v>1246</v>
      </c>
      <c r="N23" s="173" t="s">
        <v>40</v>
      </c>
      <c r="O23" s="173">
        <v>6</v>
      </c>
      <c r="P23" s="173">
        <v>15</v>
      </c>
      <c r="Q23" s="173">
        <v>10</v>
      </c>
      <c r="R23" s="181">
        <f t="shared" ref="R23:R51" si="8">M23+O23+P23+Q23</f>
        <v>1277</v>
      </c>
      <c r="T23" s="113"/>
    </row>
    <row r="24" spans="1:20" ht="19.5" thickBot="1">
      <c r="A24" s="398" t="s">
        <v>32</v>
      </c>
      <c r="B24" s="153" t="s">
        <v>1</v>
      </c>
      <c r="C24" s="355">
        <v>1.659</v>
      </c>
      <c r="D24" s="145">
        <f>+'SABANA DE PRECIOS'!S16-'CALCULO INICIAL'!C24</f>
        <v>1.6850000000000032E-2</v>
      </c>
      <c r="E24" s="146"/>
      <c r="F24" s="159" t="s">
        <v>41</v>
      </c>
      <c r="G24" s="150">
        <v>1.33</v>
      </c>
      <c r="H24" s="385">
        <f t="shared" ref="H24:H29" si="9">+R24</f>
        <v>1325</v>
      </c>
      <c r="I24" s="300">
        <v>1330</v>
      </c>
      <c r="J24" s="172">
        <f t="shared" si="7"/>
        <v>1328.67</v>
      </c>
      <c r="K24" s="178" t="s">
        <v>41</v>
      </c>
      <c r="L24" s="174">
        <v>1274</v>
      </c>
      <c r="M24" s="301">
        <v>1289</v>
      </c>
      <c r="N24" s="174" t="s">
        <v>42</v>
      </c>
      <c r="O24" s="174">
        <v>10</v>
      </c>
      <c r="P24" s="174">
        <v>16</v>
      </c>
      <c r="Q24" s="174">
        <v>10</v>
      </c>
      <c r="R24" s="182">
        <f t="shared" si="8"/>
        <v>1325</v>
      </c>
      <c r="T24" s="113"/>
    </row>
    <row r="25" spans="1:20" ht="19.5" thickBot="1">
      <c r="A25" s="399"/>
      <c r="B25" s="154" t="s">
        <v>17</v>
      </c>
      <c r="C25" s="343">
        <v>1.6890000000000001</v>
      </c>
      <c r="D25" s="211">
        <f>+C25-(1100+5+10)/1000*1.21</f>
        <v>0.33985000000000021</v>
      </c>
      <c r="E25" s="146"/>
      <c r="F25" s="160" t="s">
        <v>43</v>
      </c>
      <c r="G25" s="150">
        <v>1.33</v>
      </c>
      <c r="H25" s="385">
        <f t="shared" si="9"/>
        <v>1327</v>
      </c>
      <c r="I25" s="300">
        <v>1330</v>
      </c>
      <c r="J25" s="172">
        <f t="shared" si="7"/>
        <v>1328.67</v>
      </c>
      <c r="K25" s="178" t="s">
        <v>43</v>
      </c>
      <c r="L25" s="301">
        <v>1317</v>
      </c>
      <c r="M25" s="301">
        <v>1293</v>
      </c>
      <c r="N25" s="174" t="s">
        <v>15</v>
      </c>
      <c r="O25" s="174">
        <v>12</v>
      </c>
      <c r="P25" s="174">
        <v>12</v>
      </c>
      <c r="Q25" s="174">
        <v>10</v>
      </c>
      <c r="R25" s="182">
        <f>M25+O25+P25+Q25</f>
        <v>1327</v>
      </c>
      <c r="T25" s="113"/>
    </row>
    <row r="26" spans="1:20" ht="19.5" thickBot="1">
      <c r="A26" s="398" t="s">
        <v>33</v>
      </c>
      <c r="B26" s="153" t="s">
        <v>1</v>
      </c>
      <c r="C26" s="355">
        <v>1.68</v>
      </c>
      <c r="D26" s="145">
        <f>+'SABANA DE PRECIOS'!S17-'CALCULO INICIAL'!C26</f>
        <v>-4.149999999999876E-3</v>
      </c>
      <c r="E26" s="146"/>
      <c r="F26" s="160"/>
      <c r="G26" s="150"/>
      <c r="H26" s="300">
        <v>0</v>
      </c>
      <c r="I26" s="300"/>
      <c r="J26" s="172"/>
      <c r="K26" s="178" t="s">
        <v>386</v>
      </c>
      <c r="L26" s="174">
        <v>1115</v>
      </c>
      <c r="M26" s="174">
        <v>1115</v>
      </c>
      <c r="N26" s="174" t="s">
        <v>16</v>
      </c>
      <c r="O26" s="174">
        <v>4</v>
      </c>
      <c r="P26" s="174">
        <v>14</v>
      </c>
      <c r="Q26" s="174">
        <v>10</v>
      </c>
      <c r="R26" s="182">
        <f>M26+O26+P26+Q26</f>
        <v>1143</v>
      </c>
      <c r="T26" s="113"/>
    </row>
    <row r="27" spans="1:20" ht="19.5" thickBot="1">
      <c r="A27" s="399"/>
      <c r="B27" s="154" t="s">
        <v>17</v>
      </c>
      <c r="C27" s="343">
        <v>1.6890000000000001</v>
      </c>
      <c r="D27" s="211">
        <f>+C27-(1100+5+10)/1000*1.21</f>
        <v>0.33985000000000021</v>
      </c>
      <c r="E27" s="146"/>
      <c r="F27" s="160" t="s">
        <v>45</v>
      </c>
      <c r="G27" s="150">
        <v>1.34</v>
      </c>
      <c r="H27" s="300">
        <f t="shared" si="9"/>
        <v>1296</v>
      </c>
      <c r="I27" s="300"/>
      <c r="J27" s="172">
        <f t="shared" si="7"/>
        <v>-1.34</v>
      </c>
      <c r="K27" s="178" t="s">
        <v>45</v>
      </c>
      <c r="L27" s="174">
        <v>1261</v>
      </c>
      <c r="M27" s="174">
        <v>1261</v>
      </c>
      <c r="N27" s="174" t="s">
        <v>42</v>
      </c>
      <c r="O27" s="174">
        <v>7</v>
      </c>
      <c r="P27" s="174">
        <v>18</v>
      </c>
      <c r="Q27" s="174">
        <v>10</v>
      </c>
      <c r="R27" s="182">
        <f t="shared" si="8"/>
        <v>1296</v>
      </c>
      <c r="T27" s="113"/>
    </row>
    <row r="28" spans="1:20" ht="21" customHeight="1">
      <c r="C28" s="113"/>
      <c r="F28" s="160" t="s">
        <v>46</v>
      </c>
      <c r="G28" s="150">
        <v>1.31</v>
      </c>
      <c r="H28" s="300">
        <f t="shared" si="9"/>
        <v>1294</v>
      </c>
      <c r="I28" s="300"/>
      <c r="J28" s="172">
        <f t="shared" si="7"/>
        <v>-1.31</v>
      </c>
      <c r="K28" s="178" t="s">
        <v>46</v>
      </c>
      <c r="L28" s="174">
        <v>1258</v>
      </c>
      <c r="M28" s="174">
        <v>1258</v>
      </c>
      <c r="N28" s="174" t="s">
        <v>25</v>
      </c>
      <c r="O28" s="174">
        <v>12</v>
      </c>
      <c r="P28" s="174">
        <v>14</v>
      </c>
      <c r="Q28" s="174">
        <v>10</v>
      </c>
      <c r="R28" s="182">
        <f t="shared" si="8"/>
        <v>1294</v>
      </c>
      <c r="T28" s="113"/>
    </row>
    <row r="29" spans="1:20" ht="19.5" thickBot="1">
      <c r="C29" s="113"/>
      <c r="D29" s="161" t="s">
        <v>4</v>
      </c>
      <c r="E29" s="206"/>
      <c r="F29" s="160" t="s">
        <v>47</v>
      </c>
      <c r="G29" s="150">
        <v>1.42</v>
      </c>
      <c r="H29" s="300">
        <f t="shared" si="9"/>
        <v>1294</v>
      </c>
      <c r="I29" s="300"/>
      <c r="J29" s="172">
        <f t="shared" ref="J29" si="10">+I29-G29</f>
        <v>-1.42</v>
      </c>
      <c r="K29" s="178" t="s">
        <v>47</v>
      </c>
      <c r="L29" s="174">
        <v>1261</v>
      </c>
      <c r="M29" s="174">
        <v>1261</v>
      </c>
      <c r="N29" s="174" t="s">
        <v>31</v>
      </c>
      <c r="O29" s="174">
        <v>5</v>
      </c>
      <c r="P29" s="174">
        <v>18</v>
      </c>
      <c r="Q29" s="174">
        <v>10</v>
      </c>
      <c r="R29" s="182">
        <f t="shared" si="8"/>
        <v>1294</v>
      </c>
      <c r="T29" s="113"/>
    </row>
    <row r="30" spans="1:20" ht="18" customHeight="1">
      <c r="A30" s="395" t="s">
        <v>48</v>
      </c>
      <c r="B30" s="162" t="s">
        <v>15</v>
      </c>
      <c r="C30" s="362">
        <f>+D30</f>
        <v>1.3280000000000001</v>
      </c>
      <c r="D30" s="205">
        <f>+G2+0.008</f>
        <v>1.3280000000000001</v>
      </c>
      <c r="E30" s="304">
        <f>+H2/1000+0.008</f>
        <v>1.327</v>
      </c>
      <c r="F30" s="160"/>
      <c r="G30" s="150"/>
      <c r="H30" s="358"/>
      <c r="I30" s="300"/>
      <c r="J30" s="172"/>
      <c r="K30" s="178"/>
      <c r="L30" s="174"/>
      <c r="M30" s="174"/>
      <c r="N30" s="174"/>
      <c r="O30" s="174"/>
      <c r="P30" s="174"/>
      <c r="Q30" s="174"/>
      <c r="R30" s="182"/>
      <c r="T30" s="113"/>
    </row>
    <row r="31" spans="1:20" ht="18.75">
      <c r="A31" s="396"/>
      <c r="B31" s="164" t="s">
        <v>18</v>
      </c>
      <c r="C31" s="362">
        <f t="shared" ref="C31:C61" si="11">+D31</f>
        <v>1.3280000000000001</v>
      </c>
      <c r="D31" s="165">
        <f>+G3+0.008</f>
        <v>1.3280000000000001</v>
      </c>
      <c r="E31" s="305">
        <f t="shared" ref="E31:E48" si="12">+H3/1000+0.008</f>
        <v>1.3160000000000001</v>
      </c>
      <c r="F31" s="226" t="s">
        <v>51</v>
      </c>
      <c r="G31" s="150">
        <v>1.3460000000000001</v>
      </c>
      <c r="H31" s="300">
        <f>+R31</f>
        <v>1346</v>
      </c>
      <c r="I31" s="300"/>
      <c r="J31" s="172">
        <f t="shared" ref="J31:J34" si="13">+I31-G31</f>
        <v>-1.3460000000000001</v>
      </c>
      <c r="K31" s="178" t="s">
        <v>51</v>
      </c>
      <c r="L31" s="301">
        <v>1307</v>
      </c>
      <c r="M31" s="174">
        <v>1307</v>
      </c>
      <c r="N31" s="174" t="s">
        <v>52</v>
      </c>
      <c r="O31" s="174">
        <v>9</v>
      </c>
      <c r="P31" s="174">
        <v>20</v>
      </c>
      <c r="Q31" s="174">
        <v>10</v>
      </c>
      <c r="R31" s="182">
        <f t="shared" si="8"/>
        <v>1346</v>
      </c>
      <c r="T31" s="113"/>
    </row>
    <row r="32" spans="1:20" ht="18.75">
      <c r="A32" s="396"/>
      <c r="B32" s="204" t="s">
        <v>19</v>
      </c>
      <c r="C32" s="362">
        <f t="shared" si="11"/>
        <v>1.3280000000000001</v>
      </c>
      <c r="D32" s="165">
        <f t="shared" ref="D32:D34" si="14">+G4+0.008</f>
        <v>1.3280000000000001</v>
      </c>
      <c r="E32" s="305">
        <f t="shared" si="12"/>
        <v>1.3180000000000001</v>
      </c>
      <c r="F32" s="226" t="s">
        <v>53</v>
      </c>
      <c r="G32" s="150">
        <v>1.32</v>
      </c>
      <c r="H32" s="300">
        <f>+R32</f>
        <v>1306</v>
      </c>
      <c r="I32" s="300"/>
      <c r="J32" s="172">
        <f t="shared" si="13"/>
        <v>-1.32</v>
      </c>
      <c r="K32" s="178" t="s">
        <v>53</v>
      </c>
      <c r="L32" s="174">
        <v>1271</v>
      </c>
      <c r="M32" s="174">
        <v>1271</v>
      </c>
      <c r="N32" s="174" t="s">
        <v>54</v>
      </c>
      <c r="O32" s="174">
        <v>11</v>
      </c>
      <c r="P32" s="174">
        <v>14</v>
      </c>
      <c r="Q32" s="174">
        <v>10</v>
      </c>
      <c r="R32" s="182">
        <f t="shared" si="8"/>
        <v>1306</v>
      </c>
      <c r="T32" s="113"/>
    </row>
    <row r="33" spans="1:20" ht="18.75">
      <c r="A33" s="396"/>
      <c r="B33" s="204" t="s">
        <v>20</v>
      </c>
      <c r="C33" s="362">
        <f t="shared" si="11"/>
        <v>1.343</v>
      </c>
      <c r="D33" s="165">
        <f t="shared" si="14"/>
        <v>1.343</v>
      </c>
      <c r="E33" s="305">
        <f t="shared" si="12"/>
        <v>1.321</v>
      </c>
      <c r="F33" s="226" t="s">
        <v>55</v>
      </c>
      <c r="G33" s="150">
        <v>1.3939999999999999</v>
      </c>
      <c r="H33" s="300">
        <f>+R33</f>
        <v>1394</v>
      </c>
      <c r="I33" s="300"/>
      <c r="J33" s="172">
        <f t="shared" si="13"/>
        <v>-1.3939999999999999</v>
      </c>
      <c r="K33" s="178" t="s">
        <v>55</v>
      </c>
      <c r="L33" s="174">
        <v>1361</v>
      </c>
      <c r="M33" s="174">
        <v>1361</v>
      </c>
      <c r="N33" s="174" t="s">
        <v>52</v>
      </c>
      <c r="O33" s="174">
        <v>10</v>
      </c>
      <c r="P33" s="174">
        <v>13</v>
      </c>
      <c r="Q33" s="174">
        <v>10</v>
      </c>
      <c r="R33" s="182">
        <f t="shared" si="8"/>
        <v>1394</v>
      </c>
      <c r="T33" s="113"/>
    </row>
    <row r="34" spans="1:20" ht="18.75">
      <c r="A34" s="396"/>
      <c r="B34" s="204" t="s">
        <v>21</v>
      </c>
      <c r="C34" s="362">
        <f t="shared" si="11"/>
        <v>1.3280000000000001</v>
      </c>
      <c r="D34" s="165">
        <f t="shared" si="14"/>
        <v>1.3280000000000001</v>
      </c>
      <c r="E34" s="305">
        <f t="shared" si="12"/>
        <v>1.327</v>
      </c>
      <c r="F34" s="226" t="s">
        <v>56</v>
      </c>
      <c r="G34" s="150">
        <v>1.3</v>
      </c>
      <c r="H34" s="300">
        <f>+R34</f>
        <v>1269</v>
      </c>
      <c r="I34" s="300"/>
      <c r="J34" s="172">
        <f t="shared" si="13"/>
        <v>-1.3</v>
      </c>
      <c r="K34" s="178" t="s">
        <v>56</v>
      </c>
      <c r="L34" s="174">
        <v>1235</v>
      </c>
      <c r="M34" s="174">
        <v>1235</v>
      </c>
      <c r="N34" s="174" t="s">
        <v>57</v>
      </c>
      <c r="O34" s="174">
        <v>6</v>
      </c>
      <c r="P34" s="174">
        <v>18</v>
      </c>
      <c r="Q34" s="174">
        <v>10</v>
      </c>
      <c r="R34" s="182">
        <f t="shared" si="8"/>
        <v>1269</v>
      </c>
      <c r="T34" s="113"/>
    </row>
    <row r="35" spans="1:20" ht="18.75">
      <c r="A35" s="396"/>
      <c r="B35" s="204" t="s">
        <v>44</v>
      </c>
      <c r="C35" s="362">
        <f t="shared" si="11"/>
        <v>1.3280000000000001</v>
      </c>
      <c r="D35" s="165">
        <f>+G8+0.008</f>
        <v>1.3280000000000001</v>
      </c>
      <c r="E35" s="305">
        <f>+H8/1000+0.008</f>
        <v>1.327</v>
      </c>
      <c r="F35" s="368" t="s">
        <v>58</v>
      </c>
      <c r="G35" s="163">
        <f>+H35+0.025</f>
        <v>1.3579999999999999</v>
      </c>
      <c r="H35" s="359">
        <v>1.333</v>
      </c>
      <c r="I35" s="300"/>
      <c r="J35" s="172"/>
      <c r="K35" s="179" t="s">
        <v>58</v>
      </c>
      <c r="L35" s="174"/>
      <c r="M35" s="174"/>
      <c r="N35" s="174" t="s">
        <v>50</v>
      </c>
      <c r="O35" s="174">
        <v>0</v>
      </c>
      <c r="P35" s="174">
        <v>0</v>
      </c>
      <c r="Q35" s="174">
        <v>0</v>
      </c>
      <c r="R35" s="182">
        <f t="shared" si="8"/>
        <v>0</v>
      </c>
      <c r="T35" s="113"/>
    </row>
    <row r="36" spans="1:20" ht="18.75">
      <c r="A36" s="396"/>
      <c r="B36" s="164" t="s">
        <v>43</v>
      </c>
      <c r="C36" s="362">
        <f t="shared" si="11"/>
        <v>1.3380000000000001</v>
      </c>
      <c r="D36" s="165">
        <f>+G25+0.008</f>
        <v>1.3380000000000001</v>
      </c>
      <c r="E36" s="305">
        <f>+H25/1000+0.008</f>
        <v>1.335</v>
      </c>
      <c r="F36" s="368" t="s">
        <v>59</v>
      </c>
      <c r="G36" s="163">
        <f>+H36+0.025</f>
        <v>1.3339999999999999</v>
      </c>
      <c r="H36" s="359">
        <v>1.3089999999999999</v>
      </c>
      <c r="I36" s="300"/>
      <c r="J36" s="172"/>
      <c r="K36" s="179" t="s">
        <v>59</v>
      </c>
      <c r="L36" s="174"/>
      <c r="M36" s="174"/>
      <c r="N36" s="174" t="s">
        <v>50</v>
      </c>
      <c r="O36" s="174">
        <v>0</v>
      </c>
      <c r="P36" s="174">
        <v>0</v>
      </c>
      <c r="Q36" s="174">
        <v>0</v>
      </c>
      <c r="R36" s="182">
        <f t="shared" ref="R36" si="15">M36+O36+P36+Q36</f>
        <v>0</v>
      </c>
      <c r="T36" s="113"/>
    </row>
    <row r="37" spans="1:20" ht="18.75">
      <c r="A37" s="396"/>
      <c r="B37" s="164" t="s">
        <v>24</v>
      </c>
      <c r="C37" s="362">
        <f t="shared" si="11"/>
        <v>1.298</v>
      </c>
      <c r="D37" s="165">
        <f t="shared" ref="D37:D47" si="16">+G9+0.008</f>
        <v>1.298</v>
      </c>
      <c r="E37" s="305">
        <f>+H9/1000+0.008</f>
        <v>1.2909999999999999</v>
      </c>
      <c r="F37" s="226" t="s">
        <v>61</v>
      </c>
      <c r="G37" s="150">
        <v>1.3580000000000001</v>
      </c>
      <c r="H37" s="300">
        <f>+R37</f>
        <v>1358</v>
      </c>
      <c r="I37" s="298"/>
      <c r="J37" s="172">
        <f>+I37-G37</f>
        <v>-1.3580000000000001</v>
      </c>
      <c r="K37" s="178" t="s">
        <v>61</v>
      </c>
      <c r="L37" s="174">
        <v>1328</v>
      </c>
      <c r="M37" s="174">
        <v>1328</v>
      </c>
      <c r="N37" s="174" t="s">
        <v>61</v>
      </c>
      <c r="O37" s="174">
        <v>5</v>
      </c>
      <c r="P37" s="174">
        <v>15</v>
      </c>
      <c r="Q37" s="174">
        <v>10</v>
      </c>
      <c r="R37" s="182">
        <f t="shared" si="8"/>
        <v>1358</v>
      </c>
      <c r="T37" s="113"/>
    </row>
    <row r="38" spans="1:20" ht="18.75">
      <c r="A38" s="396"/>
      <c r="B38" s="204" t="s">
        <v>26</v>
      </c>
      <c r="C38" s="362">
        <f t="shared" si="11"/>
        <v>1.323</v>
      </c>
      <c r="D38" s="165">
        <f t="shared" si="16"/>
        <v>1.323</v>
      </c>
      <c r="E38" s="305">
        <f t="shared" si="12"/>
        <v>1.3220000000000001</v>
      </c>
      <c r="F38" s="226" t="s">
        <v>62</v>
      </c>
      <c r="G38" s="150">
        <v>1.35</v>
      </c>
      <c r="H38" s="385">
        <f>+R38</f>
        <v>1319</v>
      </c>
      <c r="I38" s="300">
        <v>1350</v>
      </c>
      <c r="J38" s="172">
        <f t="shared" ref="J38:J39" si="17">+I38-G38</f>
        <v>1348.65</v>
      </c>
      <c r="K38" s="178" t="s">
        <v>62</v>
      </c>
      <c r="L38" s="174">
        <v>1370</v>
      </c>
      <c r="M38" s="301">
        <v>1280</v>
      </c>
      <c r="N38" s="174" t="s">
        <v>63</v>
      </c>
      <c r="O38" s="174">
        <v>8</v>
      </c>
      <c r="P38" s="174">
        <v>21</v>
      </c>
      <c r="Q38" s="174">
        <v>10</v>
      </c>
      <c r="R38" s="182">
        <f t="shared" si="8"/>
        <v>1319</v>
      </c>
      <c r="T38" s="113"/>
    </row>
    <row r="39" spans="1:20" ht="18.75">
      <c r="A39" s="396"/>
      <c r="B39" s="164" t="s">
        <v>23</v>
      </c>
      <c r="C39" s="362">
        <f t="shared" si="11"/>
        <v>1.3280000000000001</v>
      </c>
      <c r="D39" s="165">
        <f t="shared" si="16"/>
        <v>1.3280000000000001</v>
      </c>
      <c r="E39" s="305">
        <f t="shared" si="12"/>
        <v>1.321</v>
      </c>
      <c r="F39" s="226" t="s">
        <v>64</v>
      </c>
      <c r="G39" s="150">
        <v>1.32</v>
      </c>
      <c r="H39" s="300">
        <f>+R39</f>
        <v>1292</v>
      </c>
      <c r="I39" s="298"/>
      <c r="J39" s="172">
        <f t="shared" si="17"/>
        <v>-1.32</v>
      </c>
      <c r="K39" s="178" t="s">
        <v>64</v>
      </c>
      <c r="L39" s="174">
        <v>1258</v>
      </c>
      <c r="M39" s="174">
        <v>1258</v>
      </c>
      <c r="N39" s="174" t="s">
        <v>52</v>
      </c>
      <c r="O39" s="174">
        <v>9</v>
      </c>
      <c r="P39" s="174">
        <v>15</v>
      </c>
      <c r="Q39" s="174">
        <v>10</v>
      </c>
      <c r="R39" s="182">
        <f t="shared" si="8"/>
        <v>1292</v>
      </c>
      <c r="T39" s="113"/>
    </row>
    <row r="40" spans="1:20" ht="18.75">
      <c r="A40" s="396"/>
      <c r="B40" s="204" t="s">
        <v>28</v>
      </c>
      <c r="C40" s="362">
        <f t="shared" si="11"/>
        <v>1.3320000000000001</v>
      </c>
      <c r="D40" s="165">
        <f t="shared" si="16"/>
        <v>1.3320000000000001</v>
      </c>
      <c r="E40" s="305">
        <f t="shared" si="12"/>
        <v>1.3320000000000001</v>
      </c>
      <c r="F40" s="368" t="s">
        <v>65</v>
      </c>
      <c r="G40" s="163">
        <f>+H40+0.025</f>
        <v>1.357</v>
      </c>
      <c r="H40" s="359">
        <v>1.3320000000000001</v>
      </c>
      <c r="I40" s="298"/>
      <c r="J40" s="172"/>
      <c r="K40" s="179" t="s">
        <v>65</v>
      </c>
      <c r="L40" s="174"/>
      <c r="M40" s="174"/>
      <c r="N40" s="174" t="s">
        <v>50</v>
      </c>
      <c r="O40" s="174">
        <v>0</v>
      </c>
      <c r="P40" s="174">
        <v>0</v>
      </c>
      <c r="Q40" s="174">
        <v>0</v>
      </c>
      <c r="R40" s="182">
        <f t="shared" si="8"/>
        <v>0</v>
      </c>
      <c r="T40" s="113"/>
    </row>
    <row r="41" spans="1:20" ht="18.75">
      <c r="A41" s="396"/>
      <c r="B41" s="204" t="s">
        <v>29</v>
      </c>
      <c r="C41" s="362">
        <f t="shared" si="11"/>
        <v>1.343</v>
      </c>
      <c r="D41" s="165">
        <f t="shared" si="16"/>
        <v>1.343</v>
      </c>
      <c r="E41" s="305">
        <f t="shared" si="12"/>
        <v>1.343</v>
      </c>
      <c r="F41" s="226" t="s">
        <v>67</v>
      </c>
      <c r="G41" s="150">
        <v>1.321</v>
      </c>
      <c r="H41" s="385">
        <f>+R41</f>
        <v>1318</v>
      </c>
      <c r="I41" s="298"/>
      <c r="J41" s="172">
        <f t="shared" ref="J41:J43" si="18">+I41-G41</f>
        <v>-1.321</v>
      </c>
      <c r="K41" s="178" t="s">
        <v>67</v>
      </c>
      <c r="L41" s="174">
        <v>1283</v>
      </c>
      <c r="M41" s="301">
        <v>1280</v>
      </c>
      <c r="N41" s="174" t="s">
        <v>63</v>
      </c>
      <c r="O41" s="174">
        <v>7</v>
      </c>
      <c r="P41" s="174">
        <v>21</v>
      </c>
      <c r="Q41" s="174">
        <v>10</v>
      </c>
      <c r="R41" s="182">
        <f t="shared" si="8"/>
        <v>1318</v>
      </c>
      <c r="T41" s="113"/>
    </row>
    <row r="42" spans="1:20" ht="18.75">
      <c r="A42" s="396"/>
      <c r="B42" s="204" t="s">
        <v>66</v>
      </c>
      <c r="C42" s="362">
        <f t="shared" si="11"/>
        <v>1.3129999999999999</v>
      </c>
      <c r="D42" s="165">
        <f t="shared" si="16"/>
        <v>1.3129999999999999</v>
      </c>
      <c r="E42" s="305">
        <f t="shared" si="12"/>
        <v>1.31</v>
      </c>
      <c r="F42" s="226" t="s">
        <v>69</v>
      </c>
      <c r="G42" s="150">
        <v>1.2949999999999999</v>
      </c>
      <c r="H42" s="300">
        <f>+R42</f>
        <v>1288</v>
      </c>
      <c r="I42" s="298"/>
      <c r="J42" s="172">
        <f t="shared" si="18"/>
        <v>-1.2949999999999999</v>
      </c>
      <c r="K42" s="178" t="s">
        <v>69</v>
      </c>
      <c r="L42" s="301">
        <v>1254</v>
      </c>
      <c r="M42" s="174">
        <v>1254</v>
      </c>
      <c r="N42" s="174" t="s">
        <v>70</v>
      </c>
      <c r="O42" s="174">
        <v>12</v>
      </c>
      <c r="P42" s="174">
        <v>12</v>
      </c>
      <c r="Q42" s="174">
        <v>10</v>
      </c>
      <c r="R42" s="182">
        <f t="shared" si="8"/>
        <v>1288</v>
      </c>
      <c r="T42" s="113"/>
    </row>
    <row r="43" spans="1:20" ht="18.75">
      <c r="A43" s="396"/>
      <c r="B43" s="204" t="s">
        <v>68</v>
      </c>
      <c r="C43" s="362">
        <f t="shared" si="11"/>
        <v>1.3129999999999999</v>
      </c>
      <c r="D43" s="165">
        <f t="shared" si="16"/>
        <v>1.3129999999999999</v>
      </c>
      <c r="E43" s="305">
        <f t="shared" si="12"/>
        <v>1.31</v>
      </c>
      <c r="F43" s="226" t="s">
        <v>71</v>
      </c>
      <c r="G43" s="150">
        <v>1.321</v>
      </c>
      <c r="H43" s="385">
        <f>+R43</f>
        <v>1318</v>
      </c>
      <c r="I43" s="298"/>
      <c r="J43" s="172">
        <f t="shared" si="18"/>
        <v>-1.321</v>
      </c>
      <c r="K43" s="178" t="s">
        <v>71</v>
      </c>
      <c r="L43" s="174">
        <v>1283</v>
      </c>
      <c r="M43" s="301">
        <v>1280</v>
      </c>
      <c r="N43" s="174" t="s">
        <v>63</v>
      </c>
      <c r="O43" s="174">
        <v>7</v>
      </c>
      <c r="P43" s="174">
        <v>21</v>
      </c>
      <c r="Q43" s="174">
        <v>10</v>
      </c>
      <c r="R43" s="182">
        <f t="shared" si="8"/>
        <v>1318</v>
      </c>
      <c r="T43" s="113"/>
    </row>
    <row r="44" spans="1:20" ht="18.75">
      <c r="A44" s="396"/>
      <c r="B44" s="164" t="s">
        <v>33</v>
      </c>
      <c r="C44" s="362">
        <f t="shared" si="11"/>
        <v>1.3129999999999999</v>
      </c>
      <c r="D44" s="165">
        <f t="shared" si="16"/>
        <v>1.3129999999999999</v>
      </c>
      <c r="E44" s="305">
        <f t="shared" si="12"/>
        <v>1.3109999999999999</v>
      </c>
      <c r="F44" s="226" t="s">
        <v>72</v>
      </c>
      <c r="G44" s="234">
        <f>+H44+0.045</f>
        <v>1.4135950413223139</v>
      </c>
      <c r="H44" s="360">
        <f>1.656/1.21</f>
        <v>1.368595041322314</v>
      </c>
      <c r="I44" s="298"/>
      <c r="J44" s="172"/>
      <c r="K44" s="179" t="s">
        <v>72</v>
      </c>
      <c r="L44" s="174"/>
      <c r="M44" s="174"/>
      <c r="N44" s="174" t="s">
        <v>50</v>
      </c>
      <c r="O44" s="174">
        <v>0</v>
      </c>
      <c r="P44" s="174">
        <v>0</v>
      </c>
      <c r="Q44" s="174">
        <v>0</v>
      </c>
      <c r="R44" s="182">
        <f t="shared" si="8"/>
        <v>0</v>
      </c>
      <c r="T44" s="113"/>
    </row>
    <row r="45" spans="1:20" ht="18.75">
      <c r="A45" s="396"/>
      <c r="B45" s="164" t="s">
        <v>34</v>
      </c>
      <c r="C45" s="362">
        <f t="shared" si="11"/>
        <v>1.3180000000000001</v>
      </c>
      <c r="D45" s="165">
        <f t="shared" si="16"/>
        <v>1.3180000000000001</v>
      </c>
      <c r="E45" s="305">
        <f t="shared" si="12"/>
        <v>1.3109999999999999</v>
      </c>
      <c r="F45" s="160"/>
      <c r="G45" s="150"/>
      <c r="H45" s="358"/>
      <c r="I45" s="298"/>
      <c r="J45" s="172"/>
      <c r="K45" s="179" t="s">
        <v>73</v>
      </c>
      <c r="L45" s="174"/>
      <c r="M45" s="174"/>
      <c r="N45" s="174" t="s">
        <v>50</v>
      </c>
      <c r="O45" s="174">
        <v>0</v>
      </c>
      <c r="P45" s="174">
        <v>0</v>
      </c>
      <c r="Q45" s="174">
        <v>0</v>
      </c>
      <c r="R45" s="182">
        <f t="shared" si="8"/>
        <v>0</v>
      </c>
      <c r="T45" s="113"/>
    </row>
    <row r="46" spans="1:20" ht="18.600000000000001" customHeight="1">
      <c r="A46" s="396"/>
      <c r="B46" s="164" t="s">
        <v>35</v>
      </c>
      <c r="C46" s="362">
        <f t="shared" si="11"/>
        <v>1.323</v>
      </c>
      <c r="D46" s="165">
        <f t="shared" si="16"/>
        <v>1.323</v>
      </c>
      <c r="E46" s="305">
        <f t="shared" si="12"/>
        <v>1.32</v>
      </c>
      <c r="F46" s="226" t="s">
        <v>74</v>
      </c>
      <c r="G46" s="150">
        <v>1.3720000000000001</v>
      </c>
      <c r="H46" s="300">
        <f>+R46</f>
        <v>1372</v>
      </c>
      <c r="I46" s="298"/>
      <c r="J46" s="172">
        <f t="shared" ref="J46:J47" si="19">+I46-G46</f>
        <v>-1.3720000000000001</v>
      </c>
      <c r="K46" s="178" t="s">
        <v>74</v>
      </c>
      <c r="L46" s="174">
        <v>1340</v>
      </c>
      <c r="M46" s="174">
        <v>1340</v>
      </c>
      <c r="N46" s="174" t="s">
        <v>75</v>
      </c>
      <c r="O46" s="174">
        <v>7</v>
      </c>
      <c r="P46" s="174">
        <v>15</v>
      </c>
      <c r="Q46" s="174">
        <v>10</v>
      </c>
      <c r="R46" s="182">
        <f t="shared" si="8"/>
        <v>1372</v>
      </c>
      <c r="T46" s="113"/>
    </row>
    <row r="47" spans="1:20" ht="18.600000000000001" customHeight="1">
      <c r="A47" s="396"/>
      <c r="B47" s="164" t="s">
        <v>37</v>
      </c>
      <c r="C47" s="362">
        <f t="shared" si="11"/>
        <v>1.3080000000000001</v>
      </c>
      <c r="D47" s="165">
        <f t="shared" si="16"/>
        <v>1.3080000000000001</v>
      </c>
      <c r="E47" s="305">
        <f t="shared" si="12"/>
        <v>1.288</v>
      </c>
      <c r="F47" s="226" t="s">
        <v>76</v>
      </c>
      <c r="G47" s="150">
        <v>1.292</v>
      </c>
      <c r="H47" s="300">
        <f>+R47</f>
        <v>1292</v>
      </c>
      <c r="I47" s="298"/>
      <c r="J47" s="172">
        <f t="shared" si="19"/>
        <v>-1.292</v>
      </c>
      <c r="K47" s="178" t="s">
        <v>76</v>
      </c>
      <c r="L47" s="174">
        <v>1247</v>
      </c>
      <c r="M47" s="174">
        <v>1247</v>
      </c>
      <c r="N47" s="174" t="s">
        <v>77</v>
      </c>
      <c r="O47" s="174">
        <v>20</v>
      </c>
      <c r="P47" s="174">
        <v>15</v>
      </c>
      <c r="Q47" s="174">
        <v>10</v>
      </c>
      <c r="R47" s="182">
        <f t="shared" si="8"/>
        <v>1292</v>
      </c>
      <c r="T47" s="113"/>
    </row>
    <row r="48" spans="1:20" ht="18.600000000000001" customHeight="1">
      <c r="A48" s="396"/>
      <c r="B48" s="164" t="s">
        <v>365</v>
      </c>
      <c r="C48" s="362">
        <f t="shared" si="11"/>
        <v>1.3380000000000001</v>
      </c>
      <c r="D48" s="165">
        <f>+G20+0.008</f>
        <v>1.3380000000000001</v>
      </c>
      <c r="E48" s="305">
        <f t="shared" si="12"/>
        <v>1.3340000000000001</v>
      </c>
      <c r="F48" s="368" t="s">
        <v>78</v>
      </c>
      <c r="G48" s="163">
        <f>+H48+0.025</f>
        <v>1.3559999999999999</v>
      </c>
      <c r="H48" s="359">
        <v>1.331</v>
      </c>
      <c r="I48" s="298"/>
      <c r="J48" s="172"/>
      <c r="K48" s="179" t="s">
        <v>78</v>
      </c>
      <c r="L48" s="174"/>
      <c r="M48" s="174"/>
      <c r="N48" s="174" t="s">
        <v>50</v>
      </c>
      <c r="O48" s="174"/>
      <c r="P48" s="174"/>
      <c r="Q48" s="174">
        <v>0</v>
      </c>
      <c r="R48" s="182">
        <f t="shared" si="8"/>
        <v>0</v>
      </c>
      <c r="T48" s="113"/>
    </row>
    <row r="49" spans="1:23" ht="18.600000000000001" customHeight="1">
      <c r="A49" s="396"/>
      <c r="B49" s="164" t="s">
        <v>46</v>
      </c>
      <c r="C49" s="362">
        <f t="shared" si="11"/>
        <v>1.3180000000000001</v>
      </c>
      <c r="D49" s="165">
        <f>+G28+0.008</f>
        <v>1.3180000000000001</v>
      </c>
      <c r="E49" s="305">
        <f>+H28/1000+0.008</f>
        <v>1.302</v>
      </c>
      <c r="F49" s="368" t="s">
        <v>79</v>
      </c>
      <c r="G49" s="163">
        <f>+H49+0.025</f>
        <v>1.353</v>
      </c>
      <c r="H49" s="359">
        <v>1.3280000000000001</v>
      </c>
      <c r="I49" s="298"/>
      <c r="J49" s="172"/>
      <c r="K49" s="179" t="s">
        <v>79</v>
      </c>
      <c r="L49" s="174"/>
      <c r="M49" s="174"/>
      <c r="N49" s="174" t="s">
        <v>50</v>
      </c>
      <c r="O49" s="174"/>
      <c r="P49" s="174"/>
      <c r="Q49" s="174">
        <v>0</v>
      </c>
      <c r="R49" s="182">
        <f t="shared" si="8"/>
        <v>0</v>
      </c>
      <c r="T49" s="113"/>
    </row>
    <row r="50" spans="1:23" ht="18.600000000000001" customHeight="1">
      <c r="A50" s="396"/>
      <c r="B50" s="164" t="s">
        <v>47</v>
      </c>
      <c r="C50" s="362">
        <f t="shared" si="11"/>
        <v>1.4279999999999999</v>
      </c>
      <c r="D50" s="165">
        <f>+G29+0.008</f>
        <v>1.4279999999999999</v>
      </c>
      <c r="E50" s="305">
        <f>+H29/1000+0.008</f>
        <v>1.302</v>
      </c>
      <c r="F50" s="226" t="s">
        <v>80</v>
      </c>
      <c r="G50" s="150">
        <v>1.2949999999999999</v>
      </c>
      <c r="H50" s="361">
        <f>+R50</f>
        <v>1259</v>
      </c>
      <c r="I50" s="298"/>
      <c r="J50" s="172">
        <f t="shared" ref="J50" si="20">+I50-G50</f>
        <v>-1.2949999999999999</v>
      </c>
      <c r="K50" s="178" t="s">
        <v>80</v>
      </c>
      <c r="L50" s="174">
        <v>1225</v>
      </c>
      <c r="M50" s="174">
        <v>1225</v>
      </c>
      <c r="N50" s="174" t="s">
        <v>25</v>
      </c>
      <c r="O50" s="174">
        <v>12</v>
      </c>
      <c r="P50" s="174">
        <v>12</v>
      </c>
      <c r="Q50" s="174">
        <v>10</v>
      </c>
      <c r="R50" s="182">
        <f t="shared" si="8"/>
        <v>1259</v>
      </c>
      <c r="T50" s="113"/>
    </row>
    <row r="51" spans="1:23" ht="18.600000000000001" customHeight="1">
      <c r="A51" s="396"/>
      <c r="B51" s="164" t="s">
        <v>69</v>
      </c>
      <c r="C51" s="362">
        <f t="shared" si="11"/>
        <v>1.3029999999999999</v>
      </c>
      <c r="D51" s="165">
        <f>+G42+0.008</f>
        <v>1.3029999999999999</v>
      </c>
      <c r="E51" s="305">
        <f>+H42/1000+0.008</f>
        <v>1.296</v>
      </c>
      <c r="F51" s="372" t="s">
        <v>82</v>
      </c>
      <c r="G51" s="379">
        <f>+H51+0.025</f>
        <v>1.325</v>
      </c>
      <c r="H51" s="380">
        <v>1.3</v>
      </c>
      <c r="I51" s="298"/>
      <c r="J51" s="172"/>
      <c r="K51" s="179" t="s">
        <v>82</v>
      </c>
      <c r="L51" s="174"/>
      <c r="M51" s="174"/>
      <c r="N51" s="175">
        <v>0</v>
      </c>
      <c r="O51" s="175">
        <v>0</v>
      </c>
      <c r="P51" s="175">
        <v>0</v>
      </c>
      <c r="Q51" s="175">
        <v>0</v>
      </c>
      <c r="R51" s="183">
        <f t="shared" si="8"/>
        <v>0</v>
      </c>
      <c r="T51" s="113"/>
    </row>
    <row r="52" spans="1:23" ht="18.600000000000001" customHeight="1">
      <c r="A52" s="396"/>
      <c r="B52" s="164" t="s">
        <v>51</v>
      </c>
      <c r="C52" s="362">
        <f t="shared" si="11"/>
        <v>1.3540000000000001</v>
      </c>
      <c r="D52" s="165">
        <f>+G31+0.008</f>
        <v>1.3540000000000001</v>
      </c>
      <c r="E52" s="305">
        <f>+H31/1000+0.008</f>
        <v>1.3540000000000001</v>
      </c>
      <c r="F52" s="374" t="s">
        <v>83</v>
      </c>
      <c r="G52" s="375">
        <f>+H52+0.025</f>
        <v>1.335</v>
      </c>
      <c r="H52" s="376">
        <v>1.31</v>
      </c>
      <c r="I52" s="298" t="s">
        <v>427</v>
      </c>
      <c r="J52" s="172"/>
      <c r="K52" s="178" t="s">
        <v>83</v>
      </c>
      <c r="L52" s="174"/>
      <c r="M52" s="174"/>
      <c r="N52" s="174" t="s">
        <v>50</v>
      </c>
      <c r="O52" s="174">
        <v>0</v>
      </c>
      <c r="P52" s="174">
        <v>0</v>
      </c>
      <c r="Q52" s="174">
        <v>0</v>
      </c>
      <c r="R52" s="182">
        <f t="shared" ref="R52" si="21">M52+O52+P52+Q52</f>
        <v>0</v>
      </c>
      <c r="T52" s="113"/>
    </row>
    <row r="53" spans="1:23" ht="18.600000000000001" customHeight="1">
      <c r="A53" s="396"/>
      <c r="B53" s="164" t="s">
        <v>53</v>
      </c>
      <c r="C53" s="362">
        <f t="shared" si="11"/>
        <v>1.3280000000000001</v>
      </c>
      <c r="D53" s="165">
        <f>+G32+0.008</f>
        <v>1.3280000000000001</v>
      </c>
      <c r="E53" s="305">
        <f>+H32/1000+0.008</f>
        <v>1.3140000000000001</v>
      </c>
      <c r="F53" s="369" t="s">
        <v>387</v>
      </c>
      <c r="G53" s="163">
        <f>+H53+0.025</f>
        <v>1.359</v>
      </c>
      <c r="H53" s="359">
        <v>1.3340000000000001</v>
      </c>
      <c r="I53" s="298"/>
      <c r="J53" s="172"/>
      <c r="K53" s="179" t="s">
        <v>387</v>
      </c>
      <c r="L53" s="174"/>
      <c r="M53" s="174"/>
      <c r="N53" s="174" t="s">
        <v>50</v>
      </c>
      <c r="O53" s="174">
        <v>0</v>
      </c>
      <c r="P53" s="174">
        <v>0</v>
      </c>
      <c r="Q53" s="174">
        <v>0</v>
      </c>
      <c r="R53" s="182">
        <f t="shared" ref="R53:R54" si="22">M53+O53+P53+Q53</f>
        <v>0</v>
      </c>
      <c r="T53" s="113"/>
    </row>
    <row r="54" spans="1:23" ht="18.600000000000001" customHeight="1">
      <c r="A54" s="396"/>
      <c r="B54" s="164" t="s">
        <v>81</v>
      </c>
      <c r="C54" s="362">
        <f t="shared" si="11"/>
        <v>1.3029999999999999</v>
      </c>
      <c r="D54" s="165">
        <f>+G50+0.008</f>
        <v>1.3029999999999999</v>
      </c>
      <c r="E54" s="305">
        <f>+H50/1000+0.008</f>
        <v>1.2669999999999999</v>
      </c>
      <c r="F54" s="369" t="s">
        <v>389</v>
      </c>
      <c r="G54" s="163">
        <f>+H54+0.025</f>
        <v>1.351</v>
      </c>
      <c r="H54" s="359">
        <v>1.3260000000000001</v>
      </c>
      <c r="I54" s="298"/>
      <c r="J54" s="172"/>
      <c r="K54" s="179" t="s">
        <v>389</v>
      </c>
      <c r="L54" s="174"/>
      <c r="M54" s="174"/>
      <c r="N54" s="174" t="s">
        <v>50</v>
      </c>
      <c r="O54" s="174">
        <v>0</v>
      </c>
      <c r="P54" s="174">
        <v>0</v>
      </c>
      <c r="Q54" s="174">
        <v>0</v>
      </c>
      <c r="R54" s="182">
        <f t="shared" si="22"/>
        <v>0</v>
      </c>
      <c r="T54" s="113"/>
    </row>
    <row r="55" spans="1:23" ht="18.600000000000001" customHeight="1">
      <c r="A55" s="396"/>
      <c r="B55" s="164"/>
      <c r="C55" s="362">
        <f t="shared" si="11"/>
        <v>0</v>
      </c>
      <c r="D55" s="165">
        <v>0</v>
      </c>
      <c r="E55" s="305"/>
      <c r="F55" s="370" t="s">
        <v>388</v>
      </c>
      <c r="G55" s="163">
        <f>+H55+0.025</f>
        <v>1.367</v>
      </c>
      <c r="H55" s="359">
        <v>1.3420000000000001</v>
      </c>
      <c r="I55" s="298"/>
      <c r="J55" s="172"/>
      <c r="K55" s="246" t="s">
        <v>388</v>
      </c>
      <c r="L55" s="175"/>
      <c r="M55" s="175"/>
      <c r="N55" s="175" t="s">
        <v>50</v>
      </c>
      <c r="O55" s="175">
        <v>0</v>
      </c>
      <c r="P55" s="175">
        <v>0</v>
      </c>
      <c r="Q55" s="175">
        <v>0</v>
      </c>
      <c r="R55" s="183">
        <v>0</v>
      </c>
      <c r="T55" s="113"/>
    </row>
    <row r="56" spans="1:23" ht="18.600000000000001" customHeight="1" thickBot="1">
      <c r="A56" s="396"/>
      <c r="B56" s="164" t="s">
        <v>39</v>
      </c>
      <c r="C56" s="362">
        <f t="shared" si="11"/>
        <v>1.3280000000000001</v>
      </c>
      <c r="D56" s="165">
        <f>+G23+0.008</f>
        <v>1.3280000000000001</v>
      </c>
      <c r="E56" s="305">
        <f>+H23/1000+0.008</f>
        <v>9.2849999999999999E-3</v>
      </c>
      <c r="F56" s="373" t="s">
        <v>413</v>
      </c>
      <c r="G56" s="377">
        <f>+H56+0.03</f>
        <v>1.3280000000000001</v>
      </c>
      <c r="H56" s="378">
        <v>1.298</v>
      </c>
      <c r="I56" s="298" t="s">
        <v>427</v>
      </c>
      <c r="J56" s="172"/>
      <c r="K56" s="227" t="s">
        <v>402</v>
      </c>
      <c r="L56" s="176"/>
      <c r="M56" s="176"/>
      <c r="N56" s="176" t="s">
        <v>50</v>
      </c>
      <c r="O56" s="176">
        <v>0</v>
      </c>
      <c r="P56" s="176">
        <v>0</v>
      </c>
      <c r="Q56" s="176">
        <v>0</v>
      </c>
      <c r="R56" s="184">
        <v>0</v>
      </c>
      <c r="U56" s="113"/>
      <c r="V56" s="113"/>
      <c r="W56" s="113"/>
    </row>
    <row r="57" spans="1:23" ht="18.600000000000001" customHeight="1">
      <c r="A57" s="396"/>
      <c r="B57" s="164" t="s">
        <v>84</v>
      </c>
      <c r="C57" s="362">
        <f t="shared" si="11"/>
        <v>1.3280000000000001</v>
      </c>
      <c r="D57" s="165">
        <f>+G39+0.008</f>
        <v>1.3280000000000001</v>
      </c>
      <c r="E57" s="305">
        <f>+H39/1000+0.008</f>
        <v>1.3</v>
      </c>
    </row>
    <row r="58" spans="1:23" ht="18.600000000000001" customHeight="1">
      <c r="A58" s="396"/>
      <c r="B58" s="164" t="s">
        <v>85</v>
      </c>
      <c r="C58" s="362">
        <f t="shared" si="11"/>
        <v>1.3419999999999999</v>
      </c>
      <c r="D58" s="165">
        <f>+G36+0.008</f>
        <v>1.3419999999999999</v>
      </c>
      <c r="E58" s="305"/>
      <c r="H58" s="113"/>
    </row>
    <row r="59" spans="1:23" ht="18.600000000000001" customHeight="1">
      <c r="A59" s="396"/>
      <c r="B59" s="164" t="s">
        <v>83</v>
      </c>
      <c r="C59" s="362">
        <f t="shared" si="11"/>
        <v>1.343</v>
      </c>
      <c r="D59" s="165">
        <f>+G52+0.008</f>
        <v>1.343</v>
      </c>
      <c r="E59" s="305">
        <f>+H52/1000+0.008</f>
        <v>9.3100000000000006E-3</v>
      </c>
      <c r="F59" s="113"/>
      <c r="H59" s="113"/>
    </row>
    <row r="60" spans="1:23" ht="18.600000000000001" customHeight="1">
      <c r="A60" s="396"/>
      <c r="B60" s="164" t="s">
        <v>55</v>
      </c>
      <c r="C60" s="362">
        <f t="shared" si="11"/>
        <v>1.4019999999999999</v>
      </c>
      <c r="D60" s="165">
        <f>+G33+0.008</f>
        <v>1.4019999999999999</v>
      </c>
      <c r="E60" s="305">
        <f>+H33/1000+0.008</f>
        <v>1.4019999999999999</v>
      </c>
    </row>
    <row r="61" spans="1:23" ht="18.600000000000001" customHeight="1" thickBot="1">
      <c r="A61" s="397"/>
      <c r="B61" s="302" t="s">
        <v>402</v>
      </c>
      <c r="C61" s="362">
        <f t="shared" si="11"/>
        <v>1.3360000000000001</v>
      </c>
      <c r="D61" s="303">
        <f>+G56+0.008</f>
        <v>1.3360000000000001</v>
      </c>
      <c r="E61" s="306"/>
      <c r="F61" s="168"/>
    </row>
    <row r="62" spans="1:23" ht="15.75" thickBot="1"/>
    <row r="63" spans="1:23" ht="16.5" thickBot="1">
      <c r="B63" s="166" t="s">
        <v>86</v>
      </c>
      <c r="C63" s="144" t="s">
        <v>87</v>
      </c>
      <c r="D63" s="144" t="s">
        <v>88</v>
      </c>
      <c r="E63" s="144" t="s">
        <v>3</v>
      </c>
      <c r="K63" s="113"/>
    </row>
    <row r="64" spans="1:23" ht="15.75" thickBot="1">
      <c r="A64" s="167" t="s">
        <v>89</v>
      </c>
      <c r="B64" s="299">
        <f>1.69/1.21</f>
        <v>1.3966942148760331</v>
      </c>
      <c r="C64" s="371">
        <f>B64*1.21</f>
        <v>1.69</v>
      </c>
      <c r="D64" s="312">
        <f>+B64-E64-0.015</f>
        <v>3.3694214876032982E-2</v>
      </c>
      <c r="E64" s="312">
        <v>1.3480000000000001</v>
      </c>
      <c r="F64" s="168">
        <v>46269</v>
      </c>
      <c r="J64" s="113"/>
    </row>
    <row r="65" spans="1:8" ht="16.5" thickBot="1">
      <c r="B65" s="166" t="s">
        <v>86</v>
      </c>
      <c r="C65" s="144" t="s">
        <v>87</v>
      </c>
      <c r="H65" s="356"/>
    </row>
    <row r="66" spans="1:8" ht="15.75" thickBot="1">
      <c r="A66" s="323" t="s">
        <v>419</v>
      </c>
      <c r="B66" s="247">
        <f>+B67+0.243</f>
        <v>1.528</v>
      </c>
      <c r="C66" s="331">
        <f>+B66*1.21</f>
        <v>1.8488800000000001</v>
      </c>
      <c r="D66" s="169">
        <v>46181</v>
      </c>
      <c r="E66" t="s">
        <v>90</v>
      </c>
      <c r="H66" s="356"/>
    </row>
    <row r="67" spans="1:8" ht="15.75" thickBot="1">
      <c r="A67" s="167" t="s">
        <v>91</v>
      </c>
      <c r="B67" s="248">
        <v>1.2849999999999999</v>
      </c>
      <c r="C67" s="113">
        <f>+B66-B67</f>
        <v>0.2430000000000001</v>
      </c>
      <c r="E67" s="186">
        <f>+C66-C4</f>
        <v>4.9880000000000146E-2</v>
      </c>
      <c r="H67" s="356"/>
    </row>
    <row r="68" spans="1:8">
      <c r="H68" s="356"/>
    </row>
    <row r="69" spans="1:8">
      <c r="A69" s="170" t="s">
        <v>92</v>
      </c>
      <c r="B69" s="98" t="s">
        <v>93</v>
      </c>
      <c r="C69" s="98" t="s">
        <v>94</v>
      </c>
      <c r="D69" s="98" t="s">
        <v>95</v>
      </c>
      <c r="H69" s="356"/>
    </row>
    <row r="70" spans="1:8" ht="15.75">
      <c r="A70" s="185" t="s">
        <v>15</v>
      </c>
      <c r="B70" s="98">
        <v>0.84899999999999998</v>
      </c>
      <c r="C70" s="98">
        <v>0.53600000000000003</v>
      </c>
      <c r="D70" s="102">
        <f>C70*1.21</f>
        <v>0.64856000000000003</v>
      </c>
      <c r="H70" s="356"/>
    </row>
    <row r="71" spans="1:8" ht="15.75">
      <c r="A71" s="185" t="s">
        <v>18</v>
      </c>
      <c r="B71" s="98">
        <v>0.749</v>
      </c>
      <c r="C71" s="98">
        <v>0.26500000000000001</v>
      </c>
      <c r="D71" s="102">
        <f t="shared" ref="D71:D79" si="23">C71*1.21</f>
        <v>0.32064999999999999</v>
      </c>
      <c r="H71" s="356"/>
    </row>
    <row r="72" spans="1:8" ht="15.75">
      <c r="A72" s="185" t="s">
        <v>19</v>
      </c>
      <c r="B72" s="98">
        <v>0.84899999999999998</v>
      </c>
      <c r="C72" s="102">
        <v>0.4</v>
      </c>
      <c r="D72" s="102">
        <f t="shared" si="23"/>
        <v>0.48399999999999999</v>
      </c>
      <c r="H72" s="356"/>
    </row>
    <row r="73" spans="1:8" ht="15.75">
      <c r="A73" s="185" t="s">
        <v>20</v>
      </c>
      <c r="B73" s="98">
        <v>0.84899999999999998</v>
      </c>
      <c r="C73" s="98">
        <v>0.26500000000000001</v>
      </c>
      <c r="D73" s="102">
        <f t="shared" si="23"/>
        <v>0.32064999999999999</v>
      </c>
      <c r="F73">
        <f>+E83/1.1</f>
        <v>1.2264999999999997</v>
      </c>
      <c r="H73" s="356"/>
    </row>
    <row r="74" spans="1:8" ht="15.75">
      <c r="A74" s="185" t="s">
        <v>21</v>
      </c>
      <c r="B74" s="98">
        <v>0.84899999999999998</v>
      </c>
      <c r="C74" s="98">
        <v>0.53600000000000003</v>
      </c>
      <c r="D74" s="102">
        <f t="shared" si="23"/>
        <v>0.64856000000000003</v>
      </c>
      <c r="H74" s="356"/>
    </row>
    <row r="75" spans="1:8" ht="15.75">
      <c r="A75" s="185" t="s">
        <v>22</v>
      </c>
      <c r="B75" s="98">
        <v>0.84899999999999998</v>
      </c>
      <c r="C75" s="98">
        <v>0.61899999999999999</v>
      </c>
      <c r="D75" s="102">
        <f t="shared" si="23"/>
        <v>0.74898999999999993</v>
      </c>
      <c r="H75" s="356"/>
    </row>
    <row r="76" spans="1:8" ht="15.75">
      <c r="A76" s="185" t="s">
        <v>26</v>
      </c>
      <c r="B76" s="102">
        <v>0.79</v>
      </c>
      <c r="C76" s="98">
        <v>0.57699999999999996</v>
      </c>
      <c r="D76" s="102">
        <f t="shared" si="23"/>
        <v>0.69816999999999996</v>
      </c>
      <c r="H76" s="356"/>
    </row>
    <row r="77" spans="1:8" ht="15.75">
      <c r="A77" s="185" t="s">
        <v>23</v>
      </c>
      <c r="B77" s="98">
        <v>0.79900000000000004</v>
      </c>
      <c r="C77" s="102">
        <v>0.3</v>
      </c>
      <c r="D77" s="102">
        <f t="shared" si="23"/>
        <v>0.36299999999999999</v>
      </c>
      <c r="H77" s="357"/>
    </row>
    <row r="78" spans="1:8" ht="15.75">
      <c r="A78" s="185" t="s">
        <v>28</v>
      </c>
      <c r="B78" s="98">
        <v>0.79900000000000004</v>
      </c>
      <c r="C78" s="98">
        <v>0.53600000000000003</v>
      </c>
      <c r="D78" s="102">
        <f t="shared" si="23"/>
        <v>0.64856000000000003</v>
      </c>
    </row>
    <row r="79" spans="1:8" ht="15.75">
      <c r="A79" s="185" t="s">
        <v>29</v>
      </c>
      <c r="B79" s="98">
        <v>0.84899999999999998</v>
      </c>
      <c r="C79" s="98">
        <v>0.255</v>
      </c>
      <c r="D79" s="102">
        <f t="shared" si="23"/>
        <v>0.30854999999999999</v>
      </c>
    </row>
    <row r="80" spans="1:8">
      <c r="F80">
        <v>1.1970000000000001</v>
      </c>
    </row>
    <row r="81" spans="1:12" ht="15" customHeight="1">
      <c r="C81" s="390" t="s">
        <v>424</v>
      </c>
      <c r="D81" s="390"/>
      <c r="F81">
        <f>F80*21%</f>
        <v>0.25136999999999998</v>
      </c>
    </row>
    <row r="82" spans="1:12" ht="15.75">
      <c r="A82" s="185" t="s">
        <v>96</v>
      </c>
      <c r="B82" s="98" t="s">
        <v>97</v>
      </c>
      <c r="C82" s="98" t="s">
        <v>98</v>
      </c>
      <c r="D82" s="98" t="s">
        <v>87</v>
      </c>
      <c r="E82" s="328" t="s">
        <v>423</v>
      </c>
    </row>
    <row r="83" spans="1:12" ht="15.75">
      <c r="A83" s="185" t="s">
        <v>23</v>
      </c>
      <c r="B83" s="332">
        <v>1.081</v>
      </c>
      <c r="C83" s="332">
        <f>B83+0.017</f>
        <v>1.0979999999999999</v>
      </c>
      <c r="D83" s="333">
        <f>+C83*1.21</f>
        <v>1.3285799999999999</v>
      </c>
      <c r="E83" s="334">
        <f>(1.08+0.035)*1.21</f>
        <v>1.3491499999999998</v>
      </c>
      <c r="J83" t="s">
        <v>96</v>
      </c>
      <c r="K83" t="s">
        <v>98</v>
      </c>
      <c r="L83" t="s">
        <v>87</v>
      </c>
    </row>
    <row r="84" spans="1:12" ht="15.75">
      <c r="A84" s="185" t="s">
        <v>20</v>
      </c>
      <c r="B84" s="332">
        <v>1.081</v>
      </c>
      <c r="C84" s="332">
        <f>B84+0.017</f>
        <v>1.0979999999999999</v>
      </c>
      <c r="D84" s="333">
        <f>C84*1.21</f>
        <v>1.3285799999999999</v>
      </c>
      <c r="E84" s="335"/>
      <c r="J84" t="s">
        <v>23</v>
      </c>
      <c r="K84" s="113">
        <v>1.101</v>
      </c>
      <c r="L84" s="113">
        <v>1.3322099999999999</v>
      </c>
    </row>
    <row r="85" spans="1:12" ht="15.75">
      <c r="A85" s="185" t="s">
        <v>0</v>
      </c>
      <c r="B85" s="332">
        <v>1.081</v>
      </c>
      <c r="C85" s="332">
        <f>B85+0.017</f>
        <v>1.0979999999999999</v>
      </c>
      <c r="D85" s="333">
        <f>C85*1.21</f>
        <v>1.3285799999999999</v>
      </c>
      <c r="E85" s="335"/>
      <c r="J85" t="s">
        <v>20</v>
      </c>
      <c r="K85" s="113">
        <v>1.101</v>
      </c>
      <c r="L85" s="113">
        <v>1.3322099999999999</v>
      </c>
    </row>
    <row r="86" spans="1:12">
      <c r="J86" t="s">
        <v>0</v>
      </c>
      <c r="K86" s="113">
        <v>1.101</v>
      </c>
      <c r="L86" s="113">
        <v>1.3322099999999999</v>
      </c>
    </row>
    <row r="91" spans="1:12">
      <c r="C91" s="113"/>
      <c r="D91" s="113"/>
    </row>
    <row r="92" spans="1:12">
      <c r="C92" s="113"/>
      <c r="D92" s="113"/>
    </row>
    <row r="93" spans="1:12">
      <c r="C93" s="113"/>
      <c r="D93" s="113"/>
    </row>
  </sheetData>
  <mergeCells count="15">
    <mergeCell ref="C81:D81"/>
    <mergeCell ref="A2:A3"/>
    <mergeCell ref="A4:A5"/>
    <mergeCell ref="A6:A7"/>
    <mergeCell ref="A8:A9"/>
    <mergeCell ref="A10:A11"/>
    <mergeCell ref="A30:A61"/>
    <mergeCell ref="A26:A27"/>
    <mergeCell ref="A12:A13"/>
    <mergeCell ref="A18:A19"/>
    <mergeCell ref="A20:A21"/>
    <mergeCell ref="A22:A23"/>
    <mergeCell ref="A24:A25"/>
    <mergeCell ref="A14:A15"/>
    <mergeCell ref="A16:A17"/>
  </mergeCells>
  <conditionalFormatting sqref="J2:J20">
    <cfRule type="cellIs" dxfId="15" priority="5" operator="greaterThan">
      <formula>0</formula>
    </cfRule>
    <cfRule type="cellIs" dxfId="14" priority="6" operator="lessThan">
      <formula>0</formula>
    </cfRule>
  </conditionalFormatting>
  <conditionalFormatting sqref="J23:J29">
    <cfRule type="cellIs" dxfId="13" priority="21" operator="greaterThan">
      <formula>0</formula>
    </cfRule>
    <cfRule type="cellIs" dxfId="12" priority="22" operator="lessThan">
      <formula>0</formula>
    </cfRule>
  </conditionalFormatting>
  <conditionalFormatting sqref="J31:J34">
    <cfRule type="cellIs" dxfId="11" priority="19" operator="greaterThan">
      <formula>0</formula>
    </cfRule>
    <cfRule type="cellIs" dxfId="10" priority="20" operator="lessThan">
      <formula>0</formula>
    </cfRule>
  </conditionalFormatting>
  <conditionalFormatting sqref="J36:J39">
    <cfRule type="cellIs" dxfId="9" priority="15" operator="greaterThan">
      <formula>0</formula>
    </cfRule>
    <cfRule type="cellIs" dxfId="8" priority="16" operator="lessThan">
      <formula>0</formula>
    </cfRule>
  </conditionalFormatting>
  <conditionalFormatting sqref="J41:J43">
    <cfRule type="cellIs" dxfId="7" priority="13" operator="greaterThan">
      <formula>0</formula>
    </cfRule>
    <cfRule type="cellIs" dxfId="6" priority="14" operator="lessThan">
      <formula>0</formula>
    </cfRule>
  </conditionalFormatting>
  <conditionalFormatting sqref="J46:J47">
    <cfRule type="cellIs" dxfId="5" priority="11" operator="greaterThan">
      <formula>0</formula>
    </cfRule>
    <cfRule type="cellIs" dxfId="4" priority="12" operator="lessThan">
      <formula>0</formula>
    </cfRule>
  </conditionalFormatting>
  <conditionalFormatting sqref="J50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J52">
    <cfRule type="cellIs" dxfId="1" priority="1" operator="greaterThan">
      <formula>0</formula>
    </cfRule>
    <cfRule type="cellIs" dxfId="0" priority="2" operator="lessThan">
      <formula>0</formula>
    </cfRule>
  </conditionalFormatting>
  <printOptions gridLines="1"/>
  <pageMargins left="3.937007874015748E-2" right="3.937007874015748E-2" top="0.15748031496062992" bottom="0.15748031496062992" header="0.31496062992125984" footer="0.31496062992125984"/>
  <pageSetup paperSize="9" scale="24" orientation="portrait" r:id="rId1"/>
  <ignoredErrors>
    <ignoredError sqref="D8 E3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BH75"/>
  <sheetViews>
    <sheetView zoomScaleNormal="100" workbookViewId="0">
      <pane ySplit="1" topLeftCell="A12" activePane="bottomLeft" state="frozen"/>
      <selection pane="bottomLeft" activeCell="AI38" sqref="A38:AI38"/>
    </sheetView>
  </sheetViews>
  <sheetFormatPr baseColWidth="10" defaultColWidth="11" defaultRowHeight="15"/>
  <cols>
    <col min="1" max="1" width="24.5703125" customWidth="1"/>
    <col min="2" max="2" width="10.5703125" bestFit="1" customWidth="1"/>
    <col min="3" max="3" width="9" bestFit="1" customWidth="1"/>
    <col min="4" max="4" width="10.5703125" bestFit="1" customWidth="1"/>
    <col min="5" max="5" width="9" bestFit="1" customWidth="1"/>
    <col min="6" max="6" width="10.5703125" bestFit="1" customWidth="1"/>
    <col min="7" max="7" width="9" bestFit="1" customWidth="1"/>
    <col min="8" max="8" width="10.5703125" bestFit="1" customWidth="1"/>
    <col min="9" max="9" width="9.42578125" customWidth="1"/>
    <col min="10" max="10" width="10" customWidth="1"/>
    <col min="11" max="11" width="9.42578125" customWidth="1"/>
    <col min="12" max="12" width="10" customWidth="1"/>
    <col min="13" max="13" width="9.42578125" customWidth="1"/>
    <col min="14" max="14" width="10" customWidth="1"/>
    <col min="15" max="15" width="9.42578125" customWidth="1"/>
    <col min="16" max="16" width="13.7109375" customWidth="1"/>
    <col min="17" max="17" width="9.42578125" customWidth="1"/>
    <col min="18" max="18" width="13.7109375" customWidth="1"/>
    <col min="19" max="19" width="9.42578125" style="243" customWidth="1"/>
    <col min="20" max="20" width="24.5703125" customWidth="1"/>
    <col min="21" max="21" width="13.7109375" customWidth="1"/>
    <col min="23" max="23" width="24.5703125" customWidth="1"/>
    <col min="25" max="25" width="5.85546875" bestFit="1" customWidth="1"/>
    <col min="26" max="26" width="24.5703125" hidden="1" customWidth="1"/>
    <col min="27" max="27" width="11.42578125" hidden="1" customWidth="1"/>
    <col min="28" max="28" width="16" hidden="1" customWidth="1"/>
    <col min="29" max="29" width="24.5703125" hidden="1" customWidth="1"/>
    <col min="30" max="31" width="0" hidden="1" customWidth="1"/>
    <col min="32" max="32" width="24.5703125" customWidth="1"/>
    <col min="33" max="34" width="9.42578125" customWidth="1"/>
    <col min="35" max="50" width="11" customWidth="1"/>
    <col min="51" max="51" width="24.5703125" customWidth="1"/>
    <col min="52" max="53" width="11" customWidth="1"/>
    <col min="54" max="54" width="11" style="295" customWidth="1"/>
    <col min="55" max="55" width="24.5703125" customWidth="1"/>
    <col min="56" max="57" width="11" customWidth="1"/>
  </cols>
  <sheetData>
    <row r="1" spans="1:60" ht="15.75">
      <c r="A1" s="276" t="s">
        <v>99</v>
      </c>
      <c r="B1" s="277" t="s">
        <v>100</v>
      </c>
      <c r="C1" s="278" t="s">
        <v>87</v>
      </c>
      <c r="D1" s="309" t="s">
        <v>101</v>
      </c>
      <c r="E1" s="279" t="s">
        <v>87</v>
      </c>
      <c r="F1" s="277" t="s">
        <v>102</v>
      </c>
      <c r="G1" s="278" t="s">
        <v>87</v>
      </c>
      <c r="H1" s="277" t="s">
        <v>103</v>
      </c>
      <c r="I1" s="279" t="s">
        <v>87</v>
      </c>
      <c r="J1" s="277" t="s">
        <v>104</v>
      </c>
      <c r="K1" s="278" t="s">
        <v>87</v>
      </c>
      <c r="L1" s="277" t="s">
        <v>105</v>
      </c>
      <c r="M1" s="278" t="s">
        <v>87</v>
      </c>
      <c r="N1" s="277" t="s">
        <v>106</v>
      </c>
      <c r="O1" s="278" t="s">
        <v>87</v>
      </c>
      <c r="P1" s="277" t="s">
        <v>107</v>
      </c>
      <c r="Q1" s="279" t="s">
        <v>87</v>
      </c>
      <c r="R1" s="310" t="s">
        <v>108</v>
      </c>
      <c r="S1" s="311" t="s">
        <v>87</v>
      </c>
      <c r="T1" t="s">
        <v>99</v>
      </c>
      <c r="U1" s="410" t="s">
        <v>109</v>
      </c>
      <c r="V1" s="411"/>
      <c r="W1" t="s">
        <v>99</v>
      </c>
      <c r="X1" s="412" t="s">
        <v>110</v>
      </c>
      <c r="Y1" s="413"/>
      <c r="Z1" t="s">
        <v>99</v>
      </c>
      <c r="AA1" s="410" t="s">
        <v>111</v>
      </c>
      <c r="AB1" s="411"/>
      <c r="AC1" t="s">
        <v>99</v>
      </c>
      <c r="AD1" s="410" t="s">
        <v>112</v>
      </c>
      <c r="AE1" s="411"/>
      <c r="AF1" s="282" t="s">
        <v>99</v>
      </c>
      <c r="AG1" s="410" t="s">
        <v>113</v>
      </c>
      <c r="AH1" s="411"/>
      <c r="AJ1" s="412" t="s">
        <v>114</v>
      </c>
      <c r="AK1" s="413"/>
      <c r="AM1" s="412" t="s">
        <v>115</v>
      </c>
      <c r="AN1" s="413"/>
      <c r="AP1" s="412" t="s">
        <v>116</v>
      </c>
      <c r="AQ1" s="413"/>
      <c r="AS1" s="412" t="s">
        <v>364</v>
      </c>
      <c r="AT1" s="413"/>
      <c r="AV1" s="414" t="s">
        <v>366</v>
      </c>
      <c r="AW1" s="409"/>
      <c r="AY1" s="336" t="s">
        <v>99</v>
      </c>
      <c r="AZ1" s="415" t="s">
        <v>370</v>
      </c>
      <c r="BA1" s="415"/>
      <c r="BB1" s="291"/>
      <c r="BC1" s="98" t="s">
        <v>99</v>
      </c>
      <c r="BD1" s="416" t="s">
        <v>367</v>
      </c>
      <c r="BE1" s="409"/>
      <c r="BG1" s="408" t="s">
        <v>416</v>
      </c>
      <c r="BH1" s="409"/>
    </row>
    <row r="2" spans="1:60" s="281" customFormat="1" ht="15.75">
      <c r="A2" s="283"/>
      <c r="B2" s="280"/>
      <c r="C2" s="280"/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0"/>
      <c r="S2" s="280"/>
      <c r="U2" s="284"/>
      <c r="V2" s="284"/>
      <c r="X2" s="284"/>
      <c r="Y2" s="284"/>
      <c r="AA2" s="284"/>
      <c r="AB2" s="284"/>
      <c r="AD2" s="284"/>
      <c r="AE2" s="284"/>
      <c r="AG2" s="284"/>
      <c r="AH2" s="284"/>
      <c r="AJ2" s="284"/>
      <c r="AK2" s="284"/>
      <c r="AM2" s="284"/>
      <c r="AN2" s="284"/>
      <c r="AP2" s="284"/>
      <c r="AQ2" s="284"/>
      <c r="AS2" s="284"/>
      <c r="AT2" s="284"/>
      <c r="AV2" s="284"/>
      <c r="AW2" s="284"/>
      <c r="AY2" s="287"/>
      <c r="AZ2" s="288"/>
      <c r="BA2" s="288"/>
      <c r="BB2" s="292"/>
      <c r="BC2" s="287"/>
      <c r="BD2" s="284"/>
      <c r="BE2" s="284"/>
      <c r="BG2" s="284"/>
      <c r="BH2" s="284"/>
    </row>
    <row r="3" spans="1:60" s="129" customFormat="1" ht="15.75" customHeight="1" thickBot="1">
      <c r="A3" s="265" t="s">
        <v>15</v>
      </c>
      <c r="B3" s="262">
        <f>'CALCULO INICIAL'!G2+0.012</f>
        <v>1.3320000000000001</v>
      </c>
      <c r="C3" s="285">
        <f>B3*1.21</f>
        <v>1.61172</v>
      </c>
      <c r="D3" s="263">
        <f>'CALCULO INICIAL'!G2+0.018</f>
        <v>1.3380000000000001</v>
      </c>
      <c r="E3" s="258">
        <f>D3*1.21</f>
        <v>1.6189800000000001</v>
      </c>
      <c r="F3" s="258">
        <f>'CALCULO INICIAL'!G2+0.024</f>
        <v>1.3440000000000001</v>
      </c>
      <c r="G3" s="258">
        <f>F3*1.21</f>
        <v>1.6262400000000001</v>
      </c>
      <c r="H3" s="258">
        <f>'CALCULO INICIAL'!G2+0.036</f>
        <v>1.3560000000000001</v>
      </c>
      <c r="I3" s="258">
        <f>H3*1.21</f>
        <v>1.64076</v>
      </c>
      <c r="J3" s="258">
        <f>'CALCULO INICIAL'!G2+0.04</f>
        <v>1.36</v>
      </c>
      <c r="K3" s="258">
        <f>J3*1.21</f>
        <v>1.6456000000000002</v>
      </c>
      <c r="L3" s="258">
        <f>'CALCULO INICIAL'!G2+0.042</f>
        <v>1.3620000000000001</v>
      </c>
      <c r="M3" s="258">
        <f>L3*1.21</f>
        <v>1.64802</v>
      </c>
      <c r="N3" s="258">
        <f>'CALCULO INICIAL'!G2+0.047</f>
        <v>1.367</v>
      </c>
      <c r="O3" s="258">
        <f>N3*1.21</f>
        <v>1.6540699999999999</v>
      </c>
      <c r="P3" s="264">
        <f>+N3</f>
        <v>1.367</v>
      </c>
      <c r="Q3" s="264">
        <f>P3*1.21</f>
        <v>1.6540699999999999</v>
      </c>
      <c r="R3" s="264">
        <f>N3</f>
        <v>1.367</v>
      </c>
      <c r="S3" s="286">
        <f>R3*1.21</f>
        <v>1.6540699999999999</v>
      </c>
      <c r="T3" s="129" t="s">
        <v>15</v>
      </c>
      <c r="U3" s="134">
        <f>'CALCULO INICIAL'!C30</f>
        <v>1.3280000000000001</v>
      </c>
      <c r="V3" s="131">
        <f>U3*1.21</f>
        <v>1.6068800000000001</v>
      </c>
      <c r="W3" s="129" t="s">
        <v>15</v>
      </c>
      <c r="X3" s="134">
        <f>'CALCULO INICIAL'!C30</f>
        <v>1.3280000000000001</v>
      </c>
      <c r="Y3" s="131">
        <f>X3*1.21</f>
        <v>1.6068800000000001</v>
      </c>
      <c r="Z3" s="129" t="s">
        <v>15</v>
      </c>
      <c r="AA3" s="141">
        <f>'CALCULO INICIAL'!C30</f>
        <v>1.3280000000000001</v>
      </c>
      <c r="AB3" s="131">
        <f>AA3*1.21</f>
        <v>1.6068800000000001</v>
      </c>
      <c r="AC3" s="129" t="s">
        <v>15</v>
      </c>
      <c r="AD3" s="106">
        <f>'CALCULO INICIAL'!G2+0.012</f>
        <v>1.3320000000000001</v>
      </c>
      <c r="AE3" s="131">
        <f>AD3*1.1</f>
        <v>1.4652000000000003</v>
      </c>
      <c r="AF3" s="129" t="s">
        <v>15</v>
      </c>
      <c r="AG3" s="134">
        <f>'CALCULO INICIAL'!C30</f>
        <v>1.3280000000000001</v>
      </c>
      <c r="AH3" s="131">
        <f>AG3*1.21</f>
        <v>1.6068800000000001</v>
      </c>
      <c r="AJ3" s="106">
        <f>'CALCULO INICIAL'!G2+0.024</f>
        <v>1.3440000000000001</v>
      </c>
      <c r="AK3" s="131">
        <f>AJ3*1.21</f>
        <v>1.6262400000000001</v>
      </c>
      <c r="AM3" s="130">
        <f>'CALCULO INICIAL'!G2+0.024</f>
        <v>1.3440000000000001</v>
      </c>
      <c r="AN3" s="131">
        <f>AM3*1.21</f>
        <v>1.6262400000000001</v>
      </c>
      <c r="AP3" s="130">
        <f>'CALCULO INICIAL'!G2+0.09</f>
        <v>1.4100000000000001</v>
      </c>
      <c r="AQ3" s="131">
        <f>AP3*1.21</f>
        <v>1.7061000000000002</v>
      </c>
      <c r="AS3" s="130">
        <f>'CALCULO INICIAL'!G2+0.05</f>
        <v>1.37</v>
      </c>
      <c r="AT3" s="131">
        <f>AS3*1.21</f>
        <v>1.6577000000000002</v>
      </c>
      <c r="AV3" s="130">
        <f>'CALCULO INICIAL'!G2+0.03</f>
        <v>1.35</v>
      </c>
      <c r="AW3" s="131">
        <f>AV3*1.21</f>
        <v>1.6335</v>
      </c>
      <c r="AY3" s="98" t="s">
        <v>15</v>
      </c>
      <c r="AZ3" s="102">
        <f>'CALCULO INICIAL'!G2+0.027</f>
        <v>1.347</v>
      </c>
      <c r="BA3" s="133">
        <f>AZ3*1.21</f>
        <v>1.6298699999999999</v>
      </c>
      <c r="BB3" s="293"/>
      <c r="BC3" s="98" t="s">
        <v>15</v>
      </c>
      <c r="BD3" s="289">
        <f>'CALCULO INICIAL'!G2+0.015</f>
        <v>1.335</v>
      </c>
      <c r="BE3" s="190">
        <f>BD3*1.21</f>
        <v>1.6153499999999998</v>
      </c>
      <c r="BG3" s="130">
        <f>'CALCULO INICIAL'!G2+0.038</f>
        <v>1.3580000000000001</v>
      </c>
      <c r="BH3" s="190">
        <f>BG3*1.21</f>
        <v>1.6431800000000001</v>
      </c>
    </row>
    <row r="4" spans="1:60" ht="16.5" thickBot="1">
      <c r="A4" s="261" t="s">
        <v>18</v>
      </c>
      <c r="B4" s="262">
        <f>'CALCULO INICIAL'!G3+0.012</f>
        <v>1.3320000000000001</v>
      </c>
      <c r="C4" s="256">
        <f t="shared" ref="C4:C21" si="0">B4*1.21</f>
        <v>1.61172</v>
      </c>
      <c r="D4" s="263">
        <f>'CALCULO INICIAL'!G3+0.018</f>
        <v>1.3380000000000001</v>
      </c>
      <c r="E4" s="257">
        <f t="shared" ref="E4:E55" si="1">D4*1.21</f>
        <v>1.6189800000000001</v>
      </c>
      <c r="F4" s="258">
        <f>'CALCULO INICIAL'!G3+0.024</f>
        <v>1.3440000000000001</v>
      </c>
      <c r="G4" s="257">
        <f t="shared" ref="G4:G55" si="2">F4*1.21</f>
        <v>1.6262400000000001</v>
      </c>
      <c r="H4" s="258">
        <f>'CALCULO INICIAL'!G3+0.036</f>
        <v>1.3560000000000001</v>
      </c>
      <c r="I4" s="257">
        <f t="shared" ref="I4:I55" si="3">H4*1.21</f>
        <v>1.64076</v>
      </c>
      <c r="J4" s="258">
        <f>'CALCULO INICIAL'!G3+0.04</f>
        <v>1.36</v>
      </c>
      <c r="K4" s="257">
        <f t="shared" ref="K4:K55" si="4">J4*1.21</f>
        <v>1.6456000000000002</v>
      </c>
      <c r="L4" s="258">
        <f>'CALCULO INICIAL'!G3+0.042</f>
        <v>1.3620000000000001</v>
      </c>
      <c r="M4" s="257">
        <f t="shared" ref="M4:M55" si="5">L4*1.21</f>
        <v>1.64802</v>
      </c>
      <c r="N4" s="258">
        <f>'CALCULO INICIAL'!G3+0.047</f>
        <v>1.367</v>
      </c>
      <c r="O4" s="257">
        <f t="shared" ref="O4:O55" si="6">N4*1.21</f>
        <v>1.6540699999999999</v>
      </c>
      <c r="P4" s="264">
        <f>N4</f>
        <v>1.367</v>
      </c>
      <c r="Q4" s="259">
        <f t="shared" ref="Q4:Q55" si="7">P4*1.21</f>
        <v>1.6540699999999999</v>
      </c>
      <c r="R4" s="264">
        <f>N4</f>
        <v>1.367</v>
      </c>
      <c r="S4" s="260">
        <f t="shared" ref="S4:S55" si="8">R4*1.21</f>
        <v>1.6540699999999999</v>
      </c>
      <c r="T4" t="s">
        <v>18</v>
      </c>
      <c r="U4" s="134">
        <f>'CALCULO INICIAL'!C31</f>
        <v>1.3280000000000001</v>
      </c>
      <c r="V4" s="131">
        <f t="shared" ref="V4:V55" si="9">U4*1.21</f>
        <v>1.6068800000000001</v>
      </c>
      <c r="W4" t="s">
        <v>18</v>
      </c>
      <c r="X4" s="134">
        <f>'CALCULO INICIAL'!C31</f>
        <v>1.3280000000000001</v>
      </c>
      <c r="Y4" s="131">
        <f t="shared" ref="Y4:Y55" si="10">X4*1.21</f>
        <v>1.6068800000000001</v>
      </c>
      <c r="Z4" t="s">
        <v>18</v>
      </c>
      <c r="AA4" s="141">
        <f>'CALCULO INICIAL'!C31</f>
        <v>1.3280000000000001</v>
      </c>
      <c r="AB4" s="131">
        <f t="shared" ref="AB4:AB55" si="11">AA4*1.21</f>
        <v>1.6068800000000001</v>
      </c>
      <c r="AC4" t="s">
        <v>18</v>
      </c>
      <c r="AD4" s="130">
        <f>'CALCULO INICIAL'!G3+0.012</f>
        <v>1.3320000000000001</v>
      </c>
      <c r="AE4" s="131">
        <f t="shared" ref="AE4:AE51" si="12">AD4*1.1</f>
        <v>1.4652000000000003</v>
      </c>
      <c r="AF4" t="s">
        <v>18</v>
      </c>
      <c r="AG4" s="134">
        <f>'CALCULO INICIAL'!C31</f>
        <v>1.3280000000000001</v>
      </c>
      <c r="AH4" s="131">
        <f t="shared" ref="AH4:AH55" si="13">AG4*1.21</f>
        <v>1.6068800000000001</v>
      </c>
      <c r="AJ4" s="106">
        <f>'CALCULO INICIAL'!G3+0.024</f>
        <v>1.3440000000000001</v>
      </c>
      <c r="AK4" s="131">
        <f t="shared" ref="AK4:AK55" si="14">AJ4*1.21</f>
        <v>1.6262400000000001</v>
      </c>
      <c r="AM4" s="134">
        <f>'CALCULO INICIAL'!C31</f>
        <v>1.3280000000000001</v>
      </c>
      <c r="AN4" s="131">
        <f t="shared" ref="AN4:AN55" si="15">AM4*1.21</f>
        <v>1.6068800000000001</v>
      </c>
      <c r="AP4" s="130">
        <f>'CALCULO INICIAL'!G3+0.09</f>
        <v>1.4100000000000001</v>
      </c>
      <c r="AQ4" s="131">
        <f t="shared" ref="AQ4:AQ55" si="16">AP4*1.21</f>
        <v>1.7061000000000002</v>
      </c>
      <c r="AS4" s="130">
        <f>'CALCULO INICIAL'!G3+0.05</f>
        <v>1.37</v>
      </c>
      <c r="AT4" s="131">
        <f t="shared" ref="AT4:AT55" si="17">AS4*1.21</f>
        <v>1.6577000000000002</v>
      </c>
      <c r="AV4" s="130">
        <f>'CALCULO INICIAL'!G3+0.03</f>
        <v>1.35</v>
      </c>
      <c r="AW4" s="131">
        <f t="shared" ref="AW4:AW55" si="18">AV4*1.21</f>
        <v>1.6335</v>
      </c>
      <c r="AY4" s="98" t="s">
        <v>18</v>
      </c>
      <c r="AZ4" s="102">
        <f>'CALCULO INICIAL'!G3+0.027</f>
        <v>1.347</v>
      </c>
      <c r="BA4" s="133">
        <f t="shared" ref="BA4:BA15" si="19">AZ4*1.21</f>
        <v>1.6298699999999999</v>
      </c>
      <c r="BB4" s="294"/>
      <c r="BC4" s="98" t="s">
        <v>18</v>
      </c>
      <c r="BD4" s="289">
        <f>'CALCULO INICIAL'!G3+0.015</f>
        <v>1.335</v>
      </c>
      <c r="BE4" s="190">
        <f t="shared" ref="BE4:BE15" si="20">BD4*1.21</f>
        <v>1.6153499999999998</v>
      </c>
      <c r="BG4" s="130">
        <f>'CALCULO INICIAL'!G3+0.038</f>
        <v>1.3580000000000001</v>
      </c>
      <c r="BH4" s="190">
        <f t="shared" ref="BH4:BH15" si="21">BG4*1.21</f>
        <v>1.6431800000000001</v>
      </c>
    </row>
    <row r="5" spans="1:60" ht="16.5" thickBot="1">
      <c r="A5" s="265" t="s">
        <v>19</v>
      </c>
      <c r="B5" s="262">
        <f>'CALCULO INICIAL'!G4+0.012</f>
        <v>1.3320000000000001</v>
      </c>
      <c r="C5" s="256">
        <f t="shared" si="0"/>
        <v>1.61172</v>
      </c>
      <c r="D5" s="263">
        <f>'CALCULO INICIAL'!G4+0.018</f>
        <v>1.3380000000000001</v>
      </c>
      <c r="E5" s="257">
        <f t="shared" si="1"/>
        <v>1.6189800000000001</v>
      </c>
      <c r="F5" s="258">
        <f>'CALCULO INICIAL'!G4+0.024</f>
        <v>1.3440000000000001</v>
      </c>
      <c r="G5" s="257">
        <f t="shared" si="2"/>
        <v>1.6262400000000001</v>
      </c>
      <c r="H5" s="258">
        <f>'CALCULO INICIAL'!G4+0.036</f>
        <v>1.3560000000000001</v>
      </c>
      <c r="I5" s="257">
        <f t="shared" si="3"/>
        <v>1.64076</v>
      </c>
      <c r="J5" s="258">
        <f>'CALCULO INICIAL'!G4+0.04</f>
        <v>1.36</v>
      </c>
      <c r="K5" s="257">
        <f t="shared" si="4"/>
        <v>1.6456000000000002</v>
      </c>
      <c r="L5" s="258">
        <f>'CALCULO INICIAL'!G4+0.042</f>
        <v>1.3620000000000001</v>
      </c>
      <c r="M5" s="257">
        <f t="shared" si="5"/>
        <v>1.64802</v>
      </c>
      <c r="N5" s="258">
        <f>'CALCULO INICIAL'!G4+0.047</f>
        <v>1.367</v>
      </c>
      <c r="O5" s="257">
        <f t="shared" si="6"/>
        <v>1.6540699999999999</v>
      </c>
      <c r="P5" s="258">
        <f>'CALCULO INICIAL'!G4+0.06</f>
        <v>1.3800000000000001</v>
      </c>
      <c r="Q5" s="259">
        <f t="shared" si="7"/>
        <v>1.6698000000000002</v>
      </c>
      <c r="R5" s="258">
        <f>'CALCULO INICIAL'!G4+0.08</f>
        <v>1.4000000000000001</v>
      </c>
      <c r="S5" s="260">
        <f t="shared" si="8"/>
        <v>1.6940000000000002</v>
      </c>
      <c r="T5" t="s">
        <v>19</v>
      </c>
      <c r="U5" s="134">
        <f>'CALCULO INICIAL'!C32</f>
        <v>1.3280000000000001</v>
      </c>
      <c r="V5" s="131">
        <f t="shared" si="9"/>
        <v>1.6068800000000001</v>
      </c>
      <c r="W5" t="s">
        <v>19</v>
      </c>
      <c r="X5" s="134">
        <f>'CALCULO INICIAL'!C32</f>
        <v>1.3280000000000001</v>
      </c>
      <c r="Y5" s="131">
        <f t="shared" si="10"/>
        <v>1.6068800000000001</v>
      </c>
      <c r="Z5" t="s">
        <v>19</v>
      </c>
      <c r="AA5" s="141">
        <f>'CALCULO INICIAL'!C32</f>
        <v>1.3280000000000001</v>
      </c>
      <c r="AB5" s="131">
        <f t="shared" si="11"/>
        <v>1.6068800000000001</v>
      </c>
      <c r="AC5" t="s">
        <v>19</v>
      </c>
      <c r="AD5" s="106">
        <f>'CALCULO INICIAL'!G4+0.012</f>
        <v>1.3320000000000001</v>
      </c>
      <c r="AE5" s="131">
        <f t="shared" si="12"/>
        <v>1.4652000000000003</v>
      </c>
      <c r="AF5" t="s">
        <v>19</v>
      </c>
      <c r="AG5" s="134">
        <f>'CALCULO INICIAL'!C32</f>
        <v>1.3280000000000001</v>
      </c>
      <c r="AH5" s="131">
        <f t="shared" si="13"/>
        <v>1.6068800000000001</v>
      </c>
      <c r="AJ5" s="134">
        <f>'CALCULO INICIAL'!C32</f>
        <v>1.3280000000000001</v>
      </c>
      <c r="AK5" s="131">
        <f t="shared" si="14"/>
        <v>1.6068800000000001</v>
      </c>
      <c r="AM5" s="134">
        <f>'CALCULO INICIAL'!C32</f>
        <v>1.3280000000000001</v>
      </c>
      <c r="AN5" s="131">
        <f t="shared" si="15"/>
        <v>1.6068800000000001</v>
      </c>
      <c r="AP5" s="130">
        <f>'CALCULO INICIAL'!G4+0.09</f>
        <v>1.4100000000000001</v>
      </c>
      <c r="AQ5" s="131">
        <f t="shared" si="16"/>
        <v>1.7061000000000002</v>
      </c>
      <c r="AS5" s="130">
        <f>'CALCULO INICIAL'!G4+0.05</f>
        <v>1.37</v>
      </c>
      <c r="AT5" s="131">
        <f t="shared" si="17"/>
        <v>1.6577000000000002</v>
      </c>
      <c r="AV5" s="130">
        <f>'CALCULO INICIAL'!G4+0.03</f>
        <v>1.35</v>
      </c>
      <c r="AW5" s="131">
        <f t="shared" si="18"/>
        <v>1.6335</v>
      </c>
      <c r="AY5" s="98" t="s">
        <v>19</v>
      </c>
      <c r="AZ5" s="102">
        <f>'CALCULO INICIAL'!G4+0.027</f>
        <v>1.347</v>
      </c>
      <c r="BA5" s="133">
        <f t="shared" si="19"/>
        <v>1.6298699999999999</v>
      </c>
      <c r="BB5" s="294"/>
      <c r="BC5" s="98" t="s">
        <v>19</v>
      </c>
      <c r="BD5" s="289">
        <f>'CALCULO INICIAL'!G4+0.015</f>
        <v>1.335</v>
      </c>
      <c r="BE5" s="190">
        <f t="shared" si="20"/>
        <v>1.6153499999999998</v>
      </c>
      <c r="BG5" s="130">
        <f>'CALCULO INICIAL'!G4+0.038</f>
        <v>1.3580000000000001</v>
      </c>
      <c r="BH5" s="190">
        <f t="shared" si="21"/>
        <v>1.6431800000000001</v>
      </c>
    </row>
    <row r="6" spans="1:60" ht="16.5" thickBot="1">
      <c r="A6" s="261" t="s">
        <v>20</v>
      </c>
      <c r="B6" s="262">
        <f>'CALCULO INICIAL'!G5+0.012</f>
        <v>1.347</v>
      </c>
      <c r="C6" s="256">
        <f t="shared" si="0"/>
        <v>1.6298699999999999</v>
      </c>
      <c r="D6" s="263">
        <f>'CALCULO INICIAL'!G5+0.018</f>
        <v>1.353</v>
      </c>
      <c r="E6" s="257">
        <f t="shared" si="1"/>
        <v>1.63713</v>
      </c>
      <c r="F6" s="258">
        <f>'CALCULO INICIAL'!G5+0.024</f>
        <v>1.359</v>
      </c>
      <c r="G6" s="257">
        <f t="shared" si="2"/>
        <v>1.64439</v>
      </c>
      <c r="H6" s="258">
        <f>'CALCULO INICIAL'!G5+0.036</f>
        <v>1.371</v>
      </c>
      <c r="I6" s="257">
        <f t="shared" si="3"/>
        <v>1.6589099999999999</v>
      </c>
      <c r="J6" s="258">
        <f>'CALCULO INICIAL'!G5+0.04</f>
        <v>1.375</v>
      </c>
      <c r="K6" s="257">
        <f t="shared" si="4"/>
        <v>1.6637499999999998</v>
      </c>
      <c r="L6" s="258">
        <f>'CALCULO INICIAL'!G5+0.042</f>
        <v>1.377</v>
      </c>
      <c r="M6" s="257">
        <f t="shared" si="5"/>
        <v>1.6661699999999999</v>
      </c>
      <c r="N6" s="258">
        <f>'CALCULO INICIAL'!G5+0.047</f>
        <v>1.3819999999999999</v>
      </c>
      <c r="O6" s="257">
        <f t="shared" si="6"/>
        <v>1.6722199999999998</v>
      </c>
      <c r="P6" s="258">
        <f>'CALCULO INICIAL'!G5+0.06</f>
        <v>1.395</v>
      </c>
      <c r="Q6" s="259">
        <f t="shared" si="7"/>
        <v>1.6879500000000001</v>
      </c>
      <c r="R6" s="258">
        <f>'CALCULO INICIAL'!G5+0.08</f>
        <v>1.415</v>
      </c>
      <c r="S6" s="260">
        <f t="shared" si="8"/>
        <v>1.7121500000000001</v>
      </c>
      <c r="T6" t="s">
        <v>20</v>
      </c>
      <c r="U6" s="134">
        <f>'CALCULO INICIAL'!C33</f>
        <v>1.343</v>
      </c>
      <c r="V6" s="131">
        <f t="shared" si="9"/>
        <v>1.62503</v>
      </c>
      <c r="W6" t="s">
        <v>20</v>
      </c>
      <c r="X6" s="134">
        <f>'CALCULO INICIAL'!C33</f>
        <v>1.343</v>
      </c>
      <c r="Y6" s="131">
        <f t="shared" si="10"/>
        <v>1.62503</v>
      </c>
      <c r="Z6" t="s">
        <v>20</v>
      </c>
      <c r="AA6" s="141">
        <f>'CALCULO INICIAL'!C33</f>
        <v>1.343</v>
      </c>
      <c r="AB6" s="131">
        <f t="shared" si="11"/>
        <v>1.62503</v>
      </c>
      <c r="AC6" t="s">
        <v>20</v>
      </c>
      <c r="AD6" s="106">
        <f>'CALCULO INICIAL'!G5+0.012</f>
        <v>1.347</v>
      </c>
      <c r="AE6" s="131">
        <f t="shared" si="12"/>
        <v>1.4817</v>
      </c>
      <c r="AF6" t="s">
        <v>20</v>
      </c>
      <c r="AG6" s="134">
        <f>'CALCULO INICIAL'!C33</f>
        <v>1.343</v>
      </c>
      <c r="AH6" s="131">
        <f t="shared" si="13"/>
        <v>1.62503</v>
      </c>
      <c r="AJ6" s="134">
        <f>'CALCULO INICIAL'!C33</f>
        <v>1.343</v>
      </c>
      <c r="AK6" s="131">
        <f t="shared" si="14"/>
        <v>1.62503</v>
      </c>
      <c r="AM6" s="134">
        <f>'CALCULO INICIAL'!C33</f>
        <v>1.343</v>
      </c>
      <c r="AN6" s="131">
        <f t="shared" si="15"/>
        <v>1.62503</v>
      </c>
      <c r="AP6" s="130">
        <f>'CALCULO INICIAL'!G5+0.09</f>
        <v>1.425</v>
      </c>
      <c r="AQ6" s="131">
        <f t="shared" si="16"/>
        <v>1.7242500000000001</v>
      </c>
      <c r="AS6" s="130">
        <f>'CALCULO INICIAL'!G5+0.05</f>
        <v>1.385</v>
      </c>
      <c r="AT6" s="131">
        <f t="shared" si="17"/>
        <v>1.6758500000000001</v>
      </c>
      <c r="AV6" s="130">
        <f>'CALCULO INICIAL'!G5+0.03</f>
        <v>1.365</v>
      </c>
      <c r="AW6" s="131">
        <f t="shared" si="18"/>
        <v>1.6516499999999998</v>
      </c>
      <c r="AY6" s="98" t="s">
        <v>20</v>
      </c>
      <c r="AZ6" s="102">
        <f>'CALCULO INICIAL'!G5+0.027</f>
        <v>1.3619999999999999</v>
      </c>
      <c r="BA6" s="133">
        <f t="shared" si="19"/>
        <v>1.6480199999999998</v>
      </c>
      <c r="BB6" s="294"/>
      <c r="BC6" s="98" t="s">
        <v>20</v>
      </c>
      <c r="BD6" s="289">
        <f>'CALCULO INICIAL'!G5+0.015</f>
        <v>1.3499999999999999</v>
      </c>
      <c r="BE6" s="190">
        <f t="shared" si="20"/>
        <v>1.6334999999999997</v>
      </c>
      <c r="BG6" s="130">
        <f>'CALCULO INICIAL'!G5+0.038</f>
        <v>1.373</v>
      </c>
      <c r="BH6" s="190">
        <f t="shared" si="21"/>
        <v>1.66133</v>
      </c>
    </row>
    <row r="7" spans="1:60" ht="16.5" thickBot="1">
      <c r="A7" s="265" t="s">
        <v>21</v>
      </c>
      <c r="B7" s="262">
        <f>'CALCULO INICIAL'!G6+0.012</f>
        <v>1.3320000000000001</v>
      </c>
      <c r="C7" s="256">
        <f t="shared" si="0"/>
        <v>1.61172</v>
      </c>
      <c r="D7" s="263">
        <f>'CALCULO INICIAL'!G6+0.018</f>
        <v>1.3380000000000001</v>
      </c>
      <c r="E7" s="257">
        <f t="shared" si="1"/>
        <v>1.6189800000000001</v>
      </c>
      <c r="F7" s="258">
        <f>'CALCULO INICIAL'!G6+0.024</f>
        <v>1.3440000000000001</v>
      </c>
      <c r="G7" s="257">
        <f t="shared" si="2"/>
        <v>1.6262400000000001</v>
      </c>
      <c r="H7" s="258">
        <f>'CALCULO INICIAL'!G6+0.036</f>
        <v>1.3560000000000001</v>
      </c>
      <c r="I7" s="257">
        <f t="shared" si="3"/>
        <v>1.64076</v>
      </c>
      <c r="J7" s="258">
        <f>'CALCULO INICIAL'!G6+0.04</f>
        <v>1.36</v>
      </c>
      <c r="K7" s="257">
        <f t="shared" si="4"/>
        <v>1.6456000000000002</v>
      </c>
      <c r="L7" s="258">
        <f>'CALCULO INICIAL'!G6+0.042</f>
        <v>1.3620000000000001</v>
      </c>
      <c r="M7" s="257">
        <f t="shared" si="5"/>
        <v>1.64802</v>
      </c>
      <c r="N7" s="258">
        <f>'CALCULO INICIAL'!G6+0.047</f>
        <v>1.367</v>
      </c>
      <c r="O7" s="257">
        <f t="shared" si="6"/>
        <v>1.6540699999999999</v>
      </c>
      <c r="P7" s="264">
        <f>+N7</f>
        <v>1.367</v>
      </c>
      <c r="Q7" s="259">
        <f t="shared" si="7"/>
        <v>1.6540699999999999</v>
      </c>
      <c r="R7" s="264">
        <f>+N7</f>
        <v>1.367</v>
      </c>
      <c r="S7" s="260">
        <f t="shared" si="8"/>
        <v>1.6540699999999999</v>
      </c>
      <c r="T7" t="s">
        <v>21</v>
      </c>
      <c r="U7" s="134">
        <f>'CALCULO INICIAL'!C34</f>
        <v>1.3280000000000001</v>
      </c>
      <c r="V7" s="131">
        <f t="shared" si="9"/>
        <v>1.6068800000000001</v>
      </c>
      <c r="W7" t="s">
        <v>21</v>
      </c>
      <c r="X7" s="134">
        <f>'CALCULO INICIAL'!C34</f>
        <v>1.3280000000000001</v>
      </c>
      <c r="Y7" s="131">
        <f t="shared" si="10"/>
        <v>1.6068800000000001</v>
      </c>
      <c r="Z7" t="s">
        <v>21</v>
      </c>
      <c r="AA7" s="141">
        <f>'CALCULO INICIAL'!C34</f>
        <v>1.3280000000000001</v>
      </c>
      <c r="AB7" s="131">
        <f t="shared" si="11"/>
        <v>1.6068800000000001</v>
      </c>
      <c r="AC7" t="s">
        <v>21</v>
      </c>
      <c r="AD7" s="106">
        <f>'CALCULO INICIAL'!G6+0.012</f>
        <v>1.3320000000000001</v>
      </c>
      <c r="AE7" s="131">
        <f t="shared" si="12"/>
        <v>1.4652000000000003</v>
      </c>
      <c r="AF7" t="s">
        <v>21</v>
      </c>
      <c r="AG7" s="134">
        <f>'CALCULO INICIAL'!C34</f>
        <v>1.3280000000000001</v>
      </c>
      <c r="AH7" s="131">
        <f t="shared" si="13"/>
        <v>1.6068800000000001</v>
      </c>
      <c r="AJ7" s="106">
        <f>'CALCULO INICIAL'!G6+0.024</f>
        <v>1.3440000000000001</v>
      </c>
      <c r="AK7" s="131">
        <f t="shared" si="14"/>
        <v>1.6262400000000001</v>
      </c>
      <c r="AM7" s="134">
        <f>'CALCULO INICIAL'!C34</f>
        <v>1.3280000000000001</v>
      </c>
      <c r="AN7" s="131">
        <f t="shared" si="15"/>
        <v>1.6068800000000001</v>
      </c>
      <c r="AP7" s="130">
        <f>'CALCULO INICIAL'!G6+0.09</f>
        <v>1.4100000000000001</v>
      </c>
      <c r="AQ7" s="131">
        <f t="shared" si="16"/>
        <v>1.7061000000000002</v>
      </c>
      <c r="AS7" s="130">
        <f>'CALCULO INICIAL'!G6+0.05</f>
        <v>1.37</v>
      </c>
      <c r="AT7" s="131">
        <f t="shared" si="17"/>
        <v>1.6577000000000002</v>
      </c>
      <c r="AV7" s="130">
        <f>'CALCULO INICIAL'!G6+0.03</f>
        <v>1.35</v>
      </c>
      <c r="AW7" s="131">
        <f t="shared" si="18"/>
        <v>1.6335</v>
      </c>
      <c r="AY7" s="98" t="s">
        <v>21</v>
      </c>
      <c r="AZ7" s="102">
        <f>'CALCULO INICIAL'!G6+0.027</f>
        <v>1.347</v>
      </c>
      <c r="BA7" s="133">
        <f t="shared" si="19"/>
        <v>1.6298699999999999</v>
      </c>
      <c r="BB7" s="294"/>
      <c r="BC7" s="98" t="s">
        <v>21</v>
      </c>
      <c r="BD7" s="289">
        <f>'CALCULO INICIAL'!G6+0.015</f>
        <v>1.335</v>
      </c>
      <c r="BE7" s="190">
        <f t="shared" si="20"/>
        <v>1.6153499999999998</v>
      </c>
      <c r="BG7" s="130">
        <f>'CALCULO INICIAL'!G6+0.038</f>
        <v>1.3580000000000001</v>
      </c>
      <c r="BH7" s="190">
        <f t="shared" si="21"/>
        <v>1.6431800000000001</v>
      </c>
    </row>
    <row r="8" spans="1:60" ht="16.5" thickBot="1">
      <c r="A8" s="261" t="s">
        <v>22</v>
      </c>
      <c r="B8" s="262">
        <f>'CALCULO INICIAL'!G7+0.012</f>
        <v>1.3420000000000001</v>
      </c>
      <c r="C8" s="256">
        <f t="shared" si="0"/>
        <v>1.62382</v>
      </c>
      <c r="D8" s="263">
        <f>'CALCULO INICIAL'!G7+0.018</f>
        <v>1.3480000000000001</v>
      </c>
      <c r="E8" s="257">
        <f t="shared" si="1"/>
        <v>1.6310800000000001</v>
      </c>
      <c r="F8" s="258">
        <f>'CALCULO INICIAL'!G7+0.024</f>
        <v>1.3540000000000001</v>
      </c>
      <c r="G8" s="257">
        <f t="shared" si="2"/>
        <v>1.6383400000000001</v>
      </c>
      <c r="H8" s="258">
        <f>'CALCULO INICIAL'!G7+0.036</f>
        <v>1.3660000000000001</v>
      </c>
      <c r="I8" s="257">
        <f t="shared" si="3"/>
        <v>1.65286</v>
      </c>
      <c r="J8" s="258">
        <f>'CALCULO INICIAL'!G7+0.04</f>
        <v>1.37</v>
      </c>
      <c r="K8" s="257">
        <f t="shared" si="4"/>
        <v>1.6577000000000002</v>
      </c>
      <c r="L8" s="258">
        <f>'CALCULO INICIAL'!G7+0.042</f>
        <v>1.3720000000000001</v>
      </c>
      <c r="M8" s="257">
        <f t="shared" si="5"/>
        <v>1.66012</v>
      </c>
      <c r="N8" s="258">
        <f>'CALCULO INICIAL'!G7+0.047</f>
        <v>1.377</v>
      </c>
      <c r="O8" s="257">
        <f t="shared" si="6"/>
        <v>1.6661699999999999</v>
      </c>
      <c r="P8" s="264">
        <f>+N8</f>
        <v>1.377</v>
      </c>
      <c r="Q8" s="259">
        <f t="shared" si="7"/>
        <v>1.6661699999999999</v>
      </c>
      <c r="R8" s="264">
        <f>+N8</f>
        <v>1.377</v>
      </c>
      <c r="S8" s="260">
        <f t="shared" si="8"/>
        <v>1.6661699999999999</v>
      </c>
      <c r="T8" t="s">
        <v>22</v>
      </c>
      <c r="U8" s="130">
        <f>'CALCULO INICIAL'!G7+0.024</f>
        <v>1.3540000000000001</v>
      </c>
      <c r="V8" s="131">
        <f t="shared" si="9"/>
        <v>1.6383400000000001</v>
      </c>
      <c r="W8" t="s">
        <v>22</v>
      </c>
      <c r="X8" s="130">
        <f>'CALCULO INICIAL'!G7+0.018</f>
        <v>1.3480000000000001</v>
      </c>
      <c r="Y8" s="131">
        <f t="shared" si="10"/>
        <v>1.6310800000000001</v>
      </c>
      <c r="Z8" t="s">
        <v>22</v>
      </c>
      <c r="AA8" s="106">
        <f>'CALCULO INICIAL'!G7+0.024</f>
        <v>1.3540000000000001</v>
      </c>
      <c r="AB8" s="131">
        <f t="shared" si="11"/>
        <v>1.6383400000000001</v>
      </c>
      <c r="AC8" t="s">
        <v>22</v>
      </c>
      <c r="AD8" s="106">
        <f>'CALCULO INICIAL'!G7+0.012</f>
        <v>1.3420000000000001</v>
      </c>
      <c r="AE8" s="131">
        <f t="shared" si="12"/>
        <v>1.4762000000000002</v>
      </c>
      <c r="AF8" t="s">
        <v>22</v>
      </c>
      <c r="AG8" s="130">
        <f>'CALCULO INICIAL'!G7+0.024</f>
        <v>1.3540000000000001</v>
      </c>
      <c r="AH8" s="131">
        <f t="shared" si="13"/>
        <v>1.6383400000000001</v>
      </c>
      <c r="AJ8" s="106">
        <f>'CALCULO INICIAL'!G7+0.024</f>
        <v>1.3540000000000001</v>
      </c>
      <c r="AK8" s="131">
        <f t="shared" si="14"/>
        <v>1.6383400000000001</v>
      </c>
      <c r="AM8" s="130">
        <f>'CALCULO INICIAL'!G7+0.024</f>
        <v>1.3540000000000001</v>
      </c>
      <c r="AN8" s="131">
        <f t="shared" si="15"/>
        <v>1.6383400000000001</v>
      </c>
      <c r="AP8" s="130">
        <f>'CALCULO INICIAL'!G7+0.09</f>
        <v>1.4200000000000002</v>
      </c>
      <c r="AQ8" s="131">
        <f t="shared" si="16"/>
        <v>1.7182000000000002</v>
      </c>
      <c r="AS8" s="130">
        <f>'CALCULO INICIAL'!G7+0.05</f>
        <v>1.3800000000000001</v>
      </c>
      <c r="AT8" s="131">
        <f t="shared" si="17"/>
        <v>1.6698000000000002</v>
      </c>
      <c r="AV8" s="130">
        <f>'CALCULO INICIAL'!G7+0.03</f>
        <v>1.36</v>
      </c>
      <c r="AW8" s="131">
        <f t="shared" si="18"/>
        <v>1.6456000000000002</v>
      </c>
      <c r="AY8" s="98" t="s">
        <v>22</v>
      </c>
      <c r="AZ8" s="102">
        <f>'CALCULO INICIAL'!G7+0.027</f>
        <v>1.357</v>
      </c>
      <c r="BA8" s="133">
        <f t="shared" si="19"/>
        <v>1.6419699999999999</v>
      </c>
      <c r="BB8" s="294"/>
      <c r="BC8" s="98" t="s">
        <v>22</v>
      </c>
      <c r="BD8" s="289">
        <f>'CALCULO INICIAL'!G7+0.015</f>
        <v>1.345</v>
      </c>
      <c r="BE8" s="190">
        <f t="shared" si="20"/>
        <v>1.6274499999999998</v>
      </c>
      <c r="BG8" s="130">
        <f>'CALCULO INICIAL'!G7+0.038</f>
        <v>1.3680000000000001</v>
      </c>
      <c r="BH8" s="190">
        <f t="shared" si="21"/>
        <v>1.6552800000000001</v>
      </c>
    </row>
    <row r="9" spans="1:60" ht="16.5" thickBot="1">
      <c r="A9" s="261" t="s">
        <v>44</v>
      </c>
      <c r="B9" s="262">
        <f>'CALCULO INICIAL'!G8+0.012</f>
        <v>1.3320000000000001</v>
      </c>
      <c r="C9" s="256">
        <f t="shared" si="0"/>
        <v>1.61172</v>
      </c>
      <c r="D9" s="263">
        <f>'CALCULO INICIAL'!G8+0.018</f>
        <v>1.3380000000000001</v>
      </c>
      <c r="E9" s="257">
        <f t="shared" si="1"/>
        <v>1.6189800000000001</v>
      </c>
      <c r="F9" s="258">
        <f>+'CALCULO INICIAL'!G8+0.024</f>
        <v>1.3440000000000001</v>
      </c>
      <c r="G9" s="257">
        <f t="shared" si="2"/>
        <v>1.6262400000000001</v>
      </c>
      <c r="H9" s="258">
        <f>+'CALCULO INICIAL'!G8+0.036</f>
        <v>1.3560000000000001</v>
      </c>
      <c r="I9" s="257">
        <f t="shared" si="3"/>
        <v>1.64076</v>
      </c>
      <c r="J9" s="258">
        <f>+'CALCULO INICIAL'!G8+0.04</f>
        <v>1.36</v>
      </c>
      <c r="K9" s="257">
        <f t="shared" si="4"/>
        <v>1.6456000000000002</v>
      </c>
      <c r="L9" s="258">
        <f>+'CALCULO INICIAL'!G8+0.042</f>
        <v>1.3620000000000001</v>
      </c>
      <c r="M9" s="257">
        <f t="shared" si="5"/>
        <v>1.64802</v>
      </c>
      <c r="N9" s="258">
        <f>+'CALCULO INICIAL'!G8+0.047</f>
        <v>1.367</v>
      </c>
      <c r="O9" s="257">
        <f t="shared" si="6"/>
        <v>1.6540699999999999</v>
      </c>
      <c r="P9" s="264">
        <f>+N9</f>
        <v>1.367</v>
      </c>
      <c r="Q9" s="259">
        <f t="shared" si="7"/>
        <v>1.6540699999999999</v>
      </c>
      <c r="R9" s="264">
        <f>+N9</f>
        <v>1.367</v>
      </c>
      <c r="S9" s="260">
        <f t="shared" si="8"/>
        <v>1.6540699999999999</v>
      </c>
      <c r="T9" t="s">
        <v>44</v>
      </c>
      <c r="U9" s="134">
        <f>'CALCULO INICIAL'!C35</f>
        <v>1.3280000000000001</v>
      </c>
      <c r="V9" s="131">
        <f t="shared" si="9"/>
        <v>1.6068800000000001</v>
      </c>
      <c r="W9" t="s">
        <v>44</v>
      </c>
      <c r="X9" s="130">
        <f>'CALCULO INICIAL'!G8+0.018</f>
        <v>1.3380000000000001</v>
      </c>
      <c r="Y9" s="131">
        <f t="shared" si="10"/>
        <v>1.6189800000000001</v>
      </c>
      <c r="Z9" t="s">
        <v>44</v>
      </c>
      <c r="AA9" s="106">
        <f>'CALCULO INICIAL'!G8+0.024</f>
        <v>1.3440000000000001</v>
      </c>
      <c r="AB9" s="131">
        <f t="shared" si="11"/>
        <v>1.6262400000000001</v>
      </c>
      <c r="AC9" t="s">
        <v>44</v>
      </c>
      <c r="AD9" s="106">
        <f>'CALCULO INICIAL'!G8+0.012</f>
        <v>1.3320000000000001</v>
      </c>
      <c r="AE9" s="131">
        <f t="shared" ref="AE9" si="22">AD9*1.1</f>
        <v>1.4652000000000003</v>
      </c>
      <c r="AF9" t="s">
        <v>44</v>
      </c>
      <c r="AG9" s="134">
        <f>'CALCULO INICIAL'!C35</f>
        <v>1.3280000000000001</v>
      </c>
      <c r="AH9" s="131">
        <f t="shared" si="13"/>
        <v>1.6068800000000001</v>
      </c>
      <c r="AJ9" s="106">
        <f>'CALCULO INICIAL'!G8+0.024</f>
        <v>1.3440000000000001</v>
      </c>
      <c r="AK9" s="131">
        <f t="shared" si="14"/>
        <v>1.6262400000000001</v>
      </c>
      <c r="AM9" s="130">
        <f>'CALCULO INICIAL'!G8+0.024</f>
        <v>1.3440000000000001</v>
      </c>
      <c r="AN9" s="131">
        <f t="shared" si="15"/>
        <v>1.6262400000000001</v>
      </c>
      <c r="AP9" s="130">
        <f>'CALCULO INICIAL'!G8+0.09</f>
        <v>1.4100000000000001</v>
      </c>
      <c r="AQ9" s="131">
        <f t="shared" si="16"/>
        <v>1.7061000000000002</v>
      </c>
      <c r="AS9" s="130">
        <f>'CALCULO INICIAL'!G8+0.05</f>
        <v>1.37</v>
      </c>
      <c r="AT9" s="131">
        <f t="shared" si="17"/>
        <v>1.6577000000000002</v>
      </c>
      <c r="AV9" s="130">
        <f>'CALCULO INICIAL'!G8+0.03</f>
        <v>1.35</v>
      </c>
      <c r="AW9" s="131">
        <f t="shared" si="18"/>
        <v>1.6335</v>
      </c>
      <c r="AY9" s="98" t="s">
        <v>44</v>
      </c>
      <c r="AZ9" s="102">
        <f>'CALCULO INICIAL'!G8+0.027</f>
        <v>1.347</v>
      </c>
      <c r="BA9" s="133">
        <f t="shared" si="19"/>
        <v>1.6298699999999999</v>
      </c>
      <c r="BB9" s="294"/>
      <c r="BC9" s="98" t="s">
        <v>44</v>
      </c>
      <c r="BD9" s="289">
        <f>'CALCULO INICIAL'!G8+0.015</f>
        <v>1.335</v>
      </c>
      <c r="BE9" s="190">
        <f t="shared" si="20"/>
        <v>1.6153499999999998</v>
      </c>
      <c r="BG9" s="130">
        <f>'CALCULO INICIAL'!G8+0.038</f>
        <v>1.3580000000000001</v>
      </c>
      <c r="BH9" s="190">
        <f t="shared" si="21"/>
        <v>1.6431800000000001</v>
      </c>
    </row>
    <row r="10" spans="1:60" ht="16.5" thickBot="1">
      <c r="A10" s="261" t="s">
        <v>24</v>
      </c>
      <c r="B10" s="262">
        <f>'CALCULO INICIAL'!G9+0.012</f>
        <v>1.302</v>
      </c>
      <c r="C10" s="256">
        <f t="shared" si="0"/>
        <v>1.57542</v>
      </c>
      <c r="D10" s="263">
        <f>'CALCULO INICIAL'!G9+0.018</f>
        <v>1.3080000000000001</v>
      </c>
      <c r="E10" s="257">
        <f t="shared" si="1"/>
        <v>1.5826800000000001</v>
      </c>
      <c r="F10" s="258">
        <f>'CALCULO INICIAL'!G9+0.024</f>
        <v>1.3140000000000001</v>
      </c>
      <c r="G10" s="257">
        <f t="shared" si="2"/>
        <v>1.5899400000000001</v>
      </c>
      <c r="H10" s="258">
        <f>'CALCULO INICIAL'!G9+0.036</f>
        <v>1.3260000000000001</v>
      </c>
      <c r="I10" s="257">
        <f t="shared" si="3"/>
        <v>1.60446</v>
      </c>
      <c r="J10" s="258">
        <f>'CALCULO INICIAL'!G9+0.04</f>
        <v>1.33</v>
      </c>
      <c r="K10" s="257">
        <f t="shared" si="4"/>
        <v>1.6093</v>
      </c>
      <c r="L10" s="258">
        <f>'CALCULO INICIAL'!G9+0.042</f>
        <v>1.3320000000000001</v>
      </c>
      <c r="M10" s="257">
        <f t="shared" si="5"/>
        <v>1.61172</v>
      </c>
      <c r="N10" s="258">
        <f>'CALCULO INICIAL'!G9+0.047</f>
        <v>1.337</v>
      </c>
      <c r="O10" s="257">
        <f t="shared" si="6"/>
        <v>1.6177699999999999</v>
      </c>
      <c r="P10" s="258">
        <f>'CALCULO INICIAL'!G9+0.06</f>
        <v>1.35</v>
      </c>
      <c r="Q10" s="259">
        <f t="shared" si="7"/>
        <v>1.6335</v>
      </c>
      <c r="R10" s="258">
        <f>'CALCULO INICIAL'!G9+0.08</f>
        <v>1.37</v>
      </c>
      <c r="S10" s="260">
        <f t="shared" si="8"/>
        <v>1.6577000000000002</v>
      </c>
      <c r="T10" t="s">
        <v>24</v>
      </c>
      <c r="U10" s="134">
        <f>'CALCULO INICIAL'!C37</f>
        <v>1.298</v>
      </c>
      <c r="V10" s="131">
        <f t="shared" si="9"/>
        <v>1.5705800000000001</v>
      </c>
      <c r="W10" t="s">
        <v>24</v>
      </c>
      <c r="X10" s="134">
        <f>'CALCULO INICIAL'!C37</f>
        <v>1.298</v>
      </c>
      <c r="Y10" s="131">
        <f t="shared" si="10"/>
        <v>1.5705800000000001</v>
      </c>
      <c r="Z10" t="s">
        <v>24</v>
      </c>
      <c r="AA10" s="106">
        <f>'CALCULO INICIAL'!G9+0.024</f>
        <v>1.3140000000000001</v>
      </c>
      <c r="AB10" s="131">
        <f t="shared" si="11"/>
        <v>1.5899400000000001</v>
      </c>
      <c r="AC10" t="s">
        <v>24</v>
      </c>
      <c r="AD10" s="106">
        <f>'CALCULO INICIAL'!G9+0.012</f>
        <v>1.302</v>
      </c>
      <c r="AE10" s="131">
        <f t="shared" si="12"/>
        <v>1.4322000000000001</v>
      </c>
      <c r="AF10" t="s">
        <v>24</v>
      </c>
      <c r="AG10" s="134">
        <f>'CALCULO INICIAL'!C37</f>
        <v>1.298</v>
      </c>
      <c r="AH10" s="131">
        <f t="shared" si="13"/>
        <v>1.5705800000000001</v>
      </c>
      <c r="AJ10" s="106">
        <f>'CALCULO INICIAL'!G9+0.024</f>
        <v>1.3140000000000001</v>
      </c>
      <c r="AK10" s="131">
        <f t="shared" si="14"/>
        <v>1.5899400000000001</v>
      </c>
      <c r="AM10" s="134">
        <f>'CALCULO INICIAL'!C37</f>
        <v>1.298</v>
      </c>
      <c r="AN10" s="131">
        <f t="shared" si="15"/>
        <v>1.5705800000000001</v>
      </c>
      <c r="AP10" s="130">
        <f>'CALCULO INICIAL'!G9+0.09</f>
        <v>1.3800000000000001</v>
      </c>
      <c r="AQ10" s="131">
        <f t="shared" si="16"/>
        <v>1.6698000000000002</v>
      </c>
      <c r="AS10" s="130">
        <f>'CALCULO INICIAL'!G9+0.05</f>
        <v>1.34</v>
      </c>
      <c r="AT10" s="131">
        <f t="shared" si="17"/>
        <v>1.6214</v>
      </c>
      <c r="AV10" s="130">
        <f>'CALCULO INICIAL'!G9+0.03</f>
        <v>1.32</v>
      </c>
      <c r="AW10" s="131">
        <f t="shared" si="18"/>
        <v>1.5972</v>
      </c>
      <c r="AY10" s="98" t="s">
        <v>24</v>
      </c>
      <c r="AZ10" s="102">
        <f>'CALCULO INICIAL'!G9+0.027</f>
        <v>1.3169999999999999</v>
      </c>
      <c r="BA10" s="133">
        <f t="shared" si="19"/>
        <v>1.5935699999999999</v>
      </c>
      <c r="BB10" s="294"/>
      <c r="BC10" s="98" t="s">
        <v>24</v>
      </c>
      <c r="BD10" s="289">
        <f>'CALCULO INICIAL'!G9+0.015</f>
        <v>1.3049999999999999</v>
      </c>
      <c r="BE10" s="190">
        <f t="shared" si="20"/>
        <v>1.5790499999999998</v>
      </c>
      <c r="BG10" s="130">
        <f>'CALCULO INICIAL'!G9+0.038</f>
        <v>1.3280000000000001</v>
      </c>
      <c r="BH10" s="190">
        <f t="shared" si="21"/>
        <v>1.6068800000000001</v>
      </c>
    </row>
    <row r="11" spans="1:60" ht="16.5" thickBot="1">
      <c r="A11" s="261" t="s">
        <v>26</v>
      </c>
      <c r="B11" s="262">
        <f>'CALCULO INICIAL'!G10+0.012</f>
        <v>1.327</v>
      </c>
      <c r="C11" s="256">
        <f t="shared" si="0"/>
        <v>1.6056699999999999</v>
      </c>
      <c r="D11" s="263">
        <f>'CALCULO INICIAL'!G10+0.018</f>
        <v>1.333</v>
      </c>
      <c r="E11" s="257">
        <f t="shared" si="1"/>
        <v>1.61293</v>
      </c>
      <c r="F11" s="258">
        <f>'CALCULO INICIAL'!G10+0.024</f>
        <v>1.339</v>
      </c>
      <c r="G11" s="257">
        <f t="shared" si="2"/>
        <v>1.62019</v>
      </c>
      <c r="H11" s="258">
        <f>'CALCULO INICIAL'!G10+0.036</f>
        <v>1.351</v>
      </c>
      <c r="I11" s="257">
        <f t="shared" si="3"/>
        <v>1.6347099999999999</v>
      </c>
      <c r="J11" s="258">
        <f>'CALCULO INICIAL'!G10+0.04</f>
        <v>1.355</v>
      </c>
      <c r="K11" s="257">
        <f t="shared" si="4"/>
        <v>1.6395499999999998</v>
      </c>
      <c r="L11" s="258">
        <f>'CALCULO INICIAL'!G10+0.042</f>
        <v>1.357</v>
      </c>
      <c r="M11" s="257">
        <f t="shared" si="5"/>
        <v>1.6419699999999999</v>
      </c>
      <c r="N11" s="258">
        <f>'CALCULO INICIAL'!G10+0.047</f>
        <v>1.3619999999999999</v>
      </c>
      <c r="O11" s="257">
        <f t="shared" si="6"/>
        <v>1.6480199999999998</v>
      </c>
      <c r="P11" s="258">
        <f>'CALCULO INICIAL'!G10+0.06</f>
        <v>1.375</v>
      </c>
      <c r="Q11" s="259">
        <f t="shared" si="7"/>
        <v>1.6637499999999998</v>
      </c>
      <c r="R11" s="258">
        <f>'CALCULO INICIAL'!G10+0.08</f>
        <v>1.395</v>
      </c>
      <c r="S11" s="260">
        <f t="shared" si="8"/>
        <v>1.6879500000000001</v>
      </c>
      <c r="T11" t="s">
        <v>26</v>
      </c>
      <c r="U11" s="134">
        <f>'CALCULO INICIAL'!C38</f>
        <v>1.323</v>
      </c>
      <c r="V11" s="131">
        <f t="shared" si="9"/>
        <v>1.60083</v>
      </c>
      <c r="W11" t="s">
        <v>26</v>
      </c>
      <c r="X11" s="134">
        <f>'CALCULO INICIAL'!C38</f>
        <v>1.323</v>
      </c>
      <c r="Y11" s="131">
        <f t="shared" si="10"/>
        <v>1.60083</v>
      </c>
      <c r="Z11" t="s">
        <v>26</v>
      </c>
      <c r="AA11" s="141">
        <f>'CALCULO INICIAL'!C38</f>
        <v>1.323</v>
      </c>
      <c r="AB11" s="131">
        <f t="shared" si="11"/>
        <v>1.60083</v>
      </c>
      <c r="AC11" t="s">
        <v>26</v>
      </c>
      <c r="AD11" s="106">
        <f>'CALCULO INICIAL'!G10+0.012</f>
        <v>1.327</v>
      </c>
      <c r="AE11" s="131">
        <f t="shared" si="12"/>
        <v>1.4597</v>
      </c>
      <c r="AF11" t="s">
        <v>26</v>
      </c>
      <c r="AG11" s="134">
        <f>'CALCULO INICIAL'!C38</f>
        <v>1.323</v>
      </c>
      <c r="AH11" s="131">
        <f t="shared" si="13"/>
        <v>1.60083</v>
      </c>
      <c r="AJ11" s="106">
        <f>'CALCULO INICIAL'!G10+0.024</f>
        <v>1.339</v>
      </c>
      <c r="AK11" s="131">
        <f t="shared" si="14"/>
        <v>1.62019</v>
      </c>
      <c r="AM11" s="130">
        <f>'CALCULO INICIAL'!G10+0.024</f>
        <v>1.339</v>
      </c>
      <c r="AN11" s="131">
        <f t="shared" si="15"/>
        <v>1.62019</v>
      </c>
      <c r="AP11" s="130">
        <f>'CALCULO INICIAL'!G10+0.09</f>
        <v>1.405</v>
      </c>
      <c r="AQ11" s="131">
        <f t="shared" si="16"/>
        <v>1.7000500000000001</v>
      </c>
      <c r="AS11" s="130">
        <f>'CALCULO INICIAL'!G10+0.05</f>
        <v>1.365</v>
      </c>
      <c r="AT11" s="131">
        <f t="shared" si="17"/>
        <v>1.6516499999999998</v>
      </c>
      <c r="AV11" s="130">
        <f>'CALCULO INICIAL'!G10+0.03</f>
        <v>1.345</v>
      </c>
      <c r="AW11" s="131">
        <f t="shared" si="18"/>
        <v>1.6274499999999998</v>
      </c>
      <c r="AY11" s="98" t="s">
        <v>26</v>
      </c>
      <c r="AZ11" s="102">
        <f>'CALCULO INICIAL'!G10+0.027</f>
        <v>1.3419999999999999</v>
      </c>
      <c r="BA11" s="133">
        <f t="shared" si="19"/>
        <v>1.6238199999999998</v>
      </c>
      <c r="BB11" s="294"/>
      <c r="BC11" s="98" t="s">
        <v>26</v>
      </c>
      <c r="BD11" s="289">
        <f>'CALCULO INICIAL'!G10+0.015</f>
        <v>1.3299999999999998</v>
      </c>
      <c r="BE11" s="190">
        <f t="shared" si="20"/>
        <v>1.6092999999999997</v>
      </c>
      <c r="BG11" s="130">
        <f>'CALCULO INICIAL'!G10+0.038</f>
        <v>1.353</v>
      </c>
      <c r="BH11" s="190">
        <f t="shared" si="21"/>
        <v>1.63713</v>
      </c>
    </row>
    <row r="12" spans="1:60" ht="16.5" thickBot="1">
      <c r="A12" s="261" t="s">
        <v>23</v>
      </c>
      <c r="B12" s="262">
        <f>'CALCULO INICIAL'!G11+0.012</f>
        <v>1.3320000000000001</v>
      </c>
      <c r="C12" s="256">
        <f t="shared" si="0"/>
        <v>1.61172</v>
      </c>
      <c r="D12" s="263">
        <f>'CALCULO INICIAL'!G11+0.018</f>
        <v>1.3380000000000001</v>
      </c>
      <c r="E12" s="257">
        <f t="shared" si="1"/>
        <v>1.6189800000000001</v>
      </c>
      <c r="F12" s="258">
        <f>'CALCULO INICIAL'!G11+0.024</f>
        <v>1.3440000000000001</v>
      </c>
      <c r="G12" s="257">
        <f t="shared" si="2"/>
        <v>1.6262400000000001</v>
      </c>
      <c r="H12" s="258">
        <f>'CALCULO INICIAL'!G11+0.036</f>
        <v>1.3560000000000001</v>
      </c>
      <c r="I12" s="257">
        <f t="shared" si="3"/>
        <v>1.64076</v>
      </c>
      <c r="J12" s="258">
        <f>'CALCULO INICIAL'!G11+0.04</f>
        <v>1.36</v>
      </c>
      <c r="K12" s="257">
        <f t="shared" si="4"/>
        <v>1.6456000000000002</v>
      </c>
      <c r="L12" s="258">
        <f>'CALCULO INICIAL'!G11+0.042</f>
        <v>1.3620000000000001</v>
      </c>
      <c r="M12" s="257">
        <f t="shared" si="5"/>
        <v>1.64802</v>
      </c>
      <c r="N12" s="258">
        <f>'CALCULO INICIAL'!G11+0.047</f>
        <v>1.367</v>
      </c>
      <c r="O12" s="257">
        <f t="shared" si="6"/>
        <v>1.6540699999999999</v>
      </c>
      <c r="P12" s="258">
        <f>'CALCULO INICIAL'!G11+0.06</f>
        <v>1.3800000000000001</v>
      </c>
      <c r="Q12" s="259">
        <f t="shared" si="7"/>
        <v>1.6698000000000002</v>
      </c>
      <c r="R12" s="258">
        <f>'CALCULO INICIAL'!G11+0.08</f>
        <v>1.4000000000000001</v>
      </c>
      <c r="S12" s="260">
        <f t="shared" si="8"/>
        <v>1.6940000000000002</v>
      </c>
      <c r="T12" t="s">
        <v>23</v>
      </c>
      <c r="U12" s="134">
        <f>'CALCULO INICIAL'!C39</f>
        <v>1.3280000000000001</v>
      </c>
      <c r="V12" s="131">
        <f t="shared" si="9"/>
        <v>1.6068800000000001</v>
      </c>
      <c r="W12" t="s">
        <v>23</v>
      </c>
      <c r="X12" s="134">
        <f>'CALCULO INICIAL'!C39</f>
        <v>1.3280000000000001</v>
      </c>
      <c r="Y12" s="131">
        <f t="shared" si="10"/>
        <v>1.6068800000000001</v>
      </c>
      <c r="Z12" t="s">
        <v>23</v>
      </c>
      <c r="AA12" s="141">
        <f>'CALCULO INICIAL'!C39</f>
        <v>1.3280000000000001</v>
      </c>
      <c r="AB12" s="131">
        <f t="shared" si="11"/>
        <v>1.6068800000000001</v>
      </c>
      <c r="AC12" t="s">
        <v>23</v>
      </c>
      <c r="AD12" s="106">
        <f>'CALCULO INICIAL'!G11+0.012</f>
        <v>1.3320000000000001</v>
      </c>
      <c r="AE12" s="131">
        <f t="shared" si="12"/>
        <v>1.4652000000000003</v>
      </c>
      <c r="AF12" t="s">
        <v>23</v>
      </c>
      <c r="AG12" s="134">
        <f>'CALCULO INICIAL'!C39</f>
        <v>1.3280000000000001</v>
      </c>
      <c r="AH12" s="131">
        <f t="shared" si="13"/>
        <v>1.6068800000000001</v>
      </c>
      <c r="AJ12" s="106">
        <f>'CALCULO INICIAL'!G11+0.024</f>
        <v>1.3440000000000001</v>
      </c>
      <c r="AK12" s="131">
        <f t="shared" si="14"/>
        <v>1.6262400000000001</v>
      </c>
      <c r="AM12" s="134">
        <f>'CALCULO INICIAL'!C39</f>
        <v>1.3280000000000001</v>
      </c>
      <c r="AN12" s="131">
        <f t="shared" si="15"/>
        <v>1.6068800000000001</v>
      </c>
      <c r="AP12" s="130">
        <f>'CALCULO INICIAL'!G11+0.09</f>
        <v>1.4100000000000001</v>
      </c>
      <c r="AQ12" s="131">
        <f t="shared" si="16"/>
        <v>1.7061000000000002</v>
      </c>
      <c r="AS12" s="130">
        <f>'CALCULO INICIAL'!G11+0.05</f>
        <v>1.37</v>
      </c>
      <c r="AT12" s="131">
        <f t="shared" si="17"/>
        <v>1.6577000000000002</v>
      </c>
      <c r="AV12" s="130">
        <f>'CALCULO INICIAL'!G11+0.03</f>
        <v>1.35</v>
      </c>
      <c r="AW12" s="131">
        <f t="shared" si="18"/>
        <v>1.6335</v>
      </c>
      <c r="AY12" s="98" t="s">
        <v>23</v>
      </c>
      <c r="AZ12" s="102">
        <f>'CALCULO INICIAL'!G11+0.027</f>
        <v>1.347</v>
      </c>
      <c r="BA12" s="133">
        <f t="shared" si="19"/>
        <v>1.6298699999999999</v>
      </c>
      <c r="BB12" s="294"/>
      <c r="BC12" s="98" t="s">
        <v>23</v>
      </c>
      <c r="BD12" s="289">
        <f>'CALCULO INICIAL'!G11+0.015</f>
        <v>1.335</v>
      </c>
      <c r="BE12" s="190">
        <f t="shared" si="20"/>
        <v>1.6153499999999998</v>
      </c>
      <c r="BG12" s="130">
        <f>'CALCULO INICIAL'!G11+0.038</f>
        <v>1.3580000000000001</v>
      </c>
      <c r="BH12" s="190">
        <f t="shared" si="21"/>
        <v>1.6431800000000001</v>
      </c>
    </row>
    <row r="13" spans="1:60" ht="16.5" thickBot="1">
      <c r="A13" s="261" t="s">
        <v>28</v>
      </c>
      <c r="B13" s="262">
        <f>'CALCULO INICIAL'!G12+0.012</f>
        <v>1.3360000000000001</v>
      </c>
      <c r="C13" s="256">
        <f t="shared" si="0"/>
        <v>1.61656</v>
      </c>
      <c r="D13" s="263">
        <f>'CALCULO INICIAL'!G12+0.018</f>
        <v>1.3420000000000001</v>
      </c>
      <c r="E13" s="257">
        <f t="shared" si="1"/>
        <v>1.62382</v>
      </c>
      <c r="F13" s="258">
        <f>'CALCULO INICIAL'!G12+0.024</f>
        <v>1.3480000000000001</v>
      </c>
      <c r="G13" s="257">
        <f t="shared" si="2"/>
        <v>1.6310800000000001</v>
      </c>
      <c r="H13" s="258">
        <f>'CALCULO INICIAL'!G12+0.036</f>
        <v>1.36</v>
      </c>
      <c r="I13" s="257">
        <f t="shared" si="3"/>
        <v>1.6456000000000002</v>
      </c>
      <c r="J13" s="258">
        <f>'CALCULO INICIAL'!G12+0.04</f>
        <v>1.3640000000000001</v>
      </c>
      <c r="K13" s="257">
        <f t="shared" si="4"/>
        <v>1.6504400000000001</v>
      </c>
      <c r="L13" s="258">
        <f>'CALCULO INICIAL'!G12+0.042</f>
        <v>1.3660000000000001</v>
      </c>
      <c r="M13" s="257">
        <f t="shared" si="5"/>
        <v>1.65286</v>
      </c>
      <c r="N13" s="258">
        <f>'CALCULO INICIAL'!G12+0.047</f>
        <v>1.371</v>
      </c>
      <c r="O13" s="257">
        <f t="shared" si="6"/>
        <v>1.6589099999999999</v>
      </c>
      <c r="P13" s="258">
        <f>'CALCULO INICIAL'!G12+0.06</f>
        <v>1.3840000000000001</v>
      </c>
      <c r="Q13" s="259">
        <f t="shared" si="7"/>
        <v>1.6746400000000001</v>
      </c>
      <c r="R13" s="258">
        <f>'CALCULO INICIAL'!G12+0.08</f>
        <v>1.4040000000000001</v>
      </c>
      <c r="S13" s="260">
        <f t="shared" si="8"/>
        <v>1.6988400000000001</v>
      </c>
      <c r="T13" t="s">
        <v>28</v>
      </c>
      <c r="U13" s="130">
        <f>'CALCULO INICIAL'!G12+0.024</f>
        <v>1.3480000000000001</v>
      </c>
      <c r="V13" s="131">
        <f t="shared" si="9"/>
        <v>1.6310800000000001</v>
      </c>
      <c r="W13" t="s">
        <v>28</v>
      </c>
      <c r="X13" s="134">
        <f>'CALCULO INICIAL'!C40</f>
        <v>1.3320000000000001</v>
      </c>
      <c r="Y13" s="131">
        <f t="shared" si="10"/>
        <v>1.61172</v>
      </c>
      <c r="Z13" t="s">
        <v>28</v>
      </c>
      <c r="AA13" s="106">
        <f>'CALCULO INICIAL'!G12+0.024</f>
        <v>1.3480000000000001</v>
      </c>
      <c r="AB13" s="131">
        <f t="shared" si="11"/>
        <v>1.6310800000000001</v>
      </c>
      <c r="AC13" t="s">
        <v>28</v>
      </c>
      <c r="AD13" s="106">
        <f>'CALCULO INICIAL'!G12+0.012</f>
        <v>1.3360000000000001</v>
      </c>
      <c r="AE13" s="131">
        <f t="shared" si="12"/>
        <v>1.4696000000000002</v>
      </c>
      <c r="AF13" t="s">
        <v>28</v>
      </c>
      <c r="AG13" s="134">
        <f>'CALCULO INICIAL'!C40</f>
        <v>1.3320000000000001</v>
      </c>
      <c r="AH13" s="131">
        <f t="shared" si="13"/>
        <v>1.61172</v>
      </c>
      <c r="AJ13" s="106">
        <f>'CALCULO INICIAL'!G12+0.024</f>
        <v>1.3480000000000001</v>
      </c>
      <c r="AK13" s="131">
        <f t="shared" si="14"/>
        <v>1.6310800000000001</v>
      </c>
      <c r="AM13" s="130">
        <f>'CALCULO INICIAL'!G12+0.024</f>
        <v>1.3480000000000001</v>
      </c>
      <c r="AN13" s="131">
        <f t="shared" si="15"/>
        <v>1.6310800000000001</v>
      </c>
      <c r="AP13" s="130">
        <f>'CALCULO INICIAL'!G12+0.09</f>
        <v>1.4140000000000001</v>
      </c>
      <c r="AQ13" s="131">
        <f t="shared" si="16"/>
        <v>1.7109400000000001</v>
      </c>
      <c r="AS13" s="130">
        <f>'CALCULO INICIAL'!G12+0.05</f>
        <v>1.3740000000000001</v>
      </c>
      <c r="AT13" s="131">
        <f t="shared" si="17"/>
        <v>1.6625400000000001</v>
      </c>
      <c r="AV13" s="130">
        <f>'CALCULO INICIAL'!G12+0.03</f>
        <v>1.3540000000000001</v>
      </c>
      <c r="AW13" s="131">
        <f t="shared" si="18"/>
        <v>1.6383400000000001</v>
      </c>
      <c r="AY13" s="98" t="s">
        <v>28</v>
      </c>
      <c r="AZ13" s="102">
        <f>'CALCULO INICIAL'!G12+0.027</f>
        <v>1.351</v>
      </c>
      <c r="BA13" s="133">
        <f t="shared" si="19"/>
        <v>1.6347099999999999</v>
      </c>
      <c r="BB13" s="294"/>
      <c r="BC13" s="98" t="s">
        <v>28</v>
      </c>
      <c r="BD13" s="289">
        <f>'CALCULO INICIAL'!G12+0.015</f>
        <v>1.339</v>
      </c>
      <c r="BE13" s="190">
        <f t="shared" si="20"/>
        <v>1.62019</v>
      </c>
      <c r="BG13" s="130">
        <f>'CALCULO INICIAL'!G12+0.038</f>
        <v>1.3620000000000001</v>
      </c>
      <c r="BH13" s="190">
        <f t="shared" si="21"/>
        <v>1.64802</v>
      </c>
    </row>
    <row r="14" spans="1:60" ht="16.5" thickBot="1">
      <c r="A14" s="319" t="s">
        <v>29</v>
      </c>
      <c r="B14" s="320">
        <f>'CALCULO INICIAL'!G13+0.012</f>
        <v>1.347</v>
      </c>
      <c r="C14" s="256">
        <f t="shared" si="0"/>
        <v>1.6298699999999999</v>
      </c>
      <c r="D14" s="321">
        <f>'CALCULO INICIAL'!G13+0.018</f>
        <v>1.353</v>
      </c>
      <c r="E14" s="257">
        <f t="shared" si="1"/>
        <v>1.63713</v>
      </c>
      <c r="F14" s="266">
        <f>'CALCULO INICIAL'!G13+0.024</f>
        <v>1.359</v>
      </c>
      <c r="G14" s="257">
        <f t="shared" si="2"/>
        <v>1.64439</v>
      </c>
      <c r="H14" s="266">
        <f>'CALCULO INICIAL'!G13+0.036</f>
        <v>1.371</v>
      </c>
      <c r="I14" s="257">
        <f t="shared" si="3"/>
        <v>1.6589099999999999</v>
      </c>
      <c r="J14" s="266">
        <f>'CALCULO INICIAL'!G13+0.04</f>
        <v>1.375</v>
      </c>
      <c r="K14" s="257">
        <f t="shared" si="4"/>
        <v>1.6637499999999998</v>
      </c>
      <c r="L14" s="266">
        <f>'CALCULO INICIAL'!G13+0.042</f>
        <v>1.377</v>
      </c>
      <c r="M14" s="257">
        <f t="shared" si="5"/>
        <v>1.6661699999999999</v>
      </c>
      <c r="N14" s="266">
        <f>'CALCULO INICIAL'!G13+0.047</f>
        <v>1.3819999999999999</v>
      </c>
      <c r="O14" s="257">
        <f t="shared" si="6"/>
        <v>1.6722199999999998</v>
      </c>
      <c r="P14" s="318">
        <f>'CALCULO INICIAL'!G13+0.06</f>
        <v>1.395</v>
      </c>
      <c r="Q14" s="259">
        <f t="shared" si="7"/>
        <v>1.6879500000000001</v>
      </c>
      <c r="R14" s="266">
        <f>'CALCULO INICIAL'!G13+0.08</f>
        <v>1.415</v>
      </c>
      <c r="S14" s="260">
        <f t="shared" si="8"/>
        <v>1.7121500000000001</v>
      </c>
      <c r="T14" t="s">
        <v>29</v>
      </c>
      <c r="U14" s="130">
        <f>'CALCULO INICIAL'!G13+0.024</f>
        <v>1.359</v>
      </c>
      <c r="V14" s="131">
        <f t="shared" si="9"/>
        <v>1.64439</v>
      </c>
      <c r="W14" t="s">
        <v>29</v>
      </c>
      <c r="X14" s="130">
        <f>'CALCULO INICIAL'!G13+0.018</f>
        <v>1.353</v>
      </c>
      <c r="Y14" s="131">
        <f t="shared" si="10"/>
        <v>1.63713</v>
      </c>
      <c r="Z14" t="s">
        <v>29</v>
      </c>
      <c r="AA14" s="106">
        <f>'CALCULO INICIAL'!G13+0.024</f>
        <v>1.359</v>
      </c>
      <c r="AB14" s="131">
        <f t="shared" si="11"/>
        <v>1.64439</v>
      </c>
      <c r="AC14" t="s">
        <v>29</v>
      </c>
      <c r="AD14" s="130">
        <f>'CALCULO INICIAL'!G13+0.012</f>
        <v>1.347</v>
      </c>
      <c r="AE14" s="131">
        <f t="shared" si="12"/>
        <v>1.4817</v>
      </c>
      <c r="AF14" t="s">
        <v>29</v>
      </c>
      <c r="AG14" s="134">
        <f>'CALCULO INICIAL'!C41</f>
        <v>1.343</v>
      </c>
      <c r="AH14" s="131">
        <f t="shared" si="13"/>
        <v>1.62503</v>
      </c>
      <c r="AJ14" s="106">
        <f>'CALCULO INICIAL'!G13+0.024</f>
        <v>1.359</v>
      </c>
      <c r="AK14" s="131">
        <f t="shared" si="14"/>
        <v>1.64439</v>
      </c>
      <c r="AM14" s="134">
        <f>'CALCULO INICIAL'!C41</f>
        <v>1.343</v>
      </c>
      <c r="AN14" s="131">
        <f t="shared" si="15"/>
        <v>1.62503</v>
      </c>
      <c r="AP14" s="130">
        <f>'CALCULO INICIAL'!G13+0.09</f>
        <v>1.425</v>
      </c>
      <c r="AQ14" s="131">
        <f t="shared" si="16"/>
        <v>1.7242500000000001</v>
      </c>
      <c r="AS14" s="130">
        <f>'CALCULO INICIAL'!G13+0.05</f>
        <v>1.385</v>
      </c>
      <c r="AT14" s="131">
        <f t="shared" si="17"/>
        <v>1.6758500000000001</v>
      </c>
      <c r="AV14" s="130">
        <f>'CALCULO INICIAL'!G13+0.03</f>
        <v>1.365</v>
      </c>
      <c r="AW14" s="131">
        <f t="shared" si="18"/>
        <v>1.6516499999999998</v>
      </c>
      <c r="AY14" s="98" t="s">
        <v>29</v>
      </c>
      <c r="AZ14" s="102">
        <f>'CALCULO INICIAL'!G13+0.027</f>
        <v>1.3619999999999999</v>
      </c>
      <c r="BA14" s="133">
        <f t="shared" si="19"/>
        <v>1.6480199999999998</v>
      </c>
      <c r="BB14" s="294"/>
      <c r="BC14" s="98" t="s">
        <v>29</v>
      </c>
      <c r="BD14" s="289">
        <f>'CALCULO INICIAL'!G13+0.015</f>
        <v>1.3499999999999999</v>
      </c>
      <c r="BE14" s="190">
        <f t="shared" si="20"/>
        <v>1.6334999999999997</v>
      </c>
      <c r="BG14" s="130">
        <f>'CALCULO INICIAL'!G13+0.038</f>
        <v>1.373</v>
      </c>
      <c r="BH14" s="190">
        <f t="shared" si="21"/>
        <v>1.66133</v>
      </c>
    </row>
    <row r="15" spans="1:60" ht="16.5" thickBot="1">
      <c r="A15" s="339" t="s">
        <v>30</v>
      </c>
      <c r="B15" s="262">
        <f>'CALCULO INICIAL'!G14+0.012</f>
        <v>1.3169999999999999</v>
      </c>
      <c r="C15" s="256">
        <f t="shared" si="0"/>
        <v>1.5935699999999999</v>
      </c>
      <c r="D15" s="263">
        <f>'CALCULO INICIAL'!G14+0.018</f>
        <v>1.323</v>
      </c>
      <c r="E15" s="341">
        <f t="shared" si="1"/>
        <v>1.60083</v>
      </c>
      <c r="F15" s="258">
        <f>'CALCULO INICIAL'!G14+0.024</f>
        <v>1.329</v>
      </c>
      <c r="G15" s="257">
        <f t="shared" si="2"/>
        <v>1.6080899999999998</v>
      </c>
      <c r="H15" s="258">
        <f>'CALCULO INICIAL'!G14+0.036</f>
        <v>1.341</v>
      </c>
      <c r="I15" s="341">
        <f t="shared" si="3"/>
        <v>1.6226099999999999</v>
      </c>
      <c r="J15" s="258">
        <f>'CALCULO INICIAL'!G14+0.04</f>
        <v>1.345</v>
      </c>
      <c r="K15" s="257">
        <f t="shared" si="4"/>
        <v>1.6274499999999998</v>
      </c>
      <c r="L15" s="258">
        <f>'CALCULO INICIAL'!G14+0.042</f>
        <v>1.347</v>
      </c>
      <c r="M15" s="257">
        <f t="shared" si="5"/>
        <v>1.6298699999999999</v>
      </c>
      <c r="N15" s="258">
        <f>'CALCULO INICIAL'!G14+0.047</f>
        <v>1.3519999999999999</v>
      </c>
      <c r="O15" s="257">
        <f t="shared" si="6"/>
        <v>1.6359199999999998</v>
      </c>
      <c r="P15" s="315">
        <f>'CALCULO INICIAL'!G14+0.06</f>
        <v>1.365</v>
      </c>
      <c r="Q15" s="259">
        <f t="shared" si="7"/>
        <v>1.6516499999999998</v>
      </c>
      <c r="R15" s="258">
        <f>'CALCULO INICIAL'!G14+0.08</f>
        <v>1.385</v>
      </c>
      <c r="S15" s="381">
        <f t="shared" si="8"/>
        <v>1.6758500000000001</v>
      </c>
      <c r="T15" t="s">
        <v>30</v>
      </c>
      <c r="U15" s="134">
        <f>'CALCULO INICIAL'!C42</f>
        <v>1.3129999999999999</v>
      </c>
      <c r="V15" s="131">
        <f t="shared" si="9"/>
        <v>1.58873</v>
      </c>
      <c r="W15" t="s">
        <v>30</v>
      </c>
      <c r="X15" s="134">
        <f>'CALCULO INICIAL'!C42</f>
        <v>1.3129999999999999</v>
      </c>
      <c r="Y15" s="131">
        <f t="shared" si="10"/>
        <v>1.58873</v>
      </c>
      <c r="Z15" t="s">
        <v>30</v>
      </c>
      <c r="AA15" s="141">
        <f>'CALCULO INICIAL'!C42</f>
        <v>1.3129999999999999</v>
      </c>
      <c r="AB15" s="131">
        <f t="shared" si="11"/>
        <v>1.58873</v>
      </c>
      <c r="AC15" t="s">
        <v>30</v>
      </c>
      <c r="AD15" s="106">
        <f>'CALCULO INICIAL'!G14+0.012</f>
        <v>1.3169999999999999</v>
      </c>
      <c r="AE15" s="131">
        <f t="shared" si="12"/>
        <v>1.4487000000000001</v>
      </c>
      <c r="AF15" t="s">
        <v>30</v>
      </c>
      <c r="AG15" s="134">
        <f>'CALCULO INICIAL'!C42</f>
        <v>1.3129999999999999</v>
      </c>
      <c r="AH15" s="131">
        <f t="shared" si="13"/>
        <v>1.58873</v>
      </c>
      <c r="AJ15" s="106">
        <f>'CALCULO INICIAL'!G14+0.024</f>
        <v>1.329</v>
      </c>
      <c r="AK15" s="131">
        <f t="shared" si="14"/>
        <v>1.6080899999999998</v>
      </c>
      <c r="AM15" s="134">
        <f>'CALCULO INICIAL'!C42</f>
        <v>1.3129999999999999</v>
      </c>
      <c r="AN15" s="131">
        <f t="shared" si="15"/>
        <v>1.58873</v>
      </c>
      <c r="AP15" s="130">
        <f>'CALCULO INICIAL'!G14+0.09</f>
        <v>1.395</v>
      </c>
      <c r="AQ15" s="131">
        <f t="shared" si="16"/>
        <v>1.6879500000000001</v>
      </c>
      <c r="AS15" s="130">
        <f>'CALCULO INICIAL'!G14+0.05</f>
        <v>1.355</v>
      </c>
      <c r="AT15" s="131">
        <f t="shared" si="17"/>
        <v>1.6395499999999998</v>
      </c>
      <c r="AV15" s="130">
        <f>'CALCULO INICIAL'!G14+0.03</f>
        <v>1.335</v>
      </c>
      <c r="AW15" s="131">
        <f t="shared" si="18"/>
        <v>1.6153499999999998</v>
      </c>
      <c r="AY15" s="98" t="s">
        <v>30</v>
      </c>
      <c r="AZ15" s="102">
        <f>'CALCULO INICIAL'!G14+0.027</f>
        <v>1.3319999999999999</v>
      </c>
      <c r="BA15" s="133">
        <f t="shared" si="19"/>
        <v>1.6117199999999998</v>
      </c>
      <c r="BB15" s="294"/>
      <c r="BC15" s="98" t="s">
        <v>30</v>
      </c>
      <c r="BD15" s="289">
        <f>'CALCULO INICIAL'!G14+0.015</f>
        <v>1.3199999999999998</v>
      </c>
      <c r="BE15" s="190">
        <f t="shared" si="20"/>
        <v>1.5971999999999997</v>
      </c>
      <c r="BG15" s="130">
        <f>'CALCULO INICIAL'!G14+0.038</f>
        <v>1.343</v>
      </c>
      <c r="BH15" s="190">
        <f t="shared" si="21"/>
        <v>1.62503</v>
      </c>
    </row>
    <row r="16" spans="1:60" ht="16.5" thickBot="1">
      <c r="A16" s="339" t="s">
        <v>32</v>
      </c>
      <c r="B16" s="262">
        <f>'CALCULO INICIAL'!G15+0.012</f>
        <v>1.3169999999999999</v>
      </c>
      <c r="C16" s="256">
        <f t="shared" si="0"/>
        <v>1.5935699999999999</v>
      </c>
      <c r="D16" s="263">
        <f>'CALCULO INICIAL'!G15+0.018</f>
        <v>1.323</v>
      </c>
      <c r="E16" s="341">
        <f>D16*1.21</f>
        <v>1.60083</v>
      </c>
      <c r="F16" s="258">
        <f>'CALCULO INICIAL'!G15+0.024</f>
        <v>1.329</v>
      </c>
      <c r="G16" s="257">
        <f t="shared" si="2"/>
        <v>1.6080899999999998</v>
      </c>
      <c r="H16" s="258">
        <f>'CALCULO INICIAL'!G15+0.036</f>
        <v>1.341</v>
      </c>
      <c r="I16" s="341">
        <f t="shared" si="3"/>
        <v>1.6226099999999999</v>
      </c>
      <c r="J16" s="258">
        <f>'CALCULO INICIAL'!G15+0.04</f>
        <v>1.345</v>
      </c>
      <c r="K16" s="257">
        <f t="shared" si="4"/>
        <v>1.6274499999999998</v>
      </c>
      <c r="L16" s="258">
        <f>'CALCULO INICIAL'!G15+0.042</f>
        <v>1.347</v>
      </c>
      <c r="M16" s="257">
        <f t="shared" si="5"/>
        <v>1.6298699999999999</v>
      </c>
      <c r="N16" s="258">
        <f>'CALCULO INICIAL'!G15+0.047</f>
        <v>1.3519999999999999</v>
      </c>
      <c r="O16" s="257">
        <f t="shared" si="6"/>
        <v>1.6359199999999998</v>
      </c>
      <c r="P16" s="315">
        <f>'CALCULO INICIAL'!G15+0.06</f>
        <v>1.365</v>
      </c>
      <c r="Q16" s="259">
        <f t="shared" si="7"/>
        <v>1.6516499999999998</v>
      </c>
      <c r="R16" s="258">
        <f>'CALCULO INICIAL'!G15+0.08</f>
        <v>1.385</v>
      </c>
      <c r="S16" s="381">
        <f t="shared" si="8"/>
        <v>1.6758500000000001</v>
      </c>
      <c r="T16" t="s">
        <v>32</v>
      </c>
      <c r="U16" s="134">
        <f>'CALCULO INICIAL'!C43</f>
        <v>1.3129999999999999</v>
      </c>
      <c r="V16" s="131">
        <f t="shared" si="9"/>
        <v>1.58873</v>
      </c>
      <c r="W16" s="244" t="s">
        <v>32</v>
      </c>
      <c r="X16" s="134">
        <f>'CALCULO INICIAL'!C43</f>
        <v>1.3129999999999999</v>
      </c>
      <c r="Y16" s="131">
        <f t="shared" si="10"/>
        <v>1.58873</v>
      </c>
      <c r="Z16" s="244" t="s">
        <v>32</v>
      </c>
      <c r="AA16" s="141">
        <f>'CALCULO INICIAL'!C43</f>
        <v>1.3129999999999999</v>
      </c>
      <c r="AB16" s="131">
        <f t="shared" si="11"/>
        <v>1.58873</v>
      </c>
      <c r="AC16" s="244" t="s">
        <v>32</v>
      </c>
      <c r="AD16" s="106">
        <f>'CALCULO INICIAL'!G15+0.012</f>
        <v>1.3169999999999999</v>
      </c>
      <c r="AE16" s="131">
        <f t="shared" si="12"/>
        <v>1.4487000000000001</v>
      </c>
      <c r="AF16" s="244" t="s">
        <v>32</v>
      </c>
      <c r="AG16" s="134">
        <f>'CALCULO INICIAL'!C43</f>
        <v>1.3129999999999999</v>
      </c>
      <c r="AH16" s="131">
        <f t="shared" si="13"/>
        <v>1.58873</v>
      </c>
      <c r="AI16" s="244"/>
      <c r="AJ16" s="106">
        <f>'CALCULO INICIAL'!G15+0.024</f>
        <v>1.329</v>
      </c>
      <c r="AK16" s="131">
        <f t="shared" si="14"/>
        <v>1.6080899999999998</v>
      </c>
      <c r="AL16" s="244"/>
      <c r="AM16" s="134">
        <f>'CALCULO INICIAL'!C43</f>
        <v>1.3129999999999999</v>
      </c>
      <c r="AN16" s="131">
        <f t="shared" si="15"/>
        <v>1.58873</v>
      </c>
      <c r="AO16" s="244"/>
      <c r="AP16" s="130">
        <f>'CALCULO INICIAL'!G15+0.09</f>
        <v>1.395</v>
      </c>
      <c r="AQ16" s="131">
        <f t="shared" si="16"/>
        <v>1.6879500000000001</v>
      </c>
      <c r="AR16" s="244"/>
      <c r="AS16" s="130">
        <f>'CALCULO INICIAL'!G15+0.05</f>
        <v>1.355</v>
      </c>
      <c r="AT16" s="131">
        <f t="shared" si="17"/>
        <v>1.6395499999999998</v>
      </c>
      <c r="AV16" s="130">
        <f>'CALCULO INICIAL'!G15+0.03</f>
        <v>1.335</v>
      </c>
      <c r="AW16" s="131">
        <f t="shared" si="18"/>
        <v>1.6153499999999998</v>
      </c>
      <c r="AY16" s="98" t="s">
        <v>32</v>
      </c>
      <c r="AZ16" s="102">
        <f>'CALCULO INICIAL'!G15+0.027</f>
        <v>1.3319999999999999</v>
      </c>
      <c r="BA16" s="102">
        <f t="shared" ref="BA16:BA23" si="23">AZ16*1.21</f>
        <v>1.6117199999999998</v>
      </c>
      <c r="BB16" s="294"/>
      <c r="BC16" s="98" t="s">
        <v>32</v>
      </c>
      <c r="BD16" s="289">
        <f>'CALCULO INICIAL'!G15+0.015</f>
        <v>1.3199999999999998</v>
      </c>
      <c r="BE16" s="131">
        <f t="shared" ref="BE16:BE23" si="24">BD16*1.21</f>
        <v>1.5971999999999997</v>
      </c>
      <c r="BG16" s="130">
        <f>'CALCULO INICIAL'!G15+0.038</f>
        <v>1.343</v>
      </c>
      <c r="BH16" s="131">
        <f t="shared" ref="BH16:BH23" si="25">BG16*1.21</f>
        <v>1.62503</v>
      </c>
    </row>
    <row r="17" spans="1:60" ht="16.5" thickBot="1">
      <c r="A17" s="339" t="s">
        <v>33</v>
      </c>
      <c r="B17" s="320">
        <f>'CALCULO INICIAL'!G16+0.012</f>
        <v>1.3169999999999999</v>
      </c>
      <c r="C17" s="256">
        <f t="shared" si="0"/>
        <v>1.5935699999999999</v>
      </c>
      <c r="D17" s="321">
        <f>'CALCULO INICIAL'!G16+0.018</f>
        <v>1.323</v>
      </c>
      <c r="E17" s="341">
        <f t="shared" si="1"/>
        <v>1.60083</v>
      </c>
      <c r="F17" s="266">
        <f>'CALCULO INICIAL'!G16+0.024</f>
        <v>1.329</v>
      </c>
      <c r="G17" s="257">
        <f t="shared" si="2"/>
        <v>1.6080899999999998</v>
      </c>
      <c r="H17" s="266">
        <f>'CALCULO INICIAL'!G16+0.036</f>
        <v>1.341</v>
      </c>
      <c r="I17" s="341">
        <f t="shared" si="3"/>
        <v>1.6226099999999999</v>
      </c>
      <c r="J17" s="266">
        <f>'CALCULO INICIAL'!G16+0.04</f>
        <v>1.345</v>
      </c>
      <c r="K17" s="257">
        <f t="shared" si="4"/>
        <v>1.6274499999999998</v>
      </c>
      <c r="L17" s="266">
        <f>'CALCULO INICIAL'!G16+0.042</f>
        <v>1.347</v>
      </c>
      <c r="M17" s="257">
        <f t="shared" si="5"/>
        <v>1.6298699999999999</v>
      </c>
      <c r="N17" s="266">
        <f>'CALCULO INICIAL'!G16+0.047</f>
        <v>1.3519999999999999</v>
      </c>
      <c r="O17" s="257">
        <f t="shared" si="6"/>
        <v>1.6359199999999998</v>
      </c>
      <c r="P17" s="318">
        <f>'CALCULO INICIAL'!G16+0.06</f>
        <v>1.365</v>
      </c>
      <c r="Q17" s="259">
        <f t="shared" si="7"/>
        <v>1.6516499999999998</v>
      </c>
      <c r="R17" s="266">
        <f>'CALCULO INICIAL'!G16+0.08</f>
        <v>1.385</v>
      </c>
      <c r="S17" s="381">
        <f t="shared" si="8"/>
        <v>1.6758500000000001</v>
      </c>
      <c r="T17" t="s">
        <v>33</v>
      </c>
      <c r="U17" s="135">
        <f>'CALCULO INICIAL'!C44</f>
        <v>1.3129999999999999</v>
      </c>
      <c r="V17" s="131">
        <f t="shared" si="9"/>
        <v>1.58873</v>
      </c>
      <c r="W17" s="136" t="s">
        <v>33</v>
      </c>
      <c r="X17" s="135">
        <f>'CALCULO INICIAL'!C44</f>
        <v>1.3129999999999999</v>
      </c>
      <c r="Y17" s="131">
        <f t="shared" si="10"/>
        <v>1.58873</v>
      </c>
      <c r="Z17" s="129" t="s">
        <v>33</v>
      </c>
      <c r="AA17" s="142">
        <f>'CALCULO INICIAL'!C44</f>
        <v>1.3129999999999999</v>
      </c>
      <c r="AB17" s="131">
        <f t="shared" si="11"/>
        <v>1.58873</v>
      </c>
      <c r="AC17" s="129" t="s">
        <v>33</v>
      </c>
      <c r="AD17" s="110">
        <f>'CALCULO INICIAL'!G16+0.012</f>
        <v>1.3169999999999999</v>
      </c>
      <c r="AE17" s="131">
        <f t="shared" si="12"/>
        <v>1.4487000000000001</v>
      </c>
      <c r="AF17" s="129" t="s">
        <v>33</v>
      </c>
      <c r="AG17" s="135">
        <f>'CALCULO INICIAL'!C44</f>
        <v>1.3129999999999999</v>
      </c>
      <c r="AH17" s="131">
        <f t="shared" si="13"/>
        <v>1.58873</v>
      </c>
      <c r="AI17" s="129"/>
      <c r="AJ17" s="110">
        <f>'CALCULO INICIAL'!G16+0.024</f>
        <v>1.329</v>
      </c>
      <c r="AK17" s="131">
        <f t="shared" si="14"/>
        <v>1.6080899999999998</v>
      </c>
      <c r="AL17" s="129"/>
      <c r="AM17" s="135">
        <f>'CALCULO INICIAL'!C44</f>
        <v>1.3129999999999999</v>
      </c>
      <c r="AN17" s="131">
        <f t="shared" si="15"/>
        <v>1.58873</v>
      </c>
      <c r="AO17" s="129"/>
      <c r="AP17" s="132">
        <f>'CALCULO INICIAL'!G16+0.09</f>
        <v>1.395</v>
      </c>
      <c r="AQ17" s="131">
        <f t="shared" si="16"/>
        <v>1.6879500000000001</v>
      </c>
      <c r="AR17" s="129"/>
      <c r="AS17" s="130">
        <f>'CALCULO INICIAL'!G16+0.05</f>
        <v>1.355</v>
      </c>
      <c r="AT17" s="131">
        <f t="shared" si="17"/>
        <v>1.6395499999999998</v>
      </c>
      <c r="AV17" s="130">
        <f>'CALCULO INICIAL'!G16+0.03</f>
        <v>1.335</v>
      </c>
      <c r="AW17" s="131">
        <f t="shared" si="18"/>
        <v>1.6153499999999998</v>
      </c>
      <c r="AY17" s="98" t="s">
        <v>33</v>
      </c>
      <c r="AZ17" s="102">
        <f>'CALCULO INICIAL'!G16+0.027</f>
        <v>1.3319999999999999</v>
      </c>
      <c r="BA17" s="133">
        <f t="shared" si="23"/>
        <v>1.6117199999999998</v>
      </c>
      <c r="BB17" s="294"/>
      <c r="BC17" s="98" t="s">
        <v>33</v>
      </c>
      <c r="BD17" s="289">
        <f>'CALCULO INICIAL'!G16+0.015</f>
        <v>1.3199999999999998</v>
      </c>
      <c r="BE17" s="190">
        <f t="shared" si="24"/>
        <v>1.5971999999999997</v>
      </c>
      <c r="BG17" s="130">
        <f>'CALCULO INICIAL'!G16+0.038</f>
        <v>1.343</v>
      </c>
      <c r="BH17" s="190">
        <f t="shared" si="25"/>
        <v>1.62503</v>
      </c>
    </row>
    <row r="18" spans="1:60" ht="16.5" thickBot="1">
      <c r="A18" s="340" t="s">
        <v>34</v>
      </c>
      <c r="B18" s="258">
        <f>'CALCULO INICIAL'!G17+0.012</f>
        <v>1.3220000000000001</v>
      </c>
      <c r="C18" s="256">
        <f t="shared" si="0"/>
        <v>1.59962</v>
      </c>
      <c r="D18" s="258">
        <f>'CALCULO INICIAL'!G17+0.018</f>
        <v>1.3280000000000001</v>
      </c>
      <c r="E18" s="341">
        <f t="shared" si="1"/>
        <v>1.6068800000000001</v>
      </c>
      <c r="F18" s="258">
        <f>'CALCULO INICIAL'!G17+0.024</f>
        <v>1.3340000000000001</v>
      </c>
      <c r="G18" s="257">
        <f t="shared" si="2"/>
        <v>1.6141400000000001</v>
      </c>
      <c r="H18" s="258">
        <f>'CALCULO INICIAL'!G17+0.036</f>
        <v>1.3460000000000001</v>
      </c>
      <c r="I18" s="341">
        <f t="shared" si="3"/>
        <v>1.62866</v>
      </c>
      <c r="J18" s="258">
        <f>'CALCULO INICIAL'!G17+0.04</f>
        <v>1.35</v>
      </c>
      <c r="K18" s="257">
        <f t="shared" si="4"/>
        <v>1.6335</v>
      </c>
      <c r="L18" s="258">
        <f>'CALCULO INICIAL'!G17+0.042</f>
        <v>1.3520000000000001</v>
      </c>
      <c r="M18" s="257">
        <f t="shared" si="5"/>
        <v>1.63592</v>
      </c>
      <c r="N18" s="258">
        <f>'CALCULO INICIAL'!G17+0.047</f>
        <v>1.357</v>
      </c>
      <c r="O18" s="257">
        <f t="shared" si="6"/>
        <v>1.6419699999999999</v>
      </c>
      <c r="P18" s="315">
        <f>'CALCULO INICIAL'!G17+0.06</f>
        <v>1.37</v>
      </c>
      <c r="Q18" s="259">
        <f t="shared" si="7"/>
        <v>1.6577000000000002</v>
      </c>
      <c r="R18" s="258">
        <f>'CALCULO INICIAL'!G17+0.08</f>
        <v>1.3900000000000001</v>
      </c>
      <c r="S18" s="381">
        <f t="shared" si="8"/>
        <v>1.6819000000000002</v>
      </c>
      <c r="T18" t="s">
        <v>34</v>
      </c>
      <c r="U18" s="102">
        <f>'CALCULO INICIAL'!C45</f>
        <v>1.3180000000000001</v>
      </c>
      <c r="V18" s="131">
        <f t="shared" si="9"/>
        <v>1.5947800000000001</v>
      </c>
      <c r="W18" s="137" t="s">
        <v>34</v>
      </c>
      <c r="X18" s="102">
        <f>'CALCULO INICIAL'!C45</f>
        <v>1.3180000000000001</v>
      </c>
      <c r="Y18" s="131">
        <f t="shared" si="10"/>
        <v>1.5947800000000001</v>
      </c>
      <c r="Z18" s="98" t="s">
        <v>34</v>
      </c>
      <c r="AA18" s="98">
        <f>'CALCULO INICIAL'!C45</f>
        <v>1.3180000000000001</v>
      </c>
      <c r="AB18" s="131">
        <f t="shared" si="11"/>
        <v>1.5947800000000001</v>
      </c>
      <c r="AC18" s="98" t="s">
        <v>34</v>
      </c>
      <c r="AD18" s="98">
        <f>'CALCULO INICIAL'!G17+0.012</f>
        <v>1.3220000000000001</v>
      </c>
      <c r="AE18" s="131">
        <f t="shared" si="12"/>
        <v>1.4542000000000002</v>
      </c>
      <c r="AF18" s="98" t="s">
        <v>34</v>
      </c>
      <c r="AG18" s="102">
        <f>'CALCULO INICIAL'!C45</f>
        <v>1.3180000000000001</v>
      </c>
      <c r="AH18" s="131">
        <f t="shared" si="13"/>
        <v>1.5947800000000001</v>
      </c>
      <c r="AI18" s="98"/>
      <c r="AJ18" s="98">
        <f>'CALCULO INICIAL'!G17+0.024</f>
        <v>1.3340000000000001</v>
      </c>
      <c r="AK18" s="131">
        <f t="shared" si="14"/>
        <v>1.6141400000000001</v>
      </c>
      <c r="AL18" s="98"/>
      <c r="AM18" s="102">
        <f>'CALCULO INICIAL'!C45</f>
        <v>1.3180000000000001</v>
      </c>
      <c r="AN18" s="131">
        <f t="shared" si="15"/>
        <v>1.5947800000000001</v>
      </c>
      <c r="AO18" s="98"/>
      <c r="AP18" s="102">
        <f>'CALCULO INICIAL'!G17+0.09</f>
        <v>1.4000000000000001</v>
      </c>
      <c r="AQ18" s="131">
        <f t="shared" si="16"/>
        <v>1.6940000000000002</v>
      </c>
      <c r="AR18" s="313"/>
      <c r="AS18" s="130">
        <f>'CALCULO INICIAL'!G17+0.05</f>
        <v>1.36</v>
      </c>
      <c r="AT18" s="131">
        <f t="shared" si="17"/>
        <v>1.6456000000000002</v>
      </c>
      <c r="AV18" s="130">
        <f>'CALCULO INICIAL'!G17+0.03</f>
        <v>1.34</v>
      </c>
      <c r="AW18" s="131">
        <f t="shared" si="18"/>
        <v>1.6214</v>
      </c>
      <c r="AY18" s="98" t="s">
        <v>34</v>
      </c>
      <c r="AZ18" s="102">
        <f>'CALCULO INICIAL'!G17+0.027</f>
        <v>1.337</v>
      </c>
      <c r="BA18" s="102">
        <f t="shared" si="23"/>
        <v>1.6177699999999999</v>
      </c>
      <c r="BB18" s="113"/>
      <c r="BC18" s="98" t="s">
        <v>34</v>
      </c>
      <c r="BD18" s="289">
        <f>'CALCULO INICIAL'!G17+0.015</f>
        <v>1.325</v>
      </c>
      <c r="BE18" s="131">
        <f t="shared" si="24"/>
        <v>1.6032499999999998</v>
      </c>
      <c r="BG18" s="130">
        <f>'CALCULO INICIAL'!G17+0.038</f>
        <v>1.3480000000000001</v>
      </c>
      <c r="BH18" s="131">
        <f t="shared" si="25"/>
        <v>1.6310800000000001</v>
      </c>
    </row>
    <row r="19" spans="1:60" ht="16.5" thickBot="1">
      <c r="A19" s="339" t="s">
        <v>35</v>
      </c>
      <c r="B19" s="258">
        <f>'CALCULO INICIAL'!G18+0.012</f>
        <v>1.327</v>
      </c>
      <c r="C19" s="256">
        <f t="shared" si="0"/>
        <v>1.6056699999999999</v>
      </c>
      <c r="D19" s="258">
        <f>'CALCULO INICIAL'!G18+0.018</f>
        <v>1.333</v>
      </c>
      <c r="E19" s="341">
        <f t="shared" si="1"/>
        <v>1.61293</v>
      </c>
      <c r="F19" s="258">
        <f>'CALCULO INICIAL'!G18+0.024</f>
        <v>1.339</v>
      </c>
      <c r="G19" s="257">
        <f t="shared" si="2"/>
        <v>1.62019</v>
      </c>
      <c r="H19" s="258">
        <f>'CALCULO INICIAL'!G18+0.036</f>
        <v>1.351</v>
      </c>
      <c r="I19" s="341">
        <f t="shared" si="3"/>
        <v>1.6347099999999999</v>
      </c>
      <c r="J19" s="258">
        <f>'CALCULO INICIAL'!G18+0.04</f>
        <v>1.355</v>
      </c>
      <c r="K19" s="257">
        <f t="shared" si="4"/>
        <v>1.6395499999999998</v>
      </c>
      <c r="L19" s="258">
        <f>'CALCULO INICIAL'!G18+0.042</f>
        <v>1.357</v>
      </c>
      <c r="M19" s="257">
        <f t="shared" si="5"/>
        <v>1.6419699999999999</v>
      </c>
      <c r="N19" s="258">
        <f>'CALCULO INICIAL'!G18+0.047</f>
        <v>1.3619999999999999</v>
      </c>
      <c r="O19" s="257">
        <f t="shared" si="6"/>
        <v>1.6480199999999998</v>
      </c>
      <c r="P19" s="315">
        <f>'CALCULO INICIAL'!G18+0.06</f>
        <v>1.375</v>
      </c>
      <c r="Q19" s="259">
        <f t="shared" si="7"/>
        <v>1.6637499999999998</v>
      </c>
      <c r="R19" s="258">
        <f>'CALCULO INICIAL'!G18+0.08</f>
        <v>1.395</v>
      </c>
      <c r="S19" s="381">
        <f t="shared" si="8"/>
        <v>1.6879500000000001</v>
      </c>
      <c r="T19" t="s">
        <v>35</v>
      </c>
      <c r="U19" s="102">
        <f>'CALCULO INICIAL'!C46</f>
        <v>1.323</v>
      </c>
      <c r="V19" s="131">
        <f t="shared" si="9"/>
        <v>1.60083</v>
      </c>
      <c r="W19" s="137" t="s">
        <v>35</v>
      </c>
      <c r="X19" s="102">
        <f>'CALCULO INICIAL'!C46</f>
        <v>1.323</v>
      </c>
      <c r="Y19" s="131">
        <f t="shared" si="10"/>
        <v>1.60083</v>
      </c>
      <c r="Z19" s="98" t="s">
        <v>35</v>
      </c>
      <c r="AA19" s="98">
        <f>'CALCULO INICIAL'!C46</f>
        <v>1.323</v>
      </c>
      <c r="AB19" s="131">
        <f t="shared" si="11"/>
        <v>1.60083</v>
      </c>
      <c r="AC19" s="98" t="s">
        <v>35</v>
      </c>
      <c r="AD19" s="98">
        <f>'CALCULO INICIAL'!G18+0.012</f>
        <v>1.327</v>
      </c>
      <c r="AE19" s="131">
        <f t="shared" si="12"/>
        <v>1.4597</v>
      </c>
      <c r="AF19" s="98" t="s">
        <v>35</v>
      </c>
      <c r="AG19" s="102">
        <f>'CALCULO INICIAL'!C46</f>
        <v>1.323</v>
      </c>
      <c r="AH19" s="131">
        <f t="shared" si="13"/>
        <v>1.60083</v>
      </c>
      <c r="AI19" s="98"/>
      <c r="AJ19" s="98">
        <f>'CALCULO INICIAL'!G18+0.024</f>
        <v>1.339</v>
      </c>
      <c r="AK19" s="131">
        <f t="shared" si="14"/>
        <v>1.62019</v>
      </c>
      <c r="AL19" s="98"/>
      <c r="AM19" s="102">
        <f>'CALCULO INICIAL'!C46</f>
        <v>1.323</v>
      </c>
      <c r="AN19" s="131">
        <f t="shared" si="15"/>
        <v>1.60083</v>
      </c>
      <c r="AO19" s="98"/>
      <c r="AP19" s="102">
        <f>'CALCULO INICIAL'!G18+0.09</f>
        <v>1.405</v>
      </c>
      <c r="AQ19" s="131">
        <f t="shared" si="16"/>
        <v>1.7000500000000001</v>
      </c>
      <c r="AR19" s="313"/>
      <c r="AS19" s="130">
        <f>'CALCULO INICIAL'!G18+0.05</f>
        <v>1.365</v>
      </c>
      <c r="AT19" s="131">
        <f t="shared" si="17"/>
        <v>1.6516499999999998</v>
      </c>
      <c r="AV19" s="130">
        <f>'CALCULO INICIAL'!G18+0.03</f>
        <v>1.345</v>
      </c>
      <c r="AW19" s="131">
        <f t="shared" si="18"/>
        <v>1.6274499999999998</v>
      </c>
      <c r="AY19" s="98" t="s">
        <v>35</v>
      </c>
      <c r="AZ19" s="102">
        <f>'CALCULO INICIAL'!G18+0.027</f>
        <v>1.3419999999999999</v>
      </c>
      <c r="BA19" s="102">
        <f t="shared" si="23"/>
        <v>1.6238199999999998</v>
      </c>
      <c r="BB19" s="113"/>
      <c r="BC19" s="98" t="s">
        <v>35</v>
      </c>
      <c r="BD19" s="289">
        <f>'CALCULO INICIAL'!G18+0.015</f>
        <v>1.3299999999999998</v>
      </c>
      <c r="BE19" s="131">
        <f t="shared" si="24"/>
        <v>1.6092999999999997</v>
      </c>
      <c r="BG19" s="130">
        <f>'CALCULO INICIAL'!G18+0.038</f>
        <v>1.353</v>
      </c>
      <c r="BH19" s="131">
        <f t="shared" si="25"/>
        <v>1.63713</v>
      </c>
    </row>
    <row r="20" spans="1:60" ht="16.5" thickBot="1">
      <c r="A20" s="339" t="s">
        <v>37</v>
      </c>
      <c r="B20" s="258">
        <f>'CALCULO INICIAL'!G19+0.012</f>
        <v>1.3120000000000001</v>
      </c>
      <c r="C20" s="256">
        <f t="shared" si="0"/>
        <v>1.58752</v>
      </c>
      <c r="D20" s="258">
        <f>'CALCULO INICIAL'!G19+0.018</f>
        <v>1.3180000000000001</v>
      </c>
      <c r="E20" s="341">
        <f t="shared" si="1"/>
        <v>1.5947800000000001</v>
      </c>
      <c r="F20" s="258">
        <f>'CALCULO INICIAL'!G19+0.024</f>
        <v>1.3240000000000001</v>
      </c>
      <c r="G20" s="257">
        <f t="shared" si="2"/>
        <v>1.6020400000000001</v>
      </c>
      <c r="H20" s="258">
        <f>'CALCULO INICIAL'!G19+0.036</f>
        <v>1.3360000000000001</v>
      </c>
      <c r="I20" s="341">
        <f t="shared" si="3"/>
        <v>1.61656</v>
      </c>
      <c r="J20" s="258">
        <f>'CALCULO INICIAL'!G19+0.04</f>
        <v>1.34</v>
      </c>
      <c r="K20" s="257">
        <f t="shared" si="4"/>
        <v>1.6214</v>
      </c>
      <c r="L20" s="258">
        <f>'CALCULO INICIAL'!G19+0.042</f>
        <v>1.3420000000000001</v>
      </c>
      <c r="M20" s="257">
        <f t="shared" si="5"/>
        <v>1.62382</v>
      </c>
      <c r="N20" s="258">
        <f>'CALCULO INICIAL'!G19+0.047</f>
        <v>1.347</v>
      </c>
      <c r="O20" s="257">
        <f t="shared" si="6"/>
        <v>1.6298699999999999</v>
      </c>
      <c r="P20" s="315">
        <f>'CALCULO INICIAL'!G19+0.06</f>
        <v>1.36</v>
      </c>
      <c r="Q20" s="259">
        <f t="shared" si="7"/>
        <v>1.6456000000000002</v>
      </c>
      <c r="R20" s="258">
        <f>'CALCULO INICIAL'!G19+0.08</f>
        <v>1.3800000000000001</v>
      </c>
      <c r="S20" s="381">
        <f t="shared" si="8"/>
        <v>1.6698000000000002</v>
      </c>
      <c r="T20" s="98" t="s">
        <v>37</v>
      </c>
      <c r="U20" s="102">
        <f>'CALCULO INICIAL'!C47</f>
        <v>1.3080000000000001</v>
      </c>
      <c r="V20" s="131">
        <f t="shared" si="9"/>
        <v>1.5826800000000001</v>
      </c>
      <c r="W20" s="98" t="s">
        <v>37</v>
      </c>
      <c r="X20" s="102">
        <f>'CALCULO INICIAL'!C47</f>
        <v>1.3080000000000001</v>
      </c>
      <c r="Y20" s="131">
        <f t="shared" si="10"/>
        <v>1.5826800000000001</v>
      </c>
      <c r="Z20" s="98" t="s">
        <v>37</v>
      </c>
      <c r="AA20" s="98">
        <f>'CALCULO INICIAL'!C47</f>
        <v>1.3080000000000001</v>
      </c>
      <c r="AB20" s="131">
        <f t="shared" si="11"/>
        <v>1.5826800000000001</v>
      </c>
      <c r="AC20" s="98" t="s">
        <v>37</v>
      </c>
      <c r="AD20" s="102">
        <f>'CALCULO INICIAL'!G19+0.012</f>
        <v>1.3120000000000001</v>
      </c>
      <c r="AE20" s="131">
        <f t="shared" si="12"/>
        <v>1.4432000000000003</v>
      </c>
      <c r="AF20" s="98" t="s">
        <v>37</v>
      </c>
      <c r="AG20" s="102">
        <f>'CALCULO INICIAL'!C47</f>
        <v>1.3080000000000001</v>
      </c>
      <c r="AH20" s="131">
        <f t="shared" si="13"/>
        <v>1.5826800000000001</v>
      </c>
      <c r="AI20" s="98"/>
      <c r="AJ20" s="102">
        <f>+AG20</f>
        <v>1.3080000000000001</v>
      </c>
      <c r="AK20" s="131">
        <f t="shared" si="14"/>
        <v>1.5826800000000001</v>
      </c>
      <c r="AL20" s="98"/>
      <c r="AM20" s="102">
        <f>'CALCULO INICIAL'!C47</f>
        <v>1.3080000000000001</v>
      </c>
      <c r="AN20" s="131">
        <f t="shared" si="15"/>
        <v>1.5826800000000001</v>
      </c>
      <c r="AO20" s="98"/>
      <c r="AP20" s="102">
        <f>'CALCULO INICIAL'!G19+0.09</f>
        <v>1.3900000000000001</v>
      </c>
      <c r="AQ20" s="131">
        <f t="shared" si="16"/>
        <v>1.6819000000000002</v>
      </c>
      <c r="AR20" s="313"/>
      <c r="AS20" s="130">
        <f>'CALCULO INICIAL'!G19+0.05</f>
        <v>1.35</v>
      </c>
      <c r="AT20" s="131">
        <f t="shared" si="17"/>
        <v>1.6335</v>
      </c>
      <c r="AV20" s="130">
        <f>'CALCULO INICIAL'!G19+0.03</f>
        <v>1.33</v>
      </c>
      <c r="AW20" s="131">
        <f t="shared" si="18"/>
        <v>1.6093</v>
      </c>
      <c r="AY20" s="98" t="s">
        <v>37</v>
      </c>
      <c r="AZ20" s="102">
        <f>'CALCULO INICIAL'!G19+0.027</f>
        <v>1.327</v>
      </c>
      <c r="BA20" s="102">
        <f t="shared" si="23"/>
        <v>1.6056699999999999</v>
      </c>
      <c r="BB20" s="113"/>
      <c r="BC20" s="98" t="s">
        <v>37</v>
      </c>
      <c r="BD20" s="289">
        <f>'CALCULO INICIAL'!G19+0.015</f>
        <v>1.3149999999999999</v>
      </c>
      <c r="BE20" s="131">
        <f t="shared" si="24"/>
        <v>1.5911499999999998</v>
      </c>
      <c r="BG20" s="130">
        <f>'CALCULO INICIAL'!G19+0.038</f>
        <v>1.3380000000000001</v>
      </c>
      <c r="BH20" s="131">
        <f t="shared" si="25"/>
        <v>1.6189800000000001</v>
      </c>
    </row>
    <row r="21" spans="1:60" ht="16.5" thickBot="1">
      <c r="A21" s="339" t="s">
        <v>365</v>
      </c>
      <c r="B21" s="263">
        <f>'CALCULO INICIAL'!G20+0.012</f>
        <v>1.3420000000000001</v>
      </c>
      <c r="C21" s="256">
        <f t="shared" si="0"/>
        <v>1.62382</v>
      </c>
      <c r="D21" s="258">
        <f>'CALCULO INICIAL'!G20+0.018</f>
        <v>1.3480000000000001</v>
      </c>
      <c r="E21" s="341">
        <f t="shared" si="1"/>
        <v>1.6310800000000001</v>
      </c>
      <c r="F21" s="258">
        <f>'CALCULO INICIAL'!G20+0.024</f>
        <v>1.3540000000000001</v>
      </c>
      <c r="G21" s="257">
        <f t="shared" si="2"/>
        <v>1.6383400000000001</v>
      </c>
      <c r="H21" s="258">
        <f>'CALCULO INICIAL'!G20+0.036</f>
        <v>1.3660000000000001</v>
      </c>
      <c r="I21" s="341">
        <f t="shared" si="3"/>
        <v>1.65286</v>
      </c>
      <c r="J21" s="258">
        <f>'CALCULO INICIAL'!G20+0.04</f>
        <v>1.37</v>
      </c>
      <c r="K21" s="257">
        <f t="shared" si="4"/>
        <v>1.6577000000000002</v>
      </c>
      <c r="L21" s="258">
        <f>'CALCULO INICIAL'!G20+0.042</f>
        <v>1.3720000000000001</v>
      </c>
      <c r="M21" s="257">
        <f t="shared" si="5"/>
        <v>1.66012</v>
      </c>
      <c r="N21" s="258">
        <f>'CALCULO INICIAL'!G20+0.047</f>
        <v>1.377</v>
      </c>
      <c r="O21" s="257">
        <f t="shared" si="6"/>
        <v>1.6661699999999999</v>
      </c>
      <c r="P21" s="315">
        <f>'CALCULO INICIAL'!G20+0.06</f>
        <v>1.3900000000000001</v>
      </c>
      <c r="Q21" s="259">
        <f t="shared" si="7"/>
        <v>1.6819000000000002</v>
      </c>
      <c r="R21" s="258">
        <f>'CALCULO INICIAL'!G20+0.08</f>
        <v>1.4100000000000001</v>
      </c>
      <c r="S21" s="381">
        <f t="shared" si="8"/>
        <v>1.7061000000000002</v>
      </c>
      <c r="T21" s="98" t="s">
        <v>365</v>
      </c>
      <c r="U21" s="102">
        <f>'CALCULO INICIAL'!C48</f>
        <v>1.3380000000000001</v>
      </c>
      <c r="V21" s="131">
        <f t="shared" si="9"/>
        <v>1.6189800000000001</v>
      </c>
      <c r="W21" s="98" t="s">
        <v>365</v>
      </c>
      <c r="X21" s="102">
        <f>'CALCULO INICIAL'!C48</f>
        <v>1.3380000000000001</v>
      </c>
      <c r="Y21" s="131">
        <f t="shared" si="10"/>
        <v>1.6189800000000001</v>
      </c>
      <c r="Z21" s="98" t="s">
        <v>365</v>
      </c>
      <c r="AA21" s="98">
        <f>'CALCULO INICIAL'!C48</f>
        <v>1.3380000000000001</v>
      </c>
      <c r="AB21" s="131">
        <f t="shared" si="11"/>
        <v>1.6189800000000001</v>
      </c>
      <c r="AC21" s="98" t="s">
        <v>365</v>
      </c>
      <c r="AD21" s="102">
        <f>'CALCULO INICIAL'!G20+0.012</f>
        <v>1.3420000000000001</v>
      </c>
      <c r="AE21" s="131">
        <f t="shared" si="12"/>
        <v>1.4762000000000002</v>
      </c>
      <c r="AF21" s="98" t="s">
        <v>365</v>
      </c>
      <c r="AG21" s="102">
        <f>'CALCULO INICIAL'!C48</f>
        <v>1.3380000000000001</v>
      </c>
      <c r="AH21" s="131">
        <f t="shared" si="13"/>
        <v>1.6189800000000001</v>
      </c>
      <c r="AI21" s="98"/>
      <c r="AJ21" s="102">
        <f>+AG21</f>
        <v>1.3380000000000001</v>
      </c>
      <c r="AK21" s="131">
        <f t="shared" si="14"/>
        <v>1.6189800000000001</v>
      </c>
      <c r="AL21" s="98"/>
      <c r="AM21" s="102">
        <f>'CALCULO INICIAL'!C48</f>
        <v>1.3380000000000001</v>
      </c>
      <c r="AN21" s="131">
        <f t="shared" si="15"/>
        <v>1.6189800000000001</v>
      </c>
      <c r="AO21" s="98"/>
      <c r="AP21" s="102">
        <f>'CALCULO INICIAL'!G20+0.09</f>
        <v>1.4200000000000002</v>
      </c>
      <c r="AQ21" s="131">
        <f t="shared" si="16"/>
        <v>1.7182000000000002</v>
      </c>
      <c r="AR21" s="313"/>
      <c r="AS21" s="130">
        <f>'CALCULO INICIAL'!G20+0.05</f>
        <v>1.3800000000000001</v>
      </c>
      <c r="AT21" s="131">
        <f t="shared" si="17"/>
        <v>1.6698000000000002</v>
      </c>
      <c r="AV21" s="130">
        <f>'CALCULO INICIAL'!G20+0.03</f>
        <v>1.36</v>
      </c>
      <c r="AW21" s="131">
        <f t="shared" si="18"/>
        <v>1.6456000000000002</v>
      </c>
      <c r="AY21" s="98" t="s">
        <v>365</v>
      </c>
      <c r="AZ21" s="102">
        <f>'CALCULO INICIAL'!G20+0.027</f>
        <v>1.357</v>
      </c>
      <c r="BA21" s="102">
        <f t="shared" si="23"/>
        <v>1.6419699999999999</v>
      </c>
      <c r="BB21" s="113"/>
      <c r="BC21" s="98" t="s">
        <v>365</v>
      </c>
      <c r="BD21" s="289">
        <f>'CALCULO INICIAL'!G20+0.015</f>
        <v>1.345</v>
      </c>
      <c r="BE21" s="131">
        <f t="shared" si="24"/>
        <v>1.6274499999999998</v>
      </c>
      <c r="BG21" s="130">
        <f>'CALCULO INICIAL'!G20+0.038</f>
        <v>1.3680000000000001</v>
      </c>
      <c r="BH21" s="131">
        <f t="shared" si="25"/>
        <v>1.6552800000000001</v>
      </c>
    </row>
    <row r="22" spans="1:60" ht="16.5" thickBot="1">
      <c r="A22" s="322" t="s">
        <v>38</v>
      </c>
      <c r="B22" s="267"/>
      <c r="C22" s="256">
        <f>B22*1.21</f>
        <v>0</v>
      </c>
      <c r="D22" s="267"/>
      <c r="E22" s="257">
        <f t="shared" si="1"/>
        <v>0</v>
      </c>
      <c r="F22" s="267"/>
      <c r="G22" s="257">
        <f t="shared" si="2"/>
        <v>0</v>
      </c>
      <c r="H22" s="267"/>
      <c r="I22" s="257">
        <f t="shared" si="3"/>
        <v>0</v>
      </c>
      <c r="J22" s="267"/>
      <c r="K22" s="257">
        <f t="shared" si="4"/>
        <v>0</v>
      </c>
      <c r="L22" s="267"/>
      <c r="M22" s="257">
        <f t="shared" si="5"/>
        <v>0</v>
      </c>
      <c r="N22" s="267"/>
      <c r="O22" s="257">
        <f t="shared" si="6"/>
        <v>0</v>
      </c>
      <c r="P22" s="267"/>
      <c r="Q22" s="269">
        <f t="shared" si="7"/>
        <v>0</v>
      </c>
      <c r="R22" s="267"/>
      <c r="S22" s="268">
        <f t="shared" si="8"/>
        <v>0</v>
      </c>
      <c r="T22" s="103" t="s">
        <v>38</v>
      </c>
      <c r="U22" s="138"/>
      <c r="V22" s="131">
        <f t="shared" si="9"/>
        <v>0</v>
      </c>
      <c r="W22" s="103" t="s">
        <v>38</v>
      </c>
      <c r="X22" s="138"/>
      <c r="Y22" s="131">
        <f t="shared" si="10"/>
        <v>0</v>
      </c>
      <c r="Z22" s="103" t="s">
        <v>38</v>
      </c>
      <c r="AA22" s="143"/>
      <c r="AB22" s="131">
        <f t="shared" si="11"/>
        <v>0</v>
      </c>
      <c r="AC22" s="103" t="s">
        <v>38</v>
      </c>
      <c r="AD22" s="143"/>
      <c r="AE22" s="131">
        <f t="shared" si="12"/>
        <v>0</v>
      </c>
      <c r="AF22" s="103" t="s">
        <v>38</v>
      </c>
      <c r="AG22" s="138"/>
      <c r="AH22" s="131">
        <f t="shared" si="13"/>
        <v>0</v>
      </c>
      <c r="AI22" s="103"/>
      <c r="AJ22" s="143"/>
      <c r="AK22" s="131">
        <f t="shared" si="14"/>
        <v>0</v>
      </c>
      <c r="AL22" s="103"/>
      <c r="AM22" s="138"/>
      <c r="AN22" s="131">
        <f t="shared" si="15"/>
        <v>0</v>
      </c>
      <c r="AO22" s="103"/>
      <c r="AP22" s="138"/>
      <c r="AQ22" s="131">
        <f t="shared" si="16"/>
        <v>0</v>
      </c>
      <c r="AS22" s="130"/>
      <c r="AT22" s="131">
        <f t="shared" si="17"/>
        <v>0</v>
      </c>
      <c r="AV22" s="130"/>
      <c r="AW22" s="131">
        <f t="shared" si="18"/>
        <v>0</v>
      </c>
      <c r="AY22" s="100" t="s">
        <v>38</v>
      </c>
      <c r="AZ22" s="102"/>
      <c r="BA22" s="133">
        <f t="shared" si="23"/>
        <v>0</v>
      </c>
      <c r="BB22" s="294"/>
      <c r="BC22" s="100" t="s">
        <v>38</v>
      </c>
      <c r="BD22" s="289"/>
      <c r="BE22" s="190">
        <f t="shared" si="24"/>
        <v>0</v>
      </c>
      <c r="BG22" s="130"/>
      <c r="BH22" s="190">
        <f t="shared" si="25"/>
        <v>0</v>
      </c>
    </row>
    <row r="23" spans="1:60" ht="16.5" thickBot="1">
      <c r="A23" s="270" t="s">
        <v>39</v>
      </c>
      <c r="B23" s="257">
        <f>'CALCULO INICIAL'!G23+0.012</f>
        <v>1.3320000000000001</v>
      </c>
      <c r="C23" s="256">
        <f>B23*1.21</f>
        <v>1.61172</v>
      </c>
      <c r="D23" s="257">
        <f>'CALCULO INICIAL'!G23+0.018</f>
        <v>1.3380000000000001</v>
      </c>
      <c r="E23" s="257">
        <f t="shared" si="1"/>
        <v>1.6189800000000001</v>
      </c>
      <c r="F23" s="257">
        <f>'CALCULO INICIAL'!G23+0.024</f>
        <v>1.3440000000000001</v>
      </c>
      <c r="G23" s="257">
        <f t="shared" si="2"/>
        <v>1.6262400000000001</v>
      </c>
      <c r="H23" s="257">
        <f>'CALCULO INICIAL'!G23+0.036</f>
        <v>1.3560000000000001</v>
      </c>
      <c r="I23" s="257">
        <f t="shared" si="3"/>
        <v>1.64076</v>
      </c>
      <c r="J23" s="257">
        <f>'CALCULO INICIAL'!G23+0.04</f>
        <v>1.36</v>
      </c>
      <c r="K23" s="257">
        <f t="shared" si="4"/>
        <v>1.6456000000000002</v>
      </c>
      <c r="L23" s="257">
        <f>'CALCULO INICIAL'!G23+0.042</f>
        <v>1.3620000000000001</v>
      </c>
      <c r="M23" s="257">
        <f t="shared" si="5"/>
        <v>1.64802</v>
      </c>
      <c r="N23" s="257">
        <f>'CALCULO INICIAL'!G23+0.047</f>
        <v>1.367</v>
      </c>
      <c r="O23" s="257">
        <f t="shared" si="6"/>
        <v>1.6540699999999999</v>
      </c>
      <c r="P23" s="257">
        <f>'CALCULO INICIAL'!G23+0.06</f>
        <v>1.3800000000000001</v>
      </c>
      <c r="Q23" s="259">
        <f t="shared" si="7"/>
        <v>1.6698000000000002</v>
      </c>
      <c r="R23" s="257">
        <f>'CALCULO INICIAL'!G23+0.08</f>
        <v>1.4000000000000001</v>
      </c>
      <c r="S23" s="260">
        <f t="shared" si="8"/>
        <v>1.6940000000000002</v>
      </c>
      <c r="T23" t="s">
        <v>39</v>
      </c>
      <c r="U23" s="134">
        <f>'CALCULO INICIAL'!C56</f>
        <v>1.3280000000000001</v>
      </c>
      <c r="V23" s="131">
        <f t="shared" si="9"/>
        <v>1.6068800000000001</v>
      </c>
      <c r="W23" t="s">
        <v>39</v>
      </c>
      <c r="X23" s="134">
        <f>'CALCULO INICIAL'!C56</f>
        <v>1.3280000000000001</v>
      </c>
      <c r="Y23" s="131">
        <f t="shared" si="10"/>
        <v>1.6068800000000001</v>
      </c>
      <c r="Z23" t="s">
        <v>39</v>
      </c>
      <c r="AA23" s="141">
        <f>'CALCULO INICIAL'!C56</f>
        <v>1.3280000000000001</v>
      </c>
      <c r="AB23" s="131">
        <f t="shared" si="11"/>
        <v>1.6068800000000001</v>
      </c>
      <c r="AC23" t="s">
        <v>39</v>
      </c>
      <c r="AD23" s="141">
        <f>'CALCULO INICIAL'!C56</f>
        <v>1.3280000000000001</v>
      </c>
      <c r="AE23" s="131">
        <f t="shared" si="12"/>
        <v>1.4608000000000001</v>
      </c>
      <c r="AF23" t="s">
        <v>39</v>
      </c>
      <c r="AG23" s="134">
        <f>'CALCULO INICIAL'!C56</f>
        <v>1.3280000000000001</v>
      </c>
      <c r="AH23" s="131">
        <f t="shared" si="13"/>
        <v>1.6068800000000001</v>
      </c>
      <c r="AJ23" s="141">
        <f>'CALCULO INICIAL'!C56</f>
        <v>1.3280000000000001</v>
      </c>
      <c r="AK23" s="131">
        <f t="shared" si="14"/>
        <v>1.6068800000000001</v>
      </c>
      <c r="AM23" s="130">
        <f>'CALCULO INICIAL'!G23+0.024</f>
        <v>1.3440000000000001</v>
      </c>
      <c r="AN23" s="131">
        <f t="shared" si="15"/>
        <v>1.6262400000000001</v>
      </c>
      <c r="AP23" s="130">
        <f>'CALCULO INICIAL'!G23+0.09</f>
        <v>1.4100000000000001</v>
      </c>
      <c r="AQ23" s="131">
        <f t="shared" si="16"/>
        <v>1.7061000000000002</v>
      </c>
      <c r="AS23" s="130">
        <f>'CALCULO INICIAL'!G23+0.05</f>
        <v>1.37</v>
      </c>
      <c r="AT23" s="131">
        <f t="shared" si="17"/>
        <v>1.6577000000000002</v>
      </c>
      <c r="AV23" s="134">
        <f>'CALCULO INICIAL'!C56</f>
        <v>1.3280000000000001</v>
      </c>
      <c r="AW23" s="131">
        <f t="shared" si="18"/>
        <v>1.6068800000000001</v>
      </c>
      <c r="AY23" s="98" t="s">
        <v>39</v>
      </c>
      <c r="AZ23" s="133">
        <f>'CALCULO INICIAL'!C56</f>
        <v>1.3280000000000001</v>
      </c>
      <c r="BA23" s="133">
        <f t="shared" si="23"/>
        <v>1.6068800000000001</v>
      </c>
      <c r="BB23" s="294"/>
      <c r="BC23" s="98" t="s">
        <v>39</v>
      </c>
      <c r="BD23" s="290">
        <f>'CALCULO INICIAL'!C56</f>
        <v>1.3280000000000001</v>
      </c>
      <c r="BE23" s="190">
        <f t="shared" si="24"/>
        <v>1.6068800000000001</v>
      </c>
      <c r="BG23" s="130">
        <f>'CALCULO INICIAL'!G23+0.038</f>
        <v>1.3580000000000001</v>
      </c>
      <c r="BH23" s="190">
        <f t="shared" si="25"/>
        <v>1.6431800000000001</v>
      </c>
    </row>
    <row r="24" spans="1:60" ht="16.5" thickBot="1">
      <c r="A24" s="271" t="s">
        <v>41</v>
      </c>
      <c r="B24" s="258">
        <f>'CALCULO INICIAL'!G24+0.012</f>
        <v>1.3420000000000001</v>
      </c>
      <c r="C24" s="256">
        <f t="shared" ref="C24:C55" si="26">B24*1.21</f>
        <v>1.62382</v>
      </c>
      <c r="D24" s="258">
        <f>'CALCULO INICIAL'!G24+0.018</f>
        <v>1.3480000000000001</v>
      </c>
      <c r="E24" s="257">
        <f t="shared" si="1"/>
        <v>1.6310800000000001</v>
      </c>
      <c r="F24" s="258">
        <f>'CALCULO INICIAL'!G24+0.024</f>
        <v>1.3540000000000001</v>
      </c>
      <c r="G24" s="257">
        <f t="shared" si="2"/>
        <v>1.6383400000000001</v>
      </c>
      <c r="H24" s="258">
        <f>'CALCULO INICIAL'!G24+0.036</f>
        <v>1.3660000000000001</v>
      </c>
      <c r="I24" s="257">
        <f t="shared" si="3"/>
        <v>1.65286</v>
      </c>
      <c r="J24" s="258">
        <f>'CALCULO INICIAL'!G24+0.04</f>
        <v>1.37</v>
      </c>
      <c r="K24" s="257">
        <f t="shared" si="4"/>
        <v>1.6577000000000002</v>
      </c>
      <c r="L24" s="258">
        <f>'CALCULO INICIAL'!G24+0.042</f>
        <v>1.3720000000000001</v>
      </c>
      <c r="M24" s="257">
        <f t="shared" si="5"/>
        <v>1.66012</v>
      </c>
      <c r="N24" s="258">
        <f>'CALCULO INICIAL'!G24+0.047</f>
        <v>1.377</v>
      </c>
      <c r="O24" s="257">
        <f t="shared" si="6"/>
        <v>1.6661699999999999</v>
      </c>
      <c r="P24" s="258">
        <f>'CALCULO INICIAL'!G24+0.06</f>
        <v>1.3900000000000001</v>
      </c>
      <c r="Q24" s="259">
        <f t="shared" si="7"/>
        <v>1.6819000000000002</v>
      </c>
      <c r="R24" s="258">
        <f>'CALCULO INICIAL'!G24+0.08</f>
        <v>1.4100000000000001</v>
      </c>
      <c r="S24" s="260">
        <f t="shared" si="8"/>
        <v>1.7061000000000002</v>
      </c>
      <c r="T24" t="s">
        <v>41</v>
      </c>
      <c r="U24" s="130">
        <f>'CALCULO INICIAL'!G24+0.024</f>
        <v>1.3540000000000001</v>
      </c>
      <c r="V24" s="131">
        <f t="shared" si="9"/>
        <v>1.6383400000000001</v>
      </c>
      <c r="W24" t="s">
        <v>41</v>
      </c>
      <c r="X24" s="130">
        <f>'CALCULO INICIAL'!G24+0.018</f>
        <v>1.3480000000000001</v>
      </c>
      <c r="Y24" s="131">
        <f t="shared" si="10"/>
        <v>1.6310800000000001</v>
      </c>
      <c r="Z24" t="s">
        <v>41</v>
      </c>
      <c r="AA24" s="106">
        <f>'CALCULO INICIAL'!G24+0.024</f>
        <v>1.3540000000000001</v>
      </c>
      <c r="AB24" s="131">
        <f t="shared" si="11"/>
        <v>1.6383400000000001</v>
      </c>
      <c r="AC24" t="s">
        <v>41</v>
      </c>
      <c r="AD24" s="106">
        <f>'CALCULO INICIAL'!G24+0.012</f>
        <v>1.3420000000000001</v>
      </c>
      <c r="AE24" s="131">
        <f t="shared" si="12"/>
        <v>1.4762000000000002</v>
      </c>
      <c r="AF24" t="s">
        <v>41</v>
      </c>
      <c r="AG24" s="130">
        <f>'CALCULO INICIAL'!G24+0.024</f>
        <v>1.3540000000000001</v>
      </c>
      <c r="AH24" s="131">
        <f t="shared" si="13"/>
        <v>1.6383400000000001</v>
      </c>
      <c r="AJ24" s="106">
        <f>'CALCULO INICIAL'!G24+0.024</f>
        <v>1.3540000000000001</v>
      </c>
      <c r="AK24" s="131">
        <f t="shared" si="14"/>
        <v>1.6383400000000001</v>
      </c>
      <c r="AM24" s="130">
        <f>'CALCULO INICIAL'!G24+0.024</f>
        <v>1.3540000000000001</v>
      </c>
      <c r="AN24" s="131">
        <f t="shared" si="15"/>
        <v>1.6383400000000001</v>
      </c>
      <c r="AP24" s="130">
        <f>'CALCULO INICIAL'!G24+0.09</f>
        <v>1.4200000000000002</v>
      </c>
      <c r="AQ24" s="131">
        <f t="shared" si="16"/>
        <v>1.7182000000000002</v>
      </c>
      <c r="AS24" s="130">
        <f>'CALCULO INICIAL'!G24+0.05</f>
        <v>1.3800000000000001</v>
      </c>
      <c r="AT24" s="131">
        <f t="shared" si="17"/>
        <v>1.6698000000000002</v>
      </c>
      <c r="AV24" s="130">
        <f>'CALCULO INICIAL'!G24+0.03</f>
        <v>1.36</v>
      </c>
      <c r="AW24" s="131">
        <f t="shared" si="18"/>
        <v>1.6456000000000002</v>
      </c>
      <c r="AY24" s="98" t="s">
        <v>41</v>
      </c>
      <c r="AZ24" s="102">
        <f>'CALCULO INICIAL'!G24+0.036</f>
        <v>1.3660000000000001</v>
      </c>
      <c r="BA24" s="133">
        <f t="shared" ref="BA24:BA55" si="27">AZ24*1.21</f>
        <v>1.65286</v>
      </c>
      <c r="BB24" s="294"/>
      <c r="BC24" s="98" t="s">
        <v>41</v>
      </c>
      <c r="BD24" s="289">
        <f>'CALCULO INICIAL'!G24+0.024</f>
        <v>1.3540000000000001</v>
      </c>
      <c r="BE24" s="190">
        <f t="shared" ref="BE24:BE55" si="28">BD24*1.21</f>
        <v>1.6383400000000001</v>
      </c>
      <c r="BG24" s="130">
        <f>'CALCULO INICIAL'!G24+0.038</f>
        <v>1.3680000000000001</v>
      </c>
      <c r="BH24" s="190">
        <f t="shared" ref="BH24:BH55" si="29">BG24*1.21</f>
        <v>1.6552800000000001</v>
      </c>
    </row>
    <row r="25" spans="1:60" ht="16.5" thickBot="1">
      <c r="A25" s="272" t="s">
        <v>43</v>
      </c>
      <c r="B25" s="258">
        <f>'CALCULO INICIAL'!G25+0.012</f>
        <v>1.3420000000000001</v>
      </c>
      <c r="C25" s="256">
        <f t="shared" si="26"/>
        <v>1.62382</v>
      </c>
      <c r="D25" s="258">
        <f>'CALCULO INICIAL'!G25+0.018</f>
        <v>1.3480000000000001</v>
      </c>
      <c r="E25" s="257">
        <f t="shared" si="1"/>
        <v>1.6310800000000001</v>
      </c>
      <c r="F25" s="258">
        <f>'CALCULO INICIAL'!G25+0.024</f>
        <v>1.3540000000000001</v>
      </c>
      <c r="G25" s="257">
        <f t="shared" si="2"/>
        <v>1.6383400000000001</v>
      </c>
      <c r="H25" s="258">
        <f>'CALCULO INICIAL'!G25+0.036</f>
        <v>1.3660000000000001</v>
      </c>
      <c r="I25" s="257">
        <f t="shared" si="3"/>
        <v>1.65286</v>
      </c>
      <c r="J25" s="258">
        <f>'CALCULO INICIAL'!G25+0.04</f>
        <v>1.37</v>
      </c>
      <c r="K25" s="257">
        <f t="shared" si="4"/>
        <v>1.6577000000000002</v>
      </c>
      <c r="L25" s="258">
        <f>'CALCULO INICIAL'!G25+0.042</f>
        <v>1.3720000000000001</v>
      </c>
      <c r="M25" s="257">
        <f t="shared" si="5"/>
        <v>1.66012</v>
      </c>
      <c r="N25" s="258">
        <f>'CALCULO INICIAL'!G25+0.047</f>
        <v>1.377</v>
      </c>
      <c r="O25" s="257">
        <f t="shared" si="6"/>
        <v>1.6661699999999999</v>
      </c>
      <c r="P25" s="258">
        <f>'CALCULO INICIAL'!G25+0.06</f>
        <v>1.3900000000000001</v>
      </c>
      <c r="Q25" s="259">
        <f t="shared" si="7"/>
        <v>1.6819000000000002</v>
      </c>
      <c r="R25" s="258">
        <f>'CALCULO INICIAL'!G25+0.08</f>
        <v>1.4100000000000001</v>
      </c>
      <c r="S25" s="260">
        <f t="shared" si="8"/>
        <v>1.7061000000000002</v>
      </c>
      <c r="T25" t="s">
        <v>43</v>
      </c>
      <c r="U25" s="134">
        <f>'CALCULO INICIAL'!C36</f>
        <v>1.3380000000000001</v>
      </c>
      <c r="V25" s="131">
        <f t="shared" si="9"/>
        <v>1.6189800000000001</v>
      </c>
      <c r="W25" t="s">
        <v>43</v>
      </c>
      <c r="X25" s="134">
        <f>'CALCULO INICIAL'!C36</f>
        <v>1.3380000000000001</v>
      </c>
      <c r="Y25" s="131">
        <f t="shared" si="10"/>
        <v>1.6189800000000001</v>
      </c>
      <c r="Z25" t="s">
        <v>43</v>
      </c>
      <c r="AA25" s="134">
        <f>'CALCULO INICIAL'!C36</f>
        <v>1.3380000000000001</v>
      </c>
      <c r="AB25" s="131">
        <f t="shared" si="11"/>
        <v>1.6189800000000001</v>
      </c>
      <c r="AC25" t="s">
        <v>43</v>
      </c>
      <c r="AD25" s="106">
        <f>'CALCULO INICIAL'!G25+0.012</f>
        <v>1.3420000000000001</v>
      </c>
      <c r="AE25" s="131">
        <f t="shared" si="12"/>
        <v>1.4762000000000002</v>
      </c>
      <c r="AF25" t="s">
        <v>43</v>
      </c>
      <c r="AG25" s="134">
        <f>'CALCULO INICIAL'!C36</f>
        <v>1.3380000000000001</v>
      </c>
      <c r="AH25" s="131">
        <f t="shared" si="13"/>
        <v>1.6189800000000001</v>
      </c>
      <c r="AJ25" s="106">
        <f>'CALCULO INICIAL'!G25+0.024</f>
        <v>1.3540000000000001</v>
      </c>
      <c r="AK25" s="131">
        <f t="shared" si="14"/>
        <v>1.6383400000000001</v>
      </c>
      <c r="AM25" s="134">
        <f>'CALCULO INICIAL'!C36</f>
        <v>1.3380000000000001</v>
      </c>
      <c r="AN25" s="131">
        <f t="shared" si="15"/>
        <v>1.6189800000000001</v>
      </c>
      <c r="AP25" s="130">
        <f>'CALCULO INICIAL'!G25+0.09</f>
        <v>1.4200000000000002</v>
      </c>
      <c r="AQ25" s="131">
        <f t="shared" si="16"/>
        <v>1.7182000000000002</v>
      </c>
      <c r="AS25" s="130">
        <f>'CALCULO INICIAL'!G25+0.05</f>
        <v>1.3800000000000001</v>
      </c>
      <c r="AT25" s="131">
        <f t="shared" si="17"/>
        <v>1.6698000000000002</v>
      </c>
      <c r="AV25" s="130">
        <f>'CALCULO INICIAL'!G25+0.03</f>
        <v>1.36</v>
      </c>
      <c r="AW25" s="131">
        <f t="shared" si="18"/>
        <v>1.6456000000000002</v>
      </c>
      <c r="AY25" s="98" t="s">
        <v>43</v>
      </c>
      <c r="AZ25" s="102">
        <f>'CALCULO INICIAL'!G25+0.027</f>
        <v>1.357</v>
      </c>
      <c r="BA25" s="133">
        <f t="shared" si="27"/>
        <v>1.6419699999999999</v>
      </c>
      <c r="BB25" s="294"/>
      <c r="BC25" s="98" t="s">
        <v>43</v>
      </c>
      <c r="BD25" s="289">
        <f>'CALCULO INICIAL'!G25+0.015</f>
        <v>1.345</v>
      </c>
      <c r="BE25" s="190">
        <f t="shared" si="28"/>
        <v>1.6274499999999998</v>
      </c>
      <c r="BG25" s="130">
        <f>'CALCULO INICIAL'!G25+0.038</f>
        <v>1.3680000000000001</v>
      </c>
      <c r="BH25" s="190">
        <f t="shared" si="29"/>
        <v>1.6552800000000001</v>
      </c>
    </row>
    <row r="26" spans="1:60" ht="16.5" thickBot="1">
      <c r="A26" s="271" t="s">
        <v>45</v>
      </c>
      <c r="B26" s="258">
        <f>'CALCULO INICIAL'!G27+0.012</f>
        <v>1.3520000000000001</v>
      </c>
      <c r="C26" s="256">
        <f t="shared" si="26"/>
        <v>1.63592</v>
      </c>
      <c r="D26" s="258">
        <f>'CALCULO INICIAL'!G27+0.018</f>
        <v>1.3580000000000001</v>
      </c>
      <c r="E26" s="257">
        <f t="shared" si="1"/>
        <v>1.6431800000000001</v>
      </c>
      <c r="F26" s="258">
        <f>'CALCULO INICIAL'!G27+0.024</f>
        <v>1.3640000000000001</v>
      </c>
      <c r="G26" s="257">
        <f t="shared" si="2"/>
        <v>1.6504400000000001</v>
      </c>
      <c r="H26" s="258">
        <f>'CALCULO INICIAL'!G27+0.036</f>
        <v>1.3760000000000001</v>
      </c>
      <c r="I26" s="257">
        <f t="shared" si="3"/>
        <v>1.66496</v>
      </c>
      <c r="J26" s="258">
        <f>'CALCULO INICIAL'!G27+0.04</f>
        <v>1.3800000000000001</v>
      </c>
      <c r="K26" s="257">
        <f t="shared" si="4"/>
        <v>1.6698000000000002</v>
      </c>
      <c r="L26" s="258">
        <f>'CALCULO INICIAL'!G27+0.042</f>
        <v>1.3820000000000001</v>
      </c>
      <c r="M26" s="257">
        <f t="shared" si="5"/>
        <v>1.67222</v>
      </c>
      <c r="N26" s="258">
        <f>'CALCULO INICIAL'!G27+0.047</f>
        <v>1.387</v>
      </c>
      <c r="O26" s="257">
        <f t="shared" si="6"/>
        <v>1.6782699999999999</v>
      </c>
      <c r="P26" s="258">
        <f>'CALCULO INICIAL'!G27+0.06</f>
        <v>1.4000000000000001</v>
      </c>
      <c r="Q26" s="259">
        <f t="shared" si="7"/>
        <v>1.6940000000000002</v>
      </c>
      <c r="R26" s="258">
        <f>'CALCULO INICIAL'!G27+0.08</f>
        <v>1.4200000000000002</v>
      </c>
      <c r="S26" s="260">
        <f t="shared" si="8"/>
        <v>1.7182000000000002</v>
      </c>
      <c r="T26" t="s">
        <v>45</v>
      </c>
      <c r="U26" s="130">
        <f>'CALCULO INICIAL'!G27+0.024</f>
        <v>1.3640000000000001</v>
      </c>
      <c r="V26" s="131">
        <f t="shared" si="9"/>
        <v>1.6504400000000001</v>
      </c>
      <c r="W26" t="s">
        <v>45</v>
      </c>
      <c r="X26" s="130">
        <f>'CALCULO INICIAL'!G27+0.018</f>
        <v>1.3580000000000001</v>
      </c>
      <c r="Y26" s="131">
        <f t="shared" si="10"/>
        <v>1.6431800000000001</v>
      </c>
      <c r="Z26" t="s">
        <v>45</v>
      </c>
      <c r="AA26" s="106">
        <f>'CALCULO INICIAL'!G27+0.024</f>
        <v>1.3640000000000001</v>
      </c>
      <c r="AB26" s="131">
        <f t="shared" si="11"/>
        <v>1.6504400000000001</v>
      </c>
      <c r="AC26" t="s">
        <v>45</v>
      </c>
      <c r="AD26" s="106">
        <f>'CALCULO INICIAL'!G27+0.012</f>
        <v>1.3520000000000001</v>
      </c>
      <c r="AE26" s="131">
        <f t="shared" si="12"/>
        <v>1.4872000000000003</v>
      </c>
      <c r="AF26" t="s">
        <v>45</v>
      </c>
      <c r="AG26" s="130">
        <f>'CALCULO INICIAL'!G27+0.024</f>
        <v>1.3640000000000001</v>
      </c>
      <c r="AH26" s="131">
        <f t="shared" si="13"/>
        <v>1.6504400000000001</v>
      </c>
      <c r="AJ26" s="106">
        <f>'CALCULO INICIAL'!G27+0.024</f>
        <v>1.3640000000000001</v>
      </c>
      <c r="AK26" s="131">
        <f t="shared" si="14"/>
        <v>1.6504400000000001</v>
      </c>
      <c r="AM26" s="130">
        <f>'CALCULO INICIAL'!G27+0.024</f>
        <v>1.3640000000000001</v>
      </c>
      <c r="AN26" s="131">
        <f t="shared" si="15"/>
        <v>1.6504400000000001</v>
      </c>
      <c r="AP26" s="130">
        <f>'CALCULO INICIAL'!G27+0.09</f>
        <v>1.4300000000000002</v>
      </c>
      <c r="AQ26" s="131">
        <f t="shared" si="16"/>
        <v>1.7303000000000002</v>
      </c>
      <c r="AS26" s="130">
        <f>'CALCULO INICIAL'!G27+0.05</f>
        <v>1.3900000000000001</v>
      </c>
      <c r="AT26" s="131">
        <f t="shared" si="17"/>
        <v>1.6819000000000002</v>
      </c>
      <c r="AV26" s="130">
        <f>'CALCULO INICIAL'!G27+0.03</f>
        <v>1.37</v>
      </c>
      <c r="AW26" s="131">
        <f t="shared" si="18"/>
        <v>1.6577000000000002</v>
      </c>
      <c r="AY26" s="98" t="s">
        <v>45</v>
      </c>
      <c r="AZ26" s="102">
        <f>'CALCULO INICIAL'!G27+0.036</f>
        <v>1.3760000000000001</v>
      </c>
      <c r="BA26" s="133">
        <f t="shared" si="27"/>
        <v>1.66496</v>
      </c>
      <c r="BB26" s="294"/>
      <c r="BC26" s="98" t="s">
        <v>45</v>
      </c>
      <c r="BD26" s="289">
        <f>'CALCULO INICIAL'!G27+0.024</f>
        <v>1.3640000000000001</v>
      </c>
      <c r="BE26" s="190">
        <f t="shared" si="28"/>
        <v>1.6504400000000001</v>
      </c>
      <c r="BG26" s="130">
        <f>'CALCULO INICIAL'!G27+0.038</f>
        <v>1.3780000000000001</v>
      </c>
      <c r="BH26" s="190">
        <f t="shared" si="29"/>
        <v>1.6673800000000001</v>
      </c>
    </row>
    <row r="27" spans="1:60" ht="16.5" thickBot="1">
      <c r="A27" s="271" t="s">
        <v>117</v>
      </c>
      <c r="B27" s="258">
        <f>'CALCULO INICIAL'!G28+0.012</f>
        <v>1.3220000000000001</v>
      </c>
      <c r="C27" s="256">
        <f t="shared" si="26"/>
        <v>1.59962</v>
      </c>
      <c r="D27" s="258">
        <f>'CALCULO INICIAL'!G28+0.018</f>
        <v>1.3280000000000001</v>
      </c>
      <c r="E27" s="257">
        <f t="shared" si="1"/>
        <v>1.6068800000000001</v>
      </c>
      <c r="F27" s="258">
        <f>'CALCULO INICIAL'!G28+0.024</f>
        <v>1.3340000000000001</v>
      </c>
      <c r="G27" s="257">
        <f t="shared" si="2"/>
        <v>1.6141400000000001</v>
      </c>
      <c r="H27" s="258">
        <f>'CALCULO INICIAL'!G28+0.036</f>
        <v>1.3460000000000001</v>
      </c>
      <c r="I27" s="257">
        <f t="shared" si="3"/>
        <v>1.62866</v>
      </c>
      <c r="J27" s="258">
        <f>'CALCULO INICIAL'!G28+0.04</f>
        <v>1.35</v>
      </c>
      <c r="K27" s="257">
        <f t="shared" si="4"/>
        <v>1.6335</v>
      </c>
      <c r="L27" s="258">
        <f>'CALCULO INICIAL'!G28+0.042</f>
        <v>1.3520000000000001</v>
      </c>
      <c r="M27" s="257">
        <f t="shared" si="5"/>
        <v>1.63592</v>
      </c>
      <c r="N27" s="258">
        <f>'CALCULO INICIAL'!G28+0.047</f>
        <v>1.357</v>
      </c>
      <c r="O27" s="257">
        <f t="shared" si="6"/>
        <v>1.6419699999999999</v>
      </c>
      <c r="P27" s="258">
        <f>'CALCULO INICIAL'!G28+0.06</f>
        <v>1.37</v>
      </c>
      <c r="Q27" s="259">
        <f t="shared" si="7"/>
        <v>1.6577000000000002</v>
      </c>
      <c r="R27" s="258">
        <f>'CALCULO INICIAL'!G28+0.08</f>
        <v>1.3900000000000001</v>
      </c>
      <c r="S27" s="260">
        <f t="shared" si="8"/>
        <v>1.6819000000000002</v>
      </c>
      <c r="T27" s="139" t="s">
        <v>117</v>
      </c>
      <c r="U27" s="134">
        <f>'CALCULO INICIAL'!C49</f>
        <v>1.3180000000000001</v>
      </c>
      <c r="V27" s="131">
        <f t="shared" si="9"/>
        <v>1.5947800000000001</v>
      </c>
      <c r="W27" s="139" t="s">
        <v>117</v>
      </c>
      <c r="X27" s="134">
        <f>'CALCULO INICIAL'!C49</f>
        <v>1.3180000000000001</v>
      </c>
      <c r="Y27" s="131">
        <f t="shared" si="10"/>
        <v>1.5947800000000001</v>
      </c>
      <c r="Z27" s="139" t="s">
        <v>117</v>
      </c>
      <c r="AA27" s="141">
        <f>'CALCULO INICIAL'!C49</f>
        <v>1.3180000000000001</v>
      </c>
      <c r="AB27" s="131">
        <f t="shared" si="11"/>
        <v>1.5947800000000001</v>
      </c>
      <c r="AC27" s="139" t="s">
        <v>117</v>
      </c>
      <c r="AD27" s="106">
        <f>'CALCULO INICIAL'!G28+0.012</f>
        <v>1.3220000000000001</v>
      </c>
      <c r="AE27" s="131">
        <f t="shared" si="12"/>
        <v>1.4542000000000002</v>
      </c>
      <c r="AF27" s="139" t="s">
        <v>117</v>
      </c>
      <c r="AG27" s="134">
        <f>'CALCULO INICIAL'!C49</f>
        <v>1.3180000000000001</v>
      </c>
      <c r="AH27" s="131">
        <f t="shared" si="13"/>
        <v>1.5947800000000001</v>
      </c>
      <c r="AJ27" s="106">
        <f>'CALCULO INICIAL'!G28+0.024</f>
        <v>1.3340000000000001</v>
      </c>
      <c r="AK27" s="131">
        <f t="shared" si="14"/>
        <v>1.6141400000000001</v>
      </c>
      <c r="AM27" s="130">
        <f>'CALCULO INICIAL'!G28+0.024</f>
        <v>1.3340000000000001</v>
      </c>
      <c r="AN27" s="131">
        <f t="shared" si="15"/>
        <v>1.6141400000000001</v>
      </c>
      <c r="AP27" s="130">
        <f>'CALCULO INICIAL'!G28+0.09</f>
        <v>1.4000000000000001</v>
      </c>
      <c r="AQ27" s="131">
        <f t="shared" si="16"/>
        <v>1.6940000000000002</v>
      </c>
      <c r="AS27" s="130">
        <f>'CALCULO INICIAL'!G28+0.05</f>
        <v>1.36</v>
      </c>
      <c r="AT27" s="131">
        <f t="shared" si="17"/>
        <v>1.6456000000000002</v>
      </c>
      <c r="AV27" s="130">
        <f>'CALCULO INICIAL'!G28+0.03</f>
        <v>1.34</v>
      </c>
      <c r="AW27" s="131">
        <f t="shared" si="18"/>
        <v>1.6214</v>
      </c>
      <c r="AY27" s="137" t="s">
        <v>117</v>
      </c>
      <c r="AZ27" s="102">
        <f>'CALCULO INICIAL'!G28+0.036</f>
        <v>1.3460000000000001</v>
      </c>
      <c r="BA27" s="133">
        <f t="shared" si="27"/>
        <v>1.62866</v>
      </c>
      <c r="BB27" s="294"/>
      <c r="BC27" s="137" t="s">
        <v>117</v>
      </c>
      <c r="BD27" s="289">
        <f>'CALCULO INICIAL'!G28+0.024</f>
        <v>1.3340000000000001</v>
      </c>
      <c r="BE27" s="190">
        <f t="shared" si="28"/>
        <v>1.6141400000000001</v>
      </c>
      <c r="BG27" s="130">
        <f>'CALCULO INICIAL'!G28+0.038</f>
        <v>1.3480000000000001</v>
      </c>
      <c r="BH27" s="190">
        <f t="shared" si="29"/>
        <v>1.6310800000000001</v>
      </c>
    </row>
    <row r="28" spans="1:60" ht="16.5" thickBot="1">
      <c r="A28" s="271" t="s">
        <v>47</v>
      </c>
      <c r="B28" s="258">
        <f>'CALCULO INICIAL'!G29+0.012</f>
        <v>1.4319999999999999</v>
      </c>
      <c r="C28" s="256">
        <f t="shared" si="26"/>
        <v>1.7327199999999998</v>
      </c>
      <c r="D28" s="258">
        <f>'CALCULO INICIAL'!G29+0.018</f>
        <v>1.4379999999999999</v>
      </c>
      <c r="E28" s="257">
        <f t="shared" si="1"/>
        <v>1.7399799999999999</v>
      </c>
      <c r="F28" s="258">
        <f>'CALCULO INICIAL'!G29+0.024</f>
        <v>1.444</v>
      </c>
      <c r="G28" s="257">
        <f t="shared" si="2"/>
        <v>1.7472399999999999</v>
      </c>
      <c r="H28" s="258">
        <f>'CALCULO INICIAL'!G29+0.036</f>
        <v>1.456</v>
      </c>
      <c r="I28" s="257">
        <f t="shared" si="3"/>
        <v>1.76176</v>
      </c>
      <c r="J28" s="258">
        <f>'CALCULO INICIAL'!G29+0.04</f>
        <v>1.46</v>
      </c>
      <c r="K28" s="257">
        <f t="shared" si="4"/>
        <v>1.7665999999999999</v>
      </c>
      <c r="L28" s="258">
        <f>'CALCULO INICIAL'!G29+0.042</f>
        <v>1.462</v>
      </c>
      <c r="M28" s="257">
        <f t="shared" si="5"/>
        <v>1.7690199999999998</v>
      </c>
      <c r="N28" s="258">
        <f>'CALCULO INICIAL'!G29+0.047</f>
        <v>1.4669999999999999</v>
      </c>
      <c r="O28" s="257">
        <f t="shared" si="6"/>
        <v>1.7750699999999997</v>
      </c>
      <c r="P28" s="258">
        <f>'CALCULO INICIAL'!G29+0.06</f>
        <v>1.48</v>
      </c>
      <c r="Q28" s="259">
        <f t="shared" si="7"/>
        <v>1.7907999999999999</v>
      </c>
      <c r="R28" s="258">
        <f>'CALCULO INICIAL'!G29+0.08</f>
        <v>1.5</v>
      </c>
      <c r="S28" s="260">
        <f t="shared" si="8"/>
        <v>1.8149999999999999</v>
      </c>
      <c r="T28" t="s">
        <v>47</v>
      </c>
      <c r="U28" s="134">
        <f>'CALCULO INICIAL'!C50</f>
        <v>1.4279999999999999</v>
      </c>
      <c r="V28" s="131">
        <f t="shared" si="9"/>
        <v>1.7278799999999999</v>
      </c>
      <c r="W28" t="s">
        <v>47</v>
      </c>
      <c r="X28" s="134">
        <f>'CALCULO INICIAL'!C50</f>
        <v>1.4279999999999999</v>
      </c>
      <c r="Y28" s="131">
        <f t="shared" si="10"/>
        <v>1.7278799999999999</v>
      </c>
      <c r="Z28" t="s">
        <v>47</v>
      </c>
      <c r="AA28" s="141">
        <f>'CALCULO INICIAL'!C50</f>
        <v>1.4279999999999999</v>
      </c>
      <c r="AB28" s="131">
        <f t="shared" si="11"/>
        <v>1.7278799999999999</v>
      </c>
      <c r="AC28" t="s">
        <v>47</v>
      </c>
      <c r="AD28" s="106">
        <f>'CALCULO INICIAL'!G29+0.012</f>
        <v>1.4319999999999999</v>
      </c>
      <c r="AE28" s="131">
        <f t="shared" si="12"/>
        <v>1.5752000000000002</v>
      </c>
      <c r="AF28" t="s">
        <v>47</v>
      </c>
      <c r="AG28" s="134">
        <f>'CALCULO INICIAL'!C50</f>
        <v>1.4279999999999999</v>
      </c>
      <c r="AH28" s="131">
        <f t="shared" si="13"/>
        <v>1.7278799999999999</v>
      </c>
      <c r="AJ28" s="106">
        <f>'CALCULO INICIAL'!G29+0.024</f>
        <v>1.444</v>
      </c>
      <c r="AK28" s="131">
        <f t="shared" si="14"/>
        <v>1.7472399999999999</v>
      </c>
      <c r="AM28" s="134">
        <f>'CALCULO INICIAL'!C50</f>
        <v>1.4279999999999999</v>
      </c>
      <c r="AN28" s="131">
        <f t="shared" si="15"/>
        <v>1.7278799999999999</v>
      </c>
      <c r="AP28" s="130">
        <f>'CALCULO INICIAL'!G29+0.09</f>
        <v>1.51</v>
      </c>
      <c r="AQ28" s="131">
        <f t="shared" si="16"/>
        <v>1.8270999999999999</v>
      </c>
      <c r="AS28" s="130">
        <f>'CALCULO INICIAL'!G29+0.05</f>
        <v>1.47</v>
      </c>
      <c r="AT28" s="131">
        <f t="shared" si="17"/>
        <v>1.7786999999999999</v>
      </c>
      <c r="AV28" s="130">
        <f>'CALCULO INICIAL'!G29+0.03</f>
        <v>1.45</v>
      </c>
      <c r="AW28" s="131">
        <f t="shared" si="18"/>
        <v>1.7544999999999999</v>
      </c>
      <c r="AY28" s="98" t="s">
        <v>47</v>
      </c>
      <c r="AZ28" s="102">
        <f>'CALCULO INICIAL'!G29+0.036</f>
        <v>1.456</v>
      </c>
      <c r="BA28" s="133">
        <f t="shared" si="27"/>
        <v>1.76176</v>
      </c>
      <c r="BB28" s="294"/>
      <c r="BC28" s="98" t="s">
        <v>47</v>
      </c>
      <c r="BD28" s="289">
        <f>'CALCULO INICIAL'!G29+0.024</f>
        <v>1.444</v>
      </c>
      <c r="BE28" s="190">
        <f t="shared" si="28"/>
        <v>1.7472399999999999</v>
      </c>
      <c r="BG28" s="130">
        <f>'CALCULO INICIAL'!G29+0.038</f>
        <v>1.458</v>
      </c>
      <c r="BH28" s="190">
        <f t="shared" si="29"/>
        <v>1.7641799999999999</v>
      </c>
    </row>
    <row r="29" spans="1:60" s="348" customFormat="1" ht="16.5" thickBot="1">
      <c r="A29" s="344"/>
      <c r="B29" s="345"/>
      <c r="C29" s="346"/>
      <c r="D29" s="345"/>
      <c r="E29" s="347"/>
      <c r="F29" s="345"/>
      <c r="G29" s="347"/>
      <c r="H29" s="345"/>
      <c r="I29" s="347"/>
      <c r="J29" s="345"/>
      <c r="K29" s="347"/>
      <c r="L29" s="345"/>
      <c r="M29" s="347"/>
      <c r="N29" s="345"/>
      <c r="O29" s="347"/>
      <c r="P29" s="345"/>
      <c r="Q29" s="347"/>
      <c r="R29" s="345"/>
      <c r="S29" s="346"/>
      <c r="U29" s="349"/>
      <c r="V29" s="350"/>
      <c r="X29" s="349"/>
      <c r="Y29" s="350"/>
      <c r="AA29" s="349"/>
      <c r="AB29" s="350"/>
      <c r="AD29" s="349"/>
      <c r="AE29" s="350"/>
      <c r="AG29" s="349"/>
      <c r="AH29" s="350"/>
      <c r="AJ29" s="349"/>
      <c r="AK29" s="350"/>
      <c r="AM29" s="349"/>
      <c r="AN29" s="350"/>
      <c r="AP29" s="349"/>
      <c r="AQ29" s="350"/>
      <c r="AS29" s="349"/>
      <c r="AT29" s="350"/>
      <c r="AV29" s="349"/>
      <c r="AW29" s="350"/>
      <c r="AY29" s="351"/>
      <c r="AZ29" s="352"/>
      <c r="BA29" s="352"/>
      <c r="BB29" s="353"/>
      <c r="BC29" s="351"/>
      <c r="BD29" s="354"/>
      <c r="BE29" s="350"/>
      <c r="BG29" s="349"/>
      <c r="BH29" s="350"/>
    </row>
    <row r="30" spans="1:60" ht="16.5" thickBot="1">
      <c r="A30" s="271" t="s">
        <v>51</v>
      </c>
      <c r="B30" s="258">
        <f>'CALCULO INICIAL'!G31+0.012</f>
        <v>1.3580000000000001</v>
      </c>
      <c r="C30" s="256">
        <f t="shared" si="26"/>
        <v>1.6431800000000001</v>
      </c>
      <c r="D30" s="258">
        <f>'CALCULO INICIAL'!G31+0.018</f>
        <v>1.3640000000000001</v>
      </c>
      <c r="E30" s="257">
        <f t="shared" si="1"/>
        <v>1.6504400000000001</v>
      </c>
      <c r="F30" s="258">
        <f>'CALCULO INICIAL'!G31+0.024</f>
        <v>1.37</v>
      </c>
      <c r="G30" s="257">
        <f t="shared" si="2"/>
        <v>1.6577000000000002</v>
      </c>
      <c r="H30" s="258">
        <f>'CALCULO INICIAL'!G31+0.036</f>
        <v>1.3820000000000001</v>
      </c>
      <c r="I30" s="257">
        <f t="shared" si="3"/>
        <v>1.67222</v>
      </c>
      <c r="J30" s="258">
        <f>'CALCULO INICIAL'!G31+0.04</f>
        <v>1.3860000000000001</v>
      </c>
      <c r="K30" s="257">
        <f t="shared" si="4"/>
        <v>1.67706</v>
      </c>
      <c r="L30" s="258">
        <f>'CALCULO INICIAL'!G31+0.042</f>
        <v>1.3880000000000001</v>
      </c>
      <c r="M30" s="257">
        <f t="shared" si="5"/>
        <v>1.6794800000000001</v>
      </c>
      <c r="N30" s="258">
        <f>'CALCULO INICIAL'!G31+0.047</f>
        <v>1.393</v>
      </c>
      <c r="O30" s="257">
        <f t="shared" si="6"/>
        <v>1.68553</v>
      </c>
      <c r="P30" s="258">
        <f>'CALCULO INICIAL'!G31+0.06</f>
        <v>1.4060000000000001</v>
      </c>
      <c r="Q30" s="259">
        <f t="shared" si="7"/>
        <v>1.7012600000000002</v>
      </c>
      <c r="R30" s="258">
        <f>'CALCULO INICIAL'!G31+0.08</f>
        <v>1.4260000000000002</v>
      </c>
      <c r="S30" s="260">
        <f t="shared" si="8"/>
        <v>1.7254600000000002</v>
      </c>
      <c r="T30" t="s">
        <v>51</v>
      </c>
      <c r="U30" s="134">
        <f>'CALCULO INICIAL'!C52</f>
        <v>1.3540000000000001</v>
      </c>
      <c r="V30" s="131">
        <f t="shared" si="9"/>
        <v>1.6383400000000001</v>
      </c>
      <c r="W30" t="s">
        <v>51</v>
      </c>
      <c r="X30" s="134">
        <f>'CALCULO INICIAL'!C52</f>
        <v>1.3540000000000001</v>
      </c>
      <c r="Y30" s="131">
        <f t="shared" si="10"/>
        <v>1.6383400000000001</v>
      </c>
      <c r="Z30" t="s">
        <v>51</v>
      </c>
      <c r="AA30" s="141">
        <f>'CALCULO INICIAL'!C52</f>
        <v>1.3540000000000001</v>
      </c>
      <c r="AB30" s="131">
        <f t="shared" si="11"/>
        <v>1.6383400000000001</v>
      </c>
      <c r="AC30" t="s">
        <v>51</v>
      </c>
      <c r="AD30" s="106">
        <f>'CALCULO INICIAL'!G31+0.012</f>
        <v>1.3580000000000001</v>
      </c>
      <c r="AE30" s="131">
        <f t="shared" si="12"/>
        <v>1.4938000000000002</v>
      </c>
      <c r="AF30" t="s">
        <v>51</v>
      </c>
      <c r="AG30" s="134">
        <f>'CALCULO INICIAL'!C52</f>
        <v>1.3540000000000001</v>
      </c>
      <c r="AH30" s="131">
        <f t="shared" si="13"/>
        <v>1.6383400000000001</v>
      </c>
      <c r="AJ30" s="106">
        <f>'CALCULO INICIAL'!G31+0.024</f>
        <v>1.37</v>
      </c>
      <c r="AK30" s="131">
        <f t="shared" si="14"/>
        <v>1.6577000000000002</v>
      </c>
      <c r="AM30" s="134">
        <f>'CALCULO INICIAL'!C52</f>
        <v>1.3540000000000001</v>
      </c>
      <c r="AN30" s="131">
        <f t="shared" si="15"/>
        <v>1.6383400000000001</v>
      </c>
      <c r="AP30" s="130">
        <f>'CALCULO INICIAL'!G31+0.09</f>
        <v>1.4360000000000002</v>
      </c>
      <c r="AQ30" s="131">
        <f t="shared" si="16"/>
        <v>1.7375600000000002</v>
      </c>
      <c r="AS30" s="130">
        <f>'CALCULO INICIAL'!G31+0.05</f>
        <v>1.3960000000000001</v>
      </c>
      <c r="AT30" s="131">
        <f t="shared" si="17"/>
        <v>1.6891600000000002</v>
      </c>
      <c r="AV30" s="130">
        <f>'CALCULO INICIAL'!G31+0.03</f>
        <v>1.3760000000000001</v>
      </c>
      <c r="AW30" s="131">
        <f t="shared" si="18"/>
        <v>1.66496</v>
      </c>
      <c r="AY30" s="98" t="s">
        <v>51</v>
      </c>
      <c r="AZ30" s="102">
        <f>'CALCULO INICIAL'!G31+0.027</f>
        <v>1.373</v>
      </c>
      <c r="BA30" s="133">
        <f t="shared" si="27"/>
        <v>1.66133</v>
      </c>
      <c r="BB30" s="294"/>
      <c r="BC30" s="98" t="s">
        <v>51</v>
      </c>
      <c r="BD30" s="289">
        <f>'CALCULO INICIAL'!G31+0.015</f>
        <v>1.361</v>
      </c>
      <c r="BE30" s="190">
        <f t="shared" si="28"/>
        <v>1.6468099999999999</v>
      </c>
      <c r="BG30" s="130">
        <f>'CALCULO INICIAL'!G31+0.038</f>
        <v>1.3840000000000001</v>
      </c>
      <c r="BH30" s="190">
        <f t="shared" si="29"/>
        <v>1.6746400000000001</v>
      </c>
    </row>
    <row r="31" spans="1:60" ht="16.5" thickBot="1">
      <c r="A31" s="271" t="s">
        <v>53</v>
      </c>
      <c r="B31" s="258">
        <f>'CALCULO INICIAL'!G32+0.012</f>
        <v>1.3320000000000001</v>
      </c>
      <c r="C31" s="256">
        <f t="shared" si="26"/>
        <v>1.61172</v>
      </c>
      <c r="D31" s="258">
        <f>'CALCULO INICIAL'!G32+0.018</f>
        <v>1.3380000000000001</v>
      </c>
      <c r="E31" s="257">
        <f t="shared" si="1"/>
        <v>1.6189800000000001</v>
      </c>
      <c r="F31" s="258">
        <f>'CALCULO INICIAL'!G32+0.024</f>
        <v>1.3440000000000001</v>
      </c>
      <c r="G31" s="257">
        <f t="shared" si="2"/>
        <v>1.6262400000000001</v>
      </c>
      <c r="H31" s="258">
        <f>'CALCULO INICIAL'!G32+0.036</f>
        <v>1.3560000000000001</v>
      </c>
      <c r="I31" s="257">
        <f t="shared" si="3"/>
        <v>1.64076</v>
      </c>
      <c r="J31" s="258">
        <f>'CALCULO INICIAL'!G32+0.04</f>
        <v>1.36</v>
      </c>
      <c r="K31" s="257">
        <f t="shared" si="4"/>
        <v>1.6456000000000002</v>
      </c>
      <c r="L31" s="258">
        <f>'CALCULO INICIAL'!G32+0.042</f>
        <v>1.3620000000000001</v>
      </c>
      <c r="M31" s="257">
        <f t="shared" si="5"/>
        <v>1.64802</v>
      </c>
      <c r="N31" s="258">
        <f>'CALCULO INICIAL'!G32+0.047</f>
        <v>1.367</v>
      </c>
      <c r="O31" s="257">
        <f t="shared" si="6"/>
        <v>1.6540699999999999</v>
      </c>
      <c r="P31" s="258">
        <f>'CALCULO INICIAL'!G32+0.06</f>
        <v>1.3800000000000001</v>
      </c>
      <c r="Q31" s="259">
        <f t="shared" si="7"/>
        <v>1.6698000000000002</v>
      </c>
      <c r="R31" s="258">
        <f>'CALCULO INICIAL'!G32+0.08</f>
        <v>1.4000000000000001</v>
      </c>
      <c r="S31" s="260">
        <f t="shared" si="8"/>
        <v>1.6940000000000002</v>
      </c>
      <c r="T31" t="s">
        <v>53</v>
      </c>
      <c r="U31" s="134">
        <f>'CALCULO INICIAL'!C53</f>
        <v>1.3280000000000001</v>
      </c>
      <c r="V31" s="131">
        <f t="shared" si="9"/>
        <v>1.6068800000000001</v>
      </c>
      <c r="W31" t="s">
        <v>53</v>
      </c>
      <c r="X31" s="134">
        <f>'CALCULO INICIAL'!C53</f>
        <v>1.3280000000000001</v>
      </c>
      <c r="Y31" s="131">
        <f t="shared" si="10"/>
        <v>1.6068800000000001</v>
      </c>
      <c r="Z31" t="s">
        <v>53</v>
      </c>
      <c r="AA31" s="141">
        <f>'CALCULO INICIAL'!C53</f>
        <v>1.3280000000000001</v>
      </c>
      <c r="AB31" s="131">
        <f t="shared" si="11"/>
        <v>1.6068800000000001</v>
      </c>
      <c r="AC31" t="s">
        <v>53</v>
      </c>
      <c r="AD31" s="106">
        <f>'CALCULO INICIAL'!G32+0.012</f>
        <v>1.3320000000000001</v>
      </c>
      <c r="AE31" s="131">
        <f t="shared" si="12"/>
        <v>1.4652000000000003</v>
      </c>
      <c r="AF31" t="s">
        <v>53</v>
      </c>
      <c r="AG31" s="134">
        <f>'CALCULO INICIAL'!C53</f>
        <v>1.3280000000000001</v>
      </c>
      <c r="AH31" s="131">
        <f t="shared" si="13"/>
        <v>1.6068800000000001</v>
      </c>
      <c r="AJ31" s="106">
        <f>'CALCULO INICIAL'!G32+0.024</f>
        <v>1.3440000000000001</v>
      </c>
      <c r="AK31" s="131">
        <f t="shared" si="14"/>
        <v>1.6262400000000001</v>
      </c>
      <c r="AM31" s="130">
        <f>'CALCULO INICIAL'!G32+0.024</f>
        <v>1.3440000000000001</v>
      </c>
      <c r="AN31" s="131">
        <f t="shared" si="15"/>
        <v>1.6262400000000001</v>
      </c>
      <c r="AP31" s="130">
        <f>'CALCULO INICIAL'!G32+0.09</f>
        <v>1.4100000000000001</v>
      </c>
      <c r="AQ31" s="131">
        <f t="shared" si="16"/>
        <v>1.7061000000000002</v>
      </c>
      <c r="AS31" s="130">
        <f>'CALCULO INICIAL'!G32+0.05</f>
        <v>1.37</v>
      </c>
      <c r="AT31" s="131">
        <f t="shared" si="17"/>
        <v>1.6577000000000002</v>
      </c>
      <c r="AV31" s="130">
        <f>'CALCULO INICIAL'!G32+0.03</f>
        <v>1.35</v>
      </c>
      <c r="AW31" s="131">
        <f t="shared" si="18"/>
        <v>1.6335</v>
      </c>
      <c r="AY31" s="98" t="s">
        <v>53</v>
      </c>
      <c r="AZ31" s="102">
        <f>'CALCULO INICIAL'!G32+0.027</f>
        <v>1.347</v>
      </c>
      <c r="BA31" s="133">
        <f t="shared" si="27"/>
        <v>1.6298699999999999</v>
      </c>
      <c r="BB31" s="294"/>
      <c r="BC31" s="98" t="s">
        <v>53</v>
      </c>
      <c r="BD31" s="289">
        <f>'CALCULO INICIAL'!G32+0.015</f>
        <v>1.335</v>
      </c>
      <c r="BE31" s="190">
        <f t="shared" si="28"/>
        <v>1.6153499999999998</v>
      </c>
      <c r="BG31" s="130">
        <f>'CALCULO INICIAL'!G32+0.038</f>
        <v>1.3580000000000001</v>
      </c>
      <c r="BH31" s="190">
        <f t="shared" si="29"/>
        <v>1.6431800000000001</v>
      </c>
    </row>
    <row r="32" spans="1:60" ht="16.5" thickBot="1">
      <c r="A32" s="271" t="s">
        <v>55</v>
      </c>
      <c r="B32" s="258">
        <f>'CALCULO INICIAL'!G33+0.012</f>
        <v>1.4059999999999999</v>
      </c>
      <c r="C32" s="256">
        <f t="shared" si="26"/>
        <v>1.7012599999999998</v>
      </c>
      <c r="D32" s="258">
        <f>'CALCULO INICIAL'!G33+0.018</f>
        <v>1.4119999999999999</v>
      </c>
      <c r="E32" s="257">
        <f t="shared" si="1"/>
        <v>1.7085199999999998</v>
      </c>
      <c r="F32" s="258">
        <f>'CALCULO INICIAL'!G33+0.024</f>
        <v>1.4179999999999999</v>
      </c>
      <c r="G32" s="257">
        <f t="shared" si="2"/>
        <v>1.7157799999999999</v>
      </c>
      <c r="H32" s="258">
        <f>'CALCULO INICIAL'!G33+0.036</f>
        <v>1.43</v>
      </c>
      <c r="I32" s="257">
        <f t="shared" si="3"/>
        <v>1.7302999999999999</v>
      </c>
      <c r="J32" s="258">
        <f>'CALCULO INICIAL'!G33+0.04</f>
        <v>1.4339999999999999</v>
      </c>
      <c r="K32" s="257">
        <f t="shared" si="4"/>
        <v>1.7351399999999999</v>
      </c>
      <c r="L32" s="258">
        <f>'CALCULO INICIAL'!G33+0.042</f>
        <v>1.4359999999999999</v>
      </c>
      <c r="M32" s="257">
        <f t="shared" si="5"/>
        <v>1.7375599999999998</v>
      </c>
      <c r="N32" s="258">
        <f>'CALCULO INICIAL'!G33+0.047</f>
        <v>1.4409999999999998</v>
      </c>
      <c r="O32" s="257">
        <f t="shared" si="6"/>
        <v>1.7436099999999997</v>
      </c>
      <c r="P32" s="258">
        <f>'CALCULO INICIAL'!G33+0.06</f>
        <v>1.454</v>
      </c>
      <c r="Q32" s="259">
        <f t="shared" si="7"/>
        <v>1.7593399999999999</v>
      </c>
      <c r="R32" s="258">
        <f>'CALCULO INICIAL'!G33+0.08</f>
        <v>1.474</v>
      </c>
      <c r="S32" s="260">
        <f t="shared" si="8"/>
        <v>1.7835399999999999</v>
      </c>
      <c r="T32" t="s">
        <v>55</v>
      </c>
      <c r="U32" s="130">
        <f>'CALCULO INICIAL'!G33+0.024</f>
        <v>1.4179999999999999</v>
      </c>
      <c r="V32" s="131">
        <f t="shared" si="9"/>
        <v>1.7157799999999999</v>
      </c>
      <c r="W32" t="s">
        <v>55</v>
      </c>
      <c r="X32" s="130">
        <f>'CALCULO INICIAL'!G33+0.018</f>
        <v>1.4119999999999999</v>
      </c>
      <c r="Y32" s="131">
        <f t="shared" si="10"/>
        <v>1.7085199999999998</v>
      </c>
      <c r="Z32" t="s">
        <v>55</v>
      </c>
      <c r="AA32" s="106">
        <f>'CALCULO INICIAL'!G33+0.024</f>
        <v>1.4179999999999999</v>
      </c>
      <c r="AB32" s="131">
        <f t="shared" si="11"/>
        <v>1.7157799999999999</v>
      </c>
      <c r="AC32" t="s">
        <v>55</v>
      </c>
      <c r="AD32" s="106">
        <f>'CALCULO INICIAL'!G33+0.012</f>
        <v>1.4059999999999999</v>
      </c>
      <c r="AE32" s="131">
        <f t="shared" si="12"/>
        <v>1.5466</v>
      </c>
      <c r="AF32" t="s">
        <v>55</v>
      </c>
      <c r="AG32" s="134">
        <f>+'CALCULO INICIAL'!C60</f>
        <v>1.4019999999999999</v>
      </c>
      <c r="AH32" s="131">
        <f t="shared" si="13"/>
        <v>1.6964199999999998</v>
      </c>
      <c r="AJ32" s="106">
        <f>'CALCULO INICIAL'!G33+0.024</f>
        <v>1.4179999999999999</v>
      </c>
      <c r="AK32" s="131">
        <f t="shared" si="14"/>
        <v>1.7157799999999999</v>
      </c>
      <c r="AM32" s="130">
        <f>'CALCULO INICIAL'!G33+0.024</f>
        <v>1.4179999999999999</v>
      </c>
      <c r="AN32" s="131">
        <f t="shared" si="15"/>
        <v>1.7157799999999999</v>
      </c>
      <c r="AP32" s="130">
        <f>'CALCULO INICIAL'!G33+0.09</f>
        <v>1.484</v>
      </c>
      <c r="AQ32" s="131">
        <f t="shared" si="16"/>
        <v>1.7956399999999999</v>
      </c>
      <c r="AS32" s="130">
        <f>'CALCULO INICIAL'!G33+0.05</f>
        <v>1.444</v>
      </c>
      <c r="AT32" s="131">
        <f t="shared" si="17"/>
        <v>1.7472399999999999</v>
      </c>
      <c r="AV32" s="130">
        <f>'CALCULO INICIAL'!G33+0.03</f>
        <v>1.4239999999999999</v>
      </c>
      <c r="AW32" s="131">
        <f t="shared" si="18"/>
        <v>1.7230399999999999</v>
      </c>
      <c r="AY32" s="98" t="s">
        <v>55</v>
      </c>
      <c r="AZ32" s="102">
        <f>'CALCULO INICIAL'!G33+0.027</f>
        <v>1.4209999999999998</v>
      </c>
      <c r="BA32" s="133">
        <f t="shared" si="27"/>
        <v>1.7194099999999997</v>
      </c>
      <c r="BB32" s="294"/>
      <c r="BC32" s="98" t="s">
        <v>55</v>
      </c>
      <c r="BD32" s="289">
        <f>'CALCULO INICIAL'!G33+0.015</f>
        <v>1.4089999999999998</v>
      </c>
      <c r="BE32" s="190">
        <f t="shared" si="28"/>
        <v>1.7048899999999998</v>
      </c>
      <c r="BG32" s="130">
        <f>'CALCULO INICIAL'!G33+0.038</f>
        <v>1.4319999999999999</v>
      </c>
      <c r="BH32" s="190">
        <f t="shared" si="29"/>
        <v>1.7327199999999998</v>
      </c>
    </row>
    <row r="33" spans="1:60" ht="16.5" thickBot="1">
      <c r="A33" s="271" t="s">
        <v>56</v>
      </c>
      <c r="B33" s="258">
        <f>'CALCULO INICIAL'!G34+0.012</f>
        <v>1.3120000000000001</v>
      </c>
      <c r="C33" s="256">
        <f t="shared" si="26"/>
        <v>1.58752</v>
      </c>
      <c r="D33" s="258">
        <f>'CALCULO INICIAL'!G34+0.018</f>
        <v>1.3180000000000001</v>
      </c>
      <c r="E33" s="257">
        <f t="shared" si="1"/>
        <v>1.5947800000000001</v>
      </c>
      <c r="F33" s="258">
        <f>'CALCULO INICIAL'!G34+0.024</f>
        <v>1.3240000000000001</v>
      </c>
      <c r="G33" s="257">
        <f t="shared" si="2"/>
        <v>1.6020400000000001</v>
      </c>
      <c r="H33" s="258">
        <f>'CALCULO INICIAL'!G34+0.036</f>
        <v>1.3360000000000001</v>
      </c>
      <c r="I33" s="257">
        <f t="shared" si="3"/>
        <v>1.61656</v>
      </c>
      <c r="J33" s="258">
        <f>'CALCULO INICIAL'!G34+0.04</f>
        <v>1.34</v>
      </c>
      <c r="K33" s="257">
        <f t="shared" si="4"/>
        <v>1.6214</v>
      </c>
      <c r="L33" s="258">
        <f>'CALCULO INICIAL'!G34+0.042</f>
        <v>1.3420000000000001</v>
      </c>
      <c r="M33" s="257">
        <f t="shared" si="5"/>
        <v>1.62382</v>
      </c>
      <c r="N33" s="258">
        <f>'CALCULO INICIAL'!G34+0.047</f>
        <v>1.347</v>
      </c>
      <c r="O33" s="257">
        <f t="shared" si="6"/>
        <v>1.6298699999999999</v>
      </c>
      <c r="P33" s="258">
        <f>'CALCULO INICIAL'!G34+0.06</f>
        <v>1.36</v>
      </c>
      <c r="Q33" s="259">
        <f t="shared" si="7"/>
        <v>1.6456000000000002</v>
      </c>
      <c r="R33" s="258">
        <f>'CALCULO INICIAL'!G34+0.08</f>
        <v>1.3800000000000001</v>
      </c>
      <c r="S33" s="260">
        <f t="shared" si="8"/>
        <v>1.6698000000000002</v>
      </c>
      <c r="T33" t="s">
        <v>56</v>
      </c>
      <c r="U33" s="130">
        <f>'CALCULO INICIAL'!G34+0.024</f>
        <v>1.3240000000000001</v>
      </c>
      <c r="V33" s="131">
        <f t="shared" si="9"/>
        <v>1.6020400000000001</v>
      </c>
      <c r="W33" t="s">
        <v>56</v>
      </c>
      <c r="X33" s="130">
        <f>'CALCULO INICIAL'!G34+0.018</f>
        <v>1.3180000000000001</v>
      </c>
      <c r="Y33" s="131">
        <f t="shared" si="10"/>
        <v>1.5947800000000001</v>
      </c>
      <c r="Z33" t="s">
        <v>56</v>
      </c>
      <c r="AA33" s="106">
        <f>'CALCULO INICIAL'!G34+0.024</f>
        <v>1.3240000000000001</v>
      </c>
      <c r="AB33" s="131">
        <f t="shared" si="11"/>
        <v>1.6020400000000001</v>
      </c>
      <c r="AC33" t="s">
        <v>56</v>
      </c>
      <c r="AD33" s="106">
        <f>'CALCULO INICIAL'!G34+0.012</f>
        <v>1.3120000000000001</v>
      </c>
      <c r="AE33" s="131">
        <f t="shared" si="12"/>
        <v>1.4432000000000003</v>
      </c>
      <c r="AF33" t="s">
        <v>56</v>
      </c>
      <c r="AG33" s="130">
        <f>'CALCULO INICIAL'!G34+0.024</f>
        <v>1.3240000000000001</v>
      </c>
      <c r="AH33" s="131">
        <f t="shared" si="13"/>
        <v>1.6020400000000001</v>
      </c>
      <c r="AJ33" s="106">
        <f>'CALCULO INICIAL'!G34+0.024</f>
        <v>1.3240000000000001</v>
      </c>
      <c r="AK33" s="131">
        <f t="shared" si="14"/>
        <v>1.6020400000000001</v>
      </c>
      <c r="AM33" s="130">
        <f>'CALCULO INICIAL'!G34+0.024</f>
        <v>1.3240000000000001</v>
      </c>
      <c r="AN33" s="131">
        <f t="shared" si="15"/>
        <v>1.6020400000000001</v>
      </c>
      <c r="AP33" s="130">
        <f>'CALCULO INICIAL'!G34+0.09</f>
        <v>1.3900000000000001</v>
      </c>
      <c r="AQ33" s="131">
        <f t="shared" si="16"/>
        <v>1.6819000000000002</v>
      </c>
      <c r="AS33" s="130">
        <f>'CALCULO INICIAL'!G34+0.05</f>
        <v>1.35</v>
      </c>
      <c r="AT33" s="131">
        <f t="shared" si="17"/>
        <v>1.6335</v>
      </c>
      <c r="AV33" s="130">
        <f>'CALCULO INICIAL'!G34+0.03</f>
        <v>1.33</v>
      </c>
      <c r="AW33" s="131">
        <f t="shared" si="18"/>
        <v>1.6093</v>
      </c>
      <c r="AY33" s="98" t="s">
        <v>56</v>
      </c>
      <c r="AZ33" s="102">
        <f>'CALCULO INICIAL'!G34+0.036</f>
        <v>1.3360000000000001</v>
      </c>
      <c r="BA33" s="133">
        <f t="shared" si="27"/>
        <v>1.61656</v>
      </c>
      <c r="BB33" s="294"/>
      <c r="BC33" s="98" t="s">
        <v>56</v>
      </c>
      <c r="BD33" s="289">
        <f>'CALCULO INICIAL'!G34+0.024</f>
        <v>1.3240000000000001</v>
      </c>
      <c r="BE33" s="190">
        <f t="shared" si="28"/>
        <v>1.6020400000000001</v>
      </c>
      <c r="BG33" s="130">
        <f>'CALCULO INICIAL'!G34+0.038</f>
        <v>1.3380000000000001</v>
      </c>
      <c r="BH33" s="190">
        <f t="shared" si="29"/>
        <v>1.6189800000000001</v>
      </c>
    </row>
    <row r="34" spans="1:60" ht="16.5" thickBot="1">
      <c r="A34" s="271" t="s">
        <v>58</v>
      </c>
      <c r="B34" s="258">
        <f>'CALCULO INICIAL'!G35+0.012</f>
        <v>1.3699999999999999</v>
      </c>
      <c r="C34" s="256">
        <f t="shared" si="26"/>
        <v>1.6576999999999997</v>
      </c>
      <c r="D34" s="258">
        <f>'CALCULO INICIAL'!G35+0.018</f>
        <v>1.3759999999999999</v>
      </c>
      <c r="E34" s="257">
        <f t="shared" si="1"/>
        <v>1.6649599999999998</v>
      </c>
      <c r="F34" s="258">
        <f>'CALCULO INICIAL'!G35+0.024</f>
        <v>1.3819999999999999</v>
      </c>
      <c r="G34" s="257">
        <f t="shared" si="2"/>
        <v>1.6722199999999998</v>
      </c>
      <c r="H34" s="258">
        <f>'CALCULO INICIAL'!G35+0.036</f>
        <v>1.3939999999999999</v>
      </c>
      <c r="I34" s="257">
        <f t="shared" si="3"/>
        <v>1.6867399999999999</v>
      </c>
      <c r="J34" s="258">
        <f>'CALCULO INICIAL'!G35+0.04</f>
        <v>1.3979999999999999</v>
      </c>
      <c r="K34" s="257">
        <f t="shared" si="4"/>
        <v>1.6915799999999999</v>
      </c>
      <c r="L34" s="258">
        <f>'CALCULO INICIAL'!G35+0.042</f>
        <v>1.4</v>
      </c>
      <c r="M34" s="257">
        <f t="shared" si="5"/>
        <v>1.694</v>
      </c>
      <c r="N34" s="258">
        <f>'CALCULO INICIAL'!G35+0.047</f>
        <v>1.4049999999999998</v>
      </c>
      <c r="O34" s="257">
        <f t="shared" si="6"/>
        <v>1.7000499999999996</v>
      </c>
      <c r="P34" s="258">
        <f>'CALCULO INICIAL'!G35+0.06</f>
        <v>1.4179999999999999</v>
      </c>
      <c r="Q34" s="259">
        <f t="shared" si="7"/>
        <v>1.7157799999999999</v>
      </c>
      <c r="R34" s="258">
        <f>'CALCULO INICIAL'!G35+0.08</f>
        <v>1.4379999999999999</v>
      </c>
      <c r="S34" s="260">
        <f>R34*1.21</f>
        <v>1.7399799999999999</v>
      </c>
      <c r="T34" t="s">
        <v>58</v>
      </c>
      <c r="U34" s="130">
        <f>'CALCULO INICIAL'!G35+0.024</f>
        <v>1.3819999999999999</v>
      </c>
      <c r="V34" s="131">
        <f t="shared" si="9"/>
        <v>1.6722199999999998</v>
      </c>
      <c r="W34" t="s">
        <v>58</v>
      </c>
      <c r="X34" s="130">
        <f>'CALCULO INICIAL'!G35+0.018</f>
        <v>1.3759999999999999</v>
      </c>
      <c r="Y34" s="131">
        <f t="shared" si="10"/>
        <v>1.6649599999999998</v>
      </c>
      <c r="Z34" t="s">
        <v>58</v>
      </c>
      <c r="AA34" s="106">
        <f>'CALCULO INICIAL'!G35+0.024</f>
        <v>1.3819999999999999</v>
      </c>
      <c r="AB34" s="131">
        <f t="shared" si="11"/>
        <v>1.6722199999999998</v>
      </c>
      <c r="AC34" t="s">
        <v>58</v>
      </c>
      <c r="AD34" s="106">
        <f>'CALCULO INICIAL'!G35+0.012</f>
        <v>1.3699999999999999</v>
      </c>
      <c r="AE34" s="131">
        <f t="shared" si="12"/>
        <v>1.5069999999999999</v>
      </c>
      <c r="AF34" t="s">
        <v>58</v>
      </c>
      <c r="AG34" s="130">
        <f>'CALCULO INICIAL'!G35+0.024</f>
        <v>1.3819999999999999</v>
      </c>
      <c r="AH34" s="131">
        <f t="shared" si="13"/>
        <v>1.6722199999999998</v>
      </c>
      <c r="AJ34" s="106">
        <f>'CALCULO INICIAL'!G35+0.024</f>
        <v>1.3819999999999999</v>
      </c>
      <c r="AK34" s="131">
        <f t="shared" si="14"/>
        <v>1.6722199999999998</v>
      </c>
      <c r="AM34" s="130">
        <f>'CALCULO INICIAL'!G35+0.024</f>
        <v>1.3819999999999999</v>
      </c>
      <c r="AN34" s="131">
        <f t="shared" si="15"/>
        <v>1.6722199999999998</v>
      </c>
      <c r="AP34" s="130">
        <f>'CALCULO INICIAL'!G35+0.09</f>
        <v>1.448</v>
      </c>
      <c r="AQ34" s="131">
        <f t="shared" si="16"/>
        <v>1.7520799999999999</v>
      </c>
      <c r="AS34" s="130">
        <f>'CALCULO INICIAL'!G35+0.05</f>
        <v>1.4079999999999999</v>
      </c>
      <c r="AT34" s="131">
        <f t="shared" si="17"/>
        <v>1.7036799999999999</v>
      </c>
      <c r="AV34" s="130">
        <f>'CALCULO INICIAL'!G35+0.03</f>
        <v>1.3879999999999999</v>
      </c>
      <c r="AW34" s="131">
        <f t="shared" si="18"/>
        <v>1.6794799999999999</v>
      </c>
      <c r="AY34" s="98" t="s">
        <v>58</v>
      </c>
      <c r="AZ34" s="102">
        <f>'CALCULO INICIAL'!G35+0.036</f>
        <v>1.3939999999999999</v>
      </c>
      <c r="BA34" s="133">
        <f t="shared" si="27"/>
        <v>1.6867399999999999</v>
      </c>
      <c r="BB34" s="294"/>
      <c r="BC34" s="98" t="s">
        <v>58</v>
      </c>
      <c r="BD34" s="289">
        <f>'CALCULO INICIAL'!G35+0.024</f>
        <v>1.3819999999999999</v>
      </c>
      <c r="BE34" s="190">
        <f t="shared" si="28"/>
        <v>1.6722199999999998</v>
      </c>
      <c r="BG34" s="130">
        <f>'CALCULO INICIAL'!G35+0.038</f>
        <v>1.3959999999999999</v>
      </c>
      <c r="BH34" s="190">
        <f t="shared" si="29"/>
        <v>1.6891599999999998</v>
      </c>
    </row>
    <row r="35" spans="1:60" ht="16.5" thickBot="1">
      <c r="A35" s="271" t="s">
        <v>59</v>
      </c>
      <c r="B35" s="258">
        <f>'CALCULO INICIAL'!G36+0.012</f>
        <v>1.3459999999999999</v>
      </c>
      <c r="C35" s="256">
        <f t="shared" si="26"/>
        <v>1.6286599999999998</v>
      </c>
      <c r="D35" s="258">
        <f>'CALCULO INICIAL'!G36+0.018</f>
        <v>1.3519999999999999</v>
      </c>
      <c r="E35" s="257">
        <f t="shared" si="1"/>
        <v>1.6359199999999998</v>
      </c>
      <c r="F35" s="258">
        <f>'CALCULO INICIAL'!G36+0.024</f>
        <v>1.3579999999999999</v>
      </c>
      <c r="G35" s="257">
        <f t="shared" si="2"/>
        <v>1.6431799999999999</v>
      </c>
      <c r="H35" s="258">
        <f>'CALCULO INICIAL'!G36+0.036</f>
        <v>1.3699999999999999</v>
      </c>
      <c r="I35" s="257">
        <f t="shared" si="3"/>
        <v>1.6576999999999997</v>
      </c>
      <c r="J35" s="258">
        <f>'CALCULO INICIAL'!G36+0.04</f>
        <v>1.3739999999999999</v>
      </c>
      <c r="K35" s="257">
        <f t="shared" si="4"/>
        <v>1.6625399999999999</v>
      </c>
      <c r="L35" s="258">
        <f>'CALCULO INICIAL'!G36+0.042</f>
        <v>1.3759999999999999</v>
      </c>
      <c r="M35" s="257">
        <f t="shared" si="5"/>
        <v>1.6649599999999998</v>
      </c>
      <c r="N35" s="258">
        <f>'CALCULO INICIAL'!G36+0.047</f>
        <v>1.3809999999999998</v>
      </c>
      <c r="O35" s="257">
        <f t="shared" si="6"/>
        <v>1.6710099999999997</v>
      </c>
      <c r="P35" s="258">
        <f>'CALCULO INICIAL'!G36+0.06</f>
        <v>1.3939999999999999</v>
      </c>
      <c r="Q35" s="259">
        <f t="shared" si="7"/>
        <v>1.6867399999999999</v>
      </c>
      <c r="R35" s="258">
        <f>'CALCULO INICIAL'!G36+0.08</f>
        <v>1.4139999999999999</v>
      </c>
      <c r="S35" s="260">
        <f t="shared" si="8"/>
        <v>1.7109399999999999</v>
      </c>
      <c r="T35" t="s">
        <v>59</v>
      </c>
      <c r="U35" s="130">
        <f>'CALCULO INICIAL'!G36+0.024</f>
        <v>1.3579999999999999</v>
      </c>
      <c r="V35" s="131">
        <f t="shared" si="9"/>
        <v>1.6431799999999999</v>
      </c>
      <c r="W35" t="s">
        <v>59</v>
      </c>
      <c r="X35" s="134">
        <f>'CALCULO INICIAL'!C58</f>
        <v>1.3419999999999999</v>
      </c>
      <c r="Y35" s="131">
        <f t="shared" si="10"/>
        <v>1.6238199999999998</v>
      </c>
      <c r="Z35" t="s">
        <v>59</v>
      </c>
      <c r="AA35" s="106">
        <f>'CALCULO INICIAL'!G36+0.024</f>
        <v>1.3579999999999999</v>
      </c>
      <c r="AB35" s="131">
        <f t="shared" si="11"/>
        <v>1.6431799999999999</v>
      </c>
      <c r="AC35" t="s">
        <v>59</v>
      </c>
      <c r="AD35" s="106">
        <f>'CALCULO INICIAL'!G36+0.012</f>
        <v>1.3459999999999999</v>
      </c>
      <c r="AE35" s="131">
        <f t="shared" si="12"/>
        <v>1.4805999999999999</v>
      </c>
      <c r="AF35" t="s">
        <v>59</v>
      </c>
      <c r="AG35" s="134">
        <f>'CALCULO INICIAL'!C58</f>
        <v>1.3419999999999999</v>
      </c>
      <c r="AH35" s="131">
        <f t="shared" si="13"/>
        <v>1.6238199999999998</v>
      </c>
      <c r="AJ35" s="106">
        <f>'CALCULO INICIAL'!G36+0.024</f>
        <v>1.3579999999999999</v>
      </c>
      <c r="AK35" s="131">
        <f t="shared" si="14"/>
        <v>1.6431799999999999</v>
      </c>
      <c r="AM35" s="130">
        <f>'CALCULO INICIAL'!G36+0.024</f>
        <v>1.3579999999999999</v>
      </c>
      <c r="AN35" s="131">
        <f t="shared" si="15"/>
        <v>1.6431799999999999</v>
      </c>
      <c r="AP35" s="130">
        <f>'CALCULO INICIAL'!G36+0.09</f>
        <v>1.4239999999999999</v>
      </c>
      <c r="AQ35" s="131">
        <f t="shared" si="16"/>
        <v>1.7230399999999999</v>
      </c>
      <c r="AS35" s="130">
        <f>'CALCULO INICIAL'!G36+0.05</f>
        <v>1.3839999999999999</v>
      </c>
      <c r="AT35" s="131">
        <f t="shared" si="17"/>
        <v>1.6746399999999999</v>
      </c>
      <c r="AV35" s="130">
        <f>'CALCULO INICIAL'!G36+0.03</f>
        <v>1.3639999999999999</v>
      </c>
      <c r="AW35" s="131">
        <f t="shared" si="18"/>
        <v>1.6504399999999999</v>
      </c>
      <c r="AY35" s="98" t="s">
        <v>59</v>
      </c>
      <c r="AZ35" s="102">
        <f>'CALCULO INICIAL'!G36+0.036</f>
        <v>1.3699999999999999</v>
      </c>
      <c r="BA35" s="133">
        <f t="shared" si="27"/>
        <v>1.6576999999999997</v>
      </c>
      <c r="BB35" s="294"/>
      <c r="BC35" s="98" t="s">
        <v>59</v>
      </c>
      <c r="BD35" s="289">
        <f>'CALCULO INICIAL'!G36+0.024</f>
        <v>1.3579999999999999</v>
      </c>
      <c r="BE35" s="190">
        <f t="shared" si="28"/>
        <v>1.6431799999999999</v>
      </c>
      <c r="BG35" s="130">
        <f>'CALCULO INICIAL'!G36+0.038</f>
        <v>1.3719999999999999</v>
      </c>
      <c r="BH35" s="190">
        <f t="shared" si="29"/>
        <v>1.6601199999999998</v>
      </c>
    </row>
    <row r="36" spans="1:60" ht="16.5" thickBot="1">
      <c r="A36" s="271" t="s">
        <v>61</v>
      </c>
      <c r="B36" s="258">
        <f>'CALCULO INICIAL'!G37+0.012</f>
        <v>1.37</v>
      </c>
      <c r="C36" s="256">
        <f t="shared" si="26"/>
        <v>1.6577000000000002</v>
      </c>
      <c r="D36" s="258">
        <f>'CALCULO INICIAL'!G37+0.018</f>
        <v>1.3760000000000001</v>
      </c>
      <c r="E36" s="257">
        <f t="shared" si="1"/>
        <v>1.66496</v>
      </c>
      <c r="F36" s="258">
        <f>'CALCULO INICIAL'!G37+0.024</f>
        <v>1.3820000000000001</v>
      </c>
      <c r="G36" s="257">
        <f t="shared" si="2"/>
        <v>1.67222</v>
      </c>
      <c r="H36" s="258">
        <f>'CALCULO INICIAL'!G37+0.036</f>
        <v>1.3940000000000001</v>
      </c>
      <c r="I36" s="257">
        <f t="shared" si="3"/>
        <v>1.6867400000000001</v>
      </c>
      <c r="J36" s="258">
        <f>'CALCULO INICIAL'!G37+0.04</f>
        <v>1.3980000000000001</v>
      </c>
      <c r="K36" s="257">
        <f t="shared" si="4"/>
        <v>1.6915800000000001</v>
      </c>
      <c r="L36" s="258">
        <f>'CALCULO INICIAL'!G37+0.042</f>
        <v>1.4000000000000001</v>
      </c>
      <c r="M36" s="257">
        <f t="shared" si="5"/>
        <v>1.6940000000000002</v>
      </c>
      <c r="N36" s="258">
        <f>'CALCULO INICIAL'!G37+0.047</f>
        <v>1.405</v>
      </c>
      <c r="O36" s="257">
        <f t="shared" si="6"/>
        <v>1.7000500000000001</v>
      </c>
      <c r="P36" s="258">
        <f>'CALCULO INICIAL'!G37+0.06</f>
        <v>1.4180000000000001</v>
      </c>
      <c r="Q36" s="259">
        <f t="shared" si="7"/>
        <v>1.7157800000000001</v>
      </c>
      <c r="R36" s="258">
        <f>'CALCULO INICIAL'!G37+0.08</f>
        <v>1.4380000000000002</v>
      </c>
      <c r="S36" s="260">
        <f t="shared" si="8"/>
        <v>1.7399800000000001</v>
      </c>
      <c r="T36" t="s">
        <v>61</v>
      </c>
      <c r="U36" s="130">
        <f>'CALCULO INICIAL'!G37+0.024</f>
        <v>1.3820000000000001</v>
      </c>
      <c r="V36" s="131">
        <f t="shared" si="9"/>
        <v>1.67222</v>
      </c>
      <c r="W36" t="s">
        <v>61</v>
      </c>
      <c r="X36" s="130">
        <f>'CALCULO INICIAL'!G37+0.018</f>
        <v>1.3760000000000001</v>
      </c>
      <c r="Y36" s="131">
        <f t="shared" si="10"/>
        <v>1.66496</v>
      </c>
      <c r="Z36" t="s">
        <v>61</v>
      </c>
      <c r="AA36" s="106">
        <f>'CALCULO INICIAL'!G37+0.024</f>
        <v>1.3820000000000001</v>
      </c>
      <c r="AB36" s="131">
        <f t="shared" si="11"/>
        <v>1.67222</v>
      </c>
      <c r="AC36" t="s">
        <v>61</v>
      </c>
      <c r="AD36" s="106">
        <f>'CALCULO INICIAL'!G37+0.012</f>
        <v>1.37</v>
      </c>
      <c r="AE36" s="131">
        <f t="shared" si="12"/>
        <v>1.5070000000000003</v>
      </c>
      <c r="AF36" t="s">
        <v>61</v>
      </c>
      <c r="AG36" s="130">
        <f>'CALCULO INICIAL'!G37+0.024</f>
        <v>1.3820000000000001</v>
      </c>
      <c r="AH36" s="131">
        <f t="shared" si="13"/>
        <v>1.67222</v>
      </c>
      <c r="AJ36" s="106">
        <f>'CALCULO INICIAL'!G37+0.024</f>
        <v>1.3820000000000001</v>
      </c>
      <c r="AK36" s="131">
        <f t="shared" si="14"/>
        <v>1.67222</v>
      </c>
      <c r="AM36" s="130">
        <f>'CALCULO INICIAL'!G37+0.024</f>
        <v>1.3820000000000001</v>
      </c>
      <c r="AN36" s="131">
        <f t="shared" si="15"/>
        <v>1.67222</v>
      </c>
      <c r="AP36" s="130">
        <f>'CALCULO INICIAL'!G37+0.09</f>
        <v>1.4480000000000002</v>
      </c>
      <c r="AQ36" s="131">
        <f t="shared" si="16"/>
        <v>1.7520800000000001</v>
      </c>
      <c r="AS36" s="130">
        <f>'CALCULO INICIAL'!G37+0.05</f>
        <v>1.4080000000000001</v>
      </c>
      <c r="AT36" s="131">
        <f t="shared" si="17"/>
        <v>1.7036800000000001</v>
      </c>
      <c r="AV36" s="130">
        <f>'CALCULO INICIAL'!G37+0.03</f>
        <v>1.3880000000000001</v>
      </c>
      <c r="AW36" s="131">
        <f t="shared" si="18"/>
        <v>1.6794800000000001</v>
      </c>
      <c r="AY36" s="98" t="s">
        <v>61</v>
      </c>
      <c r="AZ36" s="102">
        <f>'CALCULO INICIAL'!G37+0.036</f>
        <v>1.3940000000000001</v>
      </c>
      <c r="BA36" s="133">
        <f t="shared" si="27"/>
        <v>1.6867400000000001</v>
      </c>
      <c r="BB36" s="294"/>
      <c r="BC36" s="98" t="s">
        <v>61</v>
      </c>
      <c r="BD36" s="289">
        <f>'CALCULO INICIAL'!G37+0.024</f>
        <v>1.3820000000000001</v>
      </c>
      <c r="BE36" s="190">
        <f t="shared" si="28"/>
        <v>1.67222</v>
      </c>
      <c r="BG36" s="130">
        <f>'CALCULO INICIAL'!G37+0.038</f>
        <v>1.3960000000000001</v>
      </c>
      <c r="BH36" s="190">
        <f t="shared" si="29"/>
        <v>1.6891600000000002</v>
      </c>
    </row>
    <row r="37" spans="1:60" ht="16.5" thickBot="1">
      <c r="A37" s="271" t="s">
        <v>62</v>
      </c>
      <c r="B37" s="258">
        <f>'CALCULO INICIAL'!G38+0.012</f>
        <v>1.3620000000000001</v>
      </c>
      <c r="C37" s="256">
        <f t="shared" si="26"/>
        <v>1.64802</v>
      </c>
      <c r="D37" s="258">
        <f>'CALCULO INICIAL'!G38+0.018</f>
        <v>1.3680000000000001</v>
      </c>
      <c r="E37" s="257">
        <f t="shared" si="1"/>
        <v>1.6552800000000001</v>
      </c>
      <c r="F37" s="258">
        <f>'CALCULO INICIAL'!G38+0.024</f>
        <v>1.3740000000000001</v>
      </c>
      <c r="G37" s="257">
        <f t="shared" si="2"/>
        <v>1.6625400000000001</v>
      </c>
      <c r="H37" s="258">
        <f>'CALCULO INICIAL'!G38+0.036</f>
        <v>1.3860000000000001</v>
      </c>
      <c r="I37" s="257">
        <f t="shared" si="3"/>
        <v>1.67706</v>
      </c>
      <c r="J37" s="258">
        <f>'CALCULO INICIAL'!G38+0.04</f>
        <v>1.3900000000000001</v>
      </c>
      <c r="K37" s="257">
        <f t="shared" si="4"/>
        <v>1.6819000000000002</v>
      </c>
      <c r="L37" s="258">
        <f>'CALCULO INICIAL'!G38+0.042</f>
        <v>1.3920000000000001</v>
      </c>
      <c r="M37" s="257">
        <f t="shared" si="5"/>
        <v>1.68432</v>
      </c>
      <c r="N37" s="258">
        <f>'CALCULO INICIAL'!G38+0.047</f>
        <v>1.397</v>
      </c>
      <c r="O37" s="257">
        <f t="shared" si="6"/>
        <v>1.6903699999999999</v>
      </c>
      <c r="P37" s="258">
        <f>'CALCULO INICIAL'!G38+0.06</f>
        <v>1.4100000000000001</v>
      </c>
      <c r="Q37" s="259">
        <f t="shared" si="7"/>
        <v>1.7061000000000002</v>
      </c>
      <c r="R37" s="258">
        <f>'CALCULO INICIAL'!G38+0.08</f>
        <v>1.4300000000000002</v>
      </c>
      <c r="S37" s="260">
        <f t="shared" si="8"/>
        <v>1.7303000000000002</v>
      </c>
      <c r="T37" t="s">
        <v>62</v>
      </c>
      <c r="U37" s="130">
        <f>'CALCULO INICIAL'!G38+0.024</f>
        <v>1.3740000000000001</v>
      </c>
      <c r="V37" s="131">
        <f t="shared" si="9"/>
        <v>1.6625400000000001</v>
      </c>
      <c r="W37" t="s">
        <v>62</v>
      </c>
      <c r="X37" s="130">
        <f>'CALCULO INICIAL'!G38+0.018</f>
        <v>1.3680000000000001</v>
      </c>
      <c r="Y37" s="131">
        <f t="shared" si="10"/>
        <v>1.6552800000000001</v>
      </c>
      <c r="Z37" t="s">
        <v>62</v>
      </c>
      <c r="AA37" s="106">
        <f>'CALCULO INICIAL'!G38+0.024</f>
        <v>1.3740000000000001</v>
      </c>
      <c r="AB37" s="131">
        <f t="shared" si="11"/>
        <v>1.6625400000000001</v>
      </c>
      <c r="AC37" t="s">
        <v>62</v>
      </c>
      <c r="AD37" s="106">
        <f>'CALCULO INICIAL'!G38+0.012</f>
        <v>1.3620000000000001</v>
      </c>
      <c r="AE37" s="131">
        <f t="shared" si="12"/>
        <v>1.4982000000000002</v>
      </c>
      <c r="AF37" t="s">
        <v>62</v>
      </c>
      <c r="AG37" s="130">
        <f>'CALCULO INICIAL'!G38+0.024</f>
        <v>1.3740000000000001</v>
      </c>
      <c r="AH37" s="131">
        <f t="shared" si="13"/>
        <v>1.6625400000000001</v>
      </c>
      <c r="AJ37" s="106">
        <f>'CALCULO INICIAL'!G38+0.024</f>
        <v>1.3740000000000001</v>
      </c>
      <c r="AK37" s="131">
        <f t="shared" si="14"/>
        <v>1.6625400000000001</v>
      </c>
      <c r="AM37" s="130">
        <f>'CALCULO INICIAL'!G38+0.024</f>
        <v>1.3740000000000001</v>
      </c>
      <c r="AN37" s="131">
        <f t="shared" si="15"/>
        <v>1.6625400000000001</v>
      </c>
      <c r="AP37" s="130">
        <f>'CALCULO INICIAL'!G38+0.09</f>
        <v>1.4400000000000002</v>
      </c>
      <c r="AQ37" s="131">
        <f t="shared" si="16"/>
        <v>1.7424000000000002</v>
      </c>
      <c r="AS37" s="130">
        <f>'CALCULO INICIAL'!G38+0.05</f>
        <v>1.4000000000000001</v>
      </c>
      <c r="AT37" s="131">
        <f t="shared" si="17"/>
        <v>1.6940000000000002</v>
      </c>
      <c r="AV37" s="130">
        <f>'CALCULO INICIAL'!G38+0.03</f>
        <v>1.3800000000000001</v>
      </c>
      <c r="AW37" s="131">
        <f t="shared" si="18"/>
        <v>1.6698000000000002</v>
      </c>
      <c r="AY37" s="98" t="s">
        <v>62</v>
      </c>
      <c r="AZ37" s="102">
        <f>'CALCULO INICIAL'!G38+0.027</f>
        <v>1.377</v>
      </c>
      <c r="BA37" s="133">
        <f t="shared" si="27"/>
        <v>1.6661699999999999</v>
      </c>
      <c r="BB37" s="294"/>
      <c r="BC37" s="98" t="s">
        <v>62</v>
      </c>
      <c r="BD37" s="289">
        <f>'CALCULO INICIAL'!G38+0.015</f>
        <v>1.365</v>
      </c>
      <c r="BE37" s="190">
        <f t="shared" si="28"/>
        <v>1.6516499999999998</v>
      </c>
      <c r="BG37" s="130">
        <f>'CALCULO INICIAL'!G38+0.038</f>
        <v>1.3880000000000001</v>
      </c>
      <c r="BH37" s="190">
        <f t="shared" si="29"/>
        <v>1.6794800000000001</v>
      </c>
    </row>
    <row r="38" spans="1:60" ht="16.5" thickBot="1">
      <c r="A38" s="271" t="s">
        <v>64</v>
      </c>
      <c r="B38" s="258">
        <f>'CALCULO INICIAL'!G39+0.012</f>
        <v>1.3320000000000001</v>
      </c>
      <c r="C38" s="256">
        <f t="shared" si="26"/>
        <v>1.61172</v>
      </c>
      <c r="D38" s="258">
        <f>'CALCULO INICIAL'!G39+0.018</f>
        <v>1.3380000000000001</v>
      </c>
      <c r="E38" s="257">
        <f t="shared" si="1"/>
        <v>1.6189800000000001</v>
      </c>
      <c r="F38" s="258">
        <f>'CALCULO INICIAL'!G39+0.024</f>
        <v>1.3440000000000001</v>
      </c>
      <c r="G38" s="257">
        <f t="shared" si="2"/>
        <v>1.6262400000000001</v>
      </c>
      <c r="H38" s="258">
        <f>'CALCULO INICIAL'!G39+0.036</f>
        <v>1.3560000000000001</v>
      </c>
      <c r="I38" s="257">
        <f t="shared" si="3"/>
        <v>1.64076</v>
      </c>
      <c r="J38" s="258">
        <f>'CALCULO INICIAL'!G39+0.04</f>
        <v>1.36</v>
      </c>
      <c r="K38" s="257">
        <f t="shared" si="4"/>
        <v>1.6456000000000002</v>
      </c>
      <c r="L38" s="258">
        <f>'CALCULO INICIAL'!G39+0.042</f>
        <v>1.3620000000000001</v>
      </c>
      <c r="M38" s="257">
        <f t="shared" si="5"/>
        <v>1.64802</v>
      </c>
      <c r="N38" s="258">
        <f>'CALCULO INICIAL'!G39+0.047</f>
        <v>1.367</v>
      </c>
      <c r="O38" s="257">
        <f t="shared" si="6"/>
        <v>1.6540699999999999</v>
      </c>
      <c r="P38" s="258">
        <f>'CALCULO INICIAL'!G39+0.06</f>
        <v>1.3800000000000001</v>
      </c>
      <c r="Q38" s="259">
        <f t="shared" si="7"/>
        <v>1.6698000000000002</v>
      </c>
      <c r="R38" s="258">
        <f>'CALCULO INICIAL'!G39+0.08</f>
        <v>1.4000000000000001</v>
      </c>
      <c r="S38" s="260">
        <f t="shared" si="8"/>
        <v>1.6940000000000002</v>
      </c>
      <c r="T38" t="s">
        <v>64</v>
      </c>
      <c r="U38" s="130">
        <f>'CALCULO INICIAL'!G39+0.024</f>
        <v>1.3440000000000001</v>
      </c>
      <c r="V38" s="131">
        <f t="shared" si="9"/>
        <v>1.6262400000000001</v>
      </c>
      <c r="W38" t="s">
        <v>64</v>
      </c>
      <c r="X38" s="134">
        <f>'CALCULO INICIAL'!C57</f>
        <v>1.3280000000000001</v>
      </c>
      <c r="Y38" s="131">
        <f t="shared" si="10"/>
        <v>1.6068800000000001</v>
      </c>
      <c r="Z38" t="s">
        <v>64</v>
      </c>
      <c r="AA38" s="106">
        <f>'CALCULO INICIAL'!G39+0.024</f>
        <v>1.3440000000000001</v>
      </c>
      <c r="AB38" s="131">
        <f t="shared" si="11"/>
        <v>1.6262400000000001</v>
      </c>
      <c r="AC38" t="s">
        <v>64</v>
      </c>
      <c r="AD38" s="106">
        <f>'CALCULO INICIAL'!G39+0.012</f>
        <v>1.3320000000000001</v>
      </c>
      <c r="AE38" s="131">
        <f t="shared" si="12"/>
        <v>1.4652000000000003</v>
      </c>
      <c r="AF38" t="s">
        <v>64</v>
      </c>
      <c r="AG38" s="134">
        <f>'CALCULO INICIAL'!C57</f>
        <v>1.3280000000000001</v>
      </c>
      <c r="AH38" s="131">
        <f t="shared" si="13"/>
        <v>1.6068800000000001</v>
      </c>
      <c r="AJ38" s="106">
        <f>'CALCULO INICIAL'!G39+0.024</f>
        <v>1.3440000000000001</v>
      </c>
      <c r="AK38" s="131">
        <f t="shared" si="14"/>
        <v>1.6262400000000001</v>
      </c>
      <c r="AM38" s="130">
        <f>'CALCULO INICIAL'!G39+0.024</f>
        <v>1.3440000000000001</v>
      </c>
      <c r="AN38" s="131">
        <f t="shared" si="15"/>
        <v>1.6262400000000001</v>
      </c>
      <c r="AP38" s="130">
        <f>'CALCULO INICIAL'!G39+0.09</f>
        <v>1.4100000000000001</v>
      </c>
      <c r="AQ38" s="131">
        <f t="shared" si="16"/>
        <v>1.7061000000000002</v>
      </c>
      <c r="AS38" s="130">
        <f>'CALCULO INICIAL'!G39+0.05</f>
        <v>1.37</v>
      </c>
      <c r="AT38" s="131">
        <f t="shared" si="17"/>
        <v>1.6577000000000002</v>
      </c>
      <c r="AV38" s="130">
        <f>'CALCULO INICIAL'!G39+0.03</f>
        <v>1.35</v>
      </c>
      <c r="AW38" s="131">
        <f t="shared" si="18"/>
        <v>1.6335</v>
      </c>
      <c r="AY38" s="98" t="s">
        <v>64</v>
      </c>
      <c r="AZ38" s="102">
        <f>'CALCULO INICIAL'!G39+0.027</f>
        <v>1.347</v>
      </c>
      <c r="BA38" s="133">
        <f t="shared" si="27"/>
        <v>1.6298699999999999</v>
      </c>
      <c r="BB38" s="294"/>
      <c r="BC38" s="98" t="s">
        <v>64</v>
      </c>
      <c r="BD38" s="289">
        <f>'CALCULO INICIAL'!G39+0.015</f>
        <v>1.335</v>
      </c>
      <c r="BE38" s="190">
        <f t="shared" si="28"/>
        <v>1.6153499999999998</v>
      </c>
      <c r="BG38" s="130">
        <f>'CALCULO INICIAL'!G39+0.038</f>
        <v>1.3580000000000001</v>
      </c>
      <c r="BH38" s="190">
        <f t="shared" si="29"/>
        <v>1.6431800000000001</v>
      </c>
    </row>
    <row r="39" spans="1:60" ht="16.5" thickBot="1">
      <c r="A39" s="271" t="s">
        <v>65</v>
      </c>
      <c r="B39" s="258">
        <f>'CALCULO INICIAL'!G40+0.012</f>
        <v>1.369</v>
      </c>
      <c r="C39" s="256">
        <f t="shared" si="26"/>
        <v>1.65649</v>
      </c>
      <c r="D39" s="258">
        <f>'CALCULO INICIAL'!G40+0.018</f>
        <v>1.375</v>
      </c>
      <c r="E39" s="257">
        <f t="shared" si="1"/>
        <v>1.6637499999999998</v>
      </c>
      <c r="F39" s="258">
        <f>'CALCULO INICIAL'!G40+0.024</f>
        <v>1.381</v>
      </c>
      <c r="G39" s="257">
        <f t="shared" si="2"/>
        <v>1.6710099999999999</v>
      </c>
      <c r="H39" s="258">
        <f>'CALCULO INICIAL'!G40+0.036</f>
        <v>1.393</v>
      </c>
      <c r="I39" s="257">
        <f t="shared" si="3"/>
        <v>1.68553</v>
      </c>
      <c r="J39" s="258">
        <f>'CALCULO INICIAL'!G40+0.04</f>
        <v>1.397</v>
      </c>
      <c r="K39" s="257">
        <f t="shared" si="4"/>
        <v>1.6903699999999999</v>
      </c>
      <c r="L39" s="258">
        <f>'CALCULO INICIAL'!G40+0.042</f>
        <v>1.399</v>
      </c>
      <c r="M39" s="257">
        <f t="shared" si="5"/>
        <v>1.69279</v>
      </c>
      <c r="N39" s="258">
        <f>'CALCULO INICIAL'!G40+0.047</f>
        <v>1.4039999999999999</v>
      </c>
      <c r="O39" s="257">
        <f t="shared" si="6"/>
        <v>1.6988399999999999</v>
      </c>
      <c r="P39" s="258">
        <f>'CALCULO INICIAL'!G40+0.06</f>
        <v>1.417</v>
      </c>
      <c r="Q39" s="259">
        <f t="shared" si="7"/>
        <v>1.7145699999999999</v>
      </c>
      <c r="R39" s="258">
        <f>'CALCULO INICIAL'!G40+0.08</f>
        <v>1.4370000000000001</v>
      </c>
      <c r="S39" s="260">
        <f t="shared" si="8"/>
        <v>1.7387699999999999</v>
      </c>
      <c r="T39" t="s">
        <v>65</v>
      </c>
      <c r="U39" s="130">
        <f>'CALCULO INICIAL'!G40+0.024</f>
        <v>1.381</v>
      </c>
      <c r="V39" s="131">
        <f t="shared" si="9"/>
        <v>1.6710099999999999</v>
      </c>
      <c r="W39" t="s">
        <v>65</v>
      </c>
      <c r="X39" s="130">
        <f>'CALCULO INICIAL'!G40+0.018</f>
        <v>1.375</v>
      </c>
      <c r="Y39" s="131">
        <f t="shared" si="10"/>
        <v>1.6637499999999998</v>
      </c>
      <c r="Z39" t="s">
        <v>65</v>
      </c>
      <c r="AA39" s="106">
        <f>'CALCULO INICIAL'!G40+0.024</f>
        <v>1.381</v>
      </c>
      <c r="AB39" s="131">
        <f t="shared" si="11"/>
        <v>1.6710099999999999</v>
      </c>
      <c r="AC39" t="s">
        <v>65</v>
      </c>
      <c r="AD39" s="106">
        <f>'CALCULO INICIAL'!G40+0.012</f>
        <v>1.369</v>
      </c>
      <c r="AE39" s="131">
        <f t="shared" si="12"/>
        <v>1.5059</v>
      </c>
      <c r="AF39" t="s">
        <v>65</v>
      </c>
      <c r="AG39" s="130">
        <f>'CALCULO INICIAL'!G40+0.024</f>
        <v>1.381</v>
      </c>
      <c r="AH39" s="131">
        <f t="shared" si="13"/>
        <v>1.6710099999999999</v>
      </c>
      <c r="AJ39" s="106">
        <f>'CALCULO INICIAL'!G40+0.024</f>
        <v>1.381</v>
      </c>
      <c r="AK39" s="131">
        <f t="shared" si="14"/>
        <v>1.6710099999999999</v>
      </c>
      <c r="AM39" s="130">
        <f>'CALCULO INICIAL'!G40+0.024</f>
        <v>1.381</v>
      </c>
      <c r="AN39" s="131">
        <f t="shared" si="15"/>
        <v>1.6710099999999999</v>
      </c>
      <c r="AP39" s="130">
        <f>'CALCULO INICIAL'!G40+0.09</f>
        <v>1.4470000000000001</v>
      </c>
      <c r="AQ39" s="131">
        <f t="shared" si="16"/>
        <v>1.7508699999999999</v>
      </c>
      <c r="AS39" s="130">
        <f>'CALCULO INICIAL'!G40+0.05</f>
        <v>1.407</v>
      </c>
      <c r="AT39" s="131">
        <f t="shared" si="17"/>
        <v>1.7024699999999999</v>
      </c>
      <c r="AV39" s="130">
        <f>'CALCULO INICIAL'!G40+0.03</f>
        <v>1.387</v>
      </c>
      <c r="AW39" s="131">
        <f t="shared" si="18"/>
        <v>1.6782699999999999</v>
      </c>
      <c r="AY39" s="98" t="s">
        <v>65</v>
      </c>
      <c r="AZ39" s="102">
        <f>'CALCULO INICIAL'!G40+0.036</f>
        <v>1.393</v>
      </c>
      <c r="BA39" s="133">
        <f t="shared" si="27"/>
        <v>1.68553</v>
      </c>
      <c r="BB39" s="294"/>
      <c r="BC39" s="98" t="s">
        <v>65</v>
      </c>
      <c r="BD39" s="289">
        <f>'CALCULO INICIAL'!G40+0.024</f>
        <v>1.381</v>
      </c>
      <c r="BE39" s="190">
        <f t="shared" si="28"/>
        <v>1.6710099999999999</v>
      </c>
      <c r="BG39" s="130">
        <f>'CALCULO INICIAL'!G40+0.038</f>
        <v>1.395</v>
      </c>
      <c r="BH39" s="190">
        <f t="shared" si="29"/>
        <v>1.6879500000000001</v>
      </c>
    </row>
    <row r="40" spans="1:60" ht="16.5" customHeight="1" thickBot="1">
      <c r="A40" s="271" t="s">
        <v>67</v>
      </c>
      <c r="B40" s="258">
        <f>'CALCULO INICIAL'!G41+0.012</f>
        <v>1.333</v>
      </c>
      <c r="C40" s="256">
        <f t="shared" si="26"/>
        <v>1.61293</v>
      </c>
      <c r="D40" s="258">
        <f>'CALCULO INICIAL'!G41+0.018</f>
        <v>1.339</v>
      </c>
      <c r="E40" s="257">
        <f t="shared" si="1"/>
        <v>1.62019</v>
      </c>
      <c r="F40" s="258">
        <f>'CALCULO INICIAL'!G41+0.024</f>
        <v>1.345</v>
      </c>
      <c r="G40" s="257">
        <f t="shared" si="2"/>
        <v>1.6274499999999998</v>
      </c>
      <c r="H40" s="258">
        <f>'CALCULO INICIAL'!G41+0.036</f>
        <v>1.357</v>
      </c>
      <c r="I40" s="257">
        <f t="shared" si="3"/>
        <v>1.6419699999999999</v>
      </c>
      <c r="J40" s="258">
        <f>'CALCULO INICIAL'!G41+0.04</f>
        <v>1.361</v>
      </c>
      <c r="K40" s="257">
        <f t="shared" si="4"/>
        <v>1.6468099999999999</v>
      </c>
      <c r="L40" s="258">
        <f>'CALCULO INICIAL'!G41+0.042</f>
        <v>1.363</v>
      </c>
      <c r="M40" s="257">
        <f t="shared" si="5"/>
        <v>1.64923</v>
      </c>
      <c r="N40" s="258">
        <f>'CALCULO INICIAL'!G41+0.047</f>
        <v>1.3679999999999999</v>
      </c>
      <c r="O40" s="257">
        <f t="shared" si="6"/>
        <v>1.6552799999999999</v>
      </c>
      <c r="P40" s="258">
        <f>'CALCULO INICIAL'!G41+0.06</f>
        <v>1.381</v>
      </c>
      <c r="Q40" s="259">
        <f t="shared" si="7"/>
        <v>1.6710099999999999</v>
      </c>
      <c r="R40" s="258">
        <f>'CALCULO INICIAL'!G41+0.08</f>
        <v>1.401</v>
      </c>
      <c r="S40" s="260">
        <f t="shared" si="8"/>
        <v>1.6952099999999999</v>
      </c>
      <c r="T40" t="s">
        <v>67</v>
      </c>
      <c r="U40" s="130">
        <f>'CALCULO INICIAL'!G41+0.024</f>
        <v>1.345</v>
      </c>
      <c r="V40" s="131">
        <f t="shared" si="9"/>
        <v>1.6274499999999998</v>
      </c>
      <c r="W40" t="s">
        <v>67</v>
      </c>
      <c r="X40" s="130">
        <f>'CALCULO INICIAL'!G41+0.018</f>
        <v>1.339</v>
      </c>
      <c r="Y40" s="131">
        <f t="shared" si="10"/>
        <v>1.62019</v>
      </c>
      <c r="Z40" t="s">
        <v>67</v>
      </c>
      <c r="AA40" s="106">
        <f>'CALCULO INICIAL'!G41+0.024</f>
        <v>1.345</v>
      </c>
      <c r="AB40" s="131">
        <f t="shared" si="11"/>
        <v>1.6274499999999998</v>
      </c>
      <c r="AC40" t="s">
        <v>67</v>
      </c>
      <c r="AD40" s="130">
        <f>'CALCULO INICIAL'!G41+0.012</f>
        <v>1.333</v>
      </c>
      <c r="AE40" s="131">
        <f t="shared" si="12"/>
        <v>1.4663000000000002</v>
      </c>
      <c r="AF40" t="s">
        <v>67</v>
      </c>
      <c r="AG40" s="130">
        <f>'CALCULO INICIAL'!G41+0.024</f>
        <v>1.345</v>
      </c>
      <c r="AH40" s="131">
        <f t="shared" si="13"/>
        <v>1.6274499999999998</v>
      </c>
      <c r="AJ40" s="106">
        <f>'CALCULO INICIAL'!G41+0.024</f>
        <v>1.345</v>
      </c>
      <c r="AK40" s="131">
        <f t="shared" si="14"/>
        <v>1.6274499999999998</v>
      </c>
      <c r="AM40" s="130">
        <f>'CALCULO INICIAL'!G41+0.024</f>
        <v>1.345</v>
      </c>
      <c r="AN40" s="131">
        <f t="shared" si="15"/>
        <v>1.6274499999999998</v>
      </c>
      <c r="AP40" s="130">
        <f>'CALCULO INICIAL'!G41+0.09</f>
        <v>1.411</v>
      </c>
      <c r="AQ40" s="131">
        <f t="shared" si="16"/>
        <v>1.7073099999999999</v>
      </c>
      <c r="AS40" s="130">
        <f>'CALCULO INICIAL'!G41+0.05</f>
        <v>1.371</v>
      </c>
      <c r="AT40" s="131">
        <f t="shared" si="17"/>
        <v>1.6589099999999999</v>
      </c>
      <c r="AV40" s="130">
        <f>'CALCULO INICIAL'!G41+0.03</f>
        <v>1.351</v>
      </c>
      <c r="AW40" s="131">
        <f t="shared" si="18"/>
        <v>1.6347099999999999</v>
      </c>
      <c r="AY40" s="98" t="s">
        <v>67</v>
      </c>
      <c r="AZ40" s="102">
        <f>'CALCULO INICIAL'!G41+0.027</f>
        <v>1.3479999999999999</v>
      </c>
      <c r="BA40" s="133">
        <f t="shared" si="27"/>
        <v>1.6310799999999999</v>
      </c>
      <c r="BB40" s="294"/>
      <c r="BC40" s="98" t="s">
        <v>67</v>
      </c>
      <c r="BD40" s="289">
        <f>'CALCULO INICIAL'!G41+0.015</f>
        <v>1.3359999999999999</v>
      </c>
      <c r="BE40" s="190">
        <f t="shared" si="28"/>
        <v>1.6165599999999998</v>
      </c>
      <c r="BG40" s="130">
        <f>'CALCULO INICIAL'!G41+0.038</f>
        <v>1.359</v>
      </c>
      <c r="BH40" s="190">
        <f t="shared" si="29"/>
        <v>1.64439</v>
      </c>
    </row>
    <row r="41" spans="1:60" ht="16.5" thickBot="1">
      <c r="A41" s="314" t="s">
        <v>69</v>
      </c>
      <c r="B41" s="315">
        <f>'CALCULO INICIAL'!G42+0.012</f>
        <v>1.3069999999999999</v>
      </c>
      <c r="C41" s="316">
        <f t="shared" si="26"/>
        <v>1.5814699999999999</v>
      </c>
      <c r="D41" s="315">
        <f>'CALCULO INICIAL'!G42+0.018</f>
        <v>1.3129999999999999</v>
      </c>
      <c r="E41" s="317">
        <f t="shared" si="1"/>
        <v>1.58873</v>
      </c>
      <c r="F41" s="315">
        <f>'CALCULO INICIAL'!G42+0.024</f>
        <v>1.319</v>
      </c>
      <c r="G41" s="317">
        <f t="shared" si="2"/>
        <v>1.5959899999999998</v>
      </c>
      <c r="H41" s="258">
        <f>'CALCULO INICIAL'!G42+0.036</f>
        <v>1.331</v>
      </c>
      <c r="I41" s="257">
        <f t="shared" si="3"/>
        <v>1.6105099999999999</v>
      </c>
      <c r="J41" s="258">
        <f>'CALCULO INICIAL'!G42+0.04</f>
        <v>1.335</v>
      </c>
      <c r="K41" s="257">
        <f t="shared" si="4"/>
        <v>1.6153499999999998</v>
      </c>
      <c r="L41" s="258">
        <f>'CALCULO INICIAL'!G42+0.042</f>
        <v>1.337</v>
      </c>
      <c r="M41" s="257">
        <f t="shared" si="5"/>
        <v>1.6177699999999999</v>
      </c>
      <c r="N41" s="258">
        <f>'CALCULO INICIAL'!G42+0.047</f>
        <v>1.3419999999999999</v>
      </c>
      <c r="O41" s="257">
        <f t="shared" si="6"/>
        <v>1.6238199999999998</v>
      </c>
      <c r="P41" s="258">
        <f>'CALCULO INICIAL'!G42+0.06</f>
        <v>1.355</v>
      </c>
      <c r="Q41" s="259">
        <f t="shared" si="7"/>
        <v>1.6395499999999998</v>
      </c>
      <c r="R41" s="258">
        <f>'CALCULO INICIAL'!G42+0.08</f>
        <v>1.375</v>
      </c>
      <c r="S41" s="260">
        <f t="shared" si="8"/>
        <v>1.6637499999999998</v>
      </c>
      <c r="T41" t="s">
        <v>69</v>
      </c>
      <c r="U41" s="134">
        <f>'CALCULO INICIAL'!C51</f>
        <v>1.3029999999999999</v>
      </c>
      <c r="V41" s="131">
        <f t="shared" si="9"/>
        <v>1.57663</v>
      </c>
      <c r="W41" t="s">
        <v>69</v>
      </c>
      <c r="X41" s="134">
        <f>'CALCULO INICIAL'!C51</f>
        <v>1.3029999999999999</v>
      </c>
      <c r="Y41" s="131">
        <f t="shared" si="10"/>
        <v>1.57663</v>
      </c>
      <c r="Z41" t="s">
        <v>69</v>
      </c>
      <c r="AA41" s="106">
        <f>'CALCULO INICIAL'!G42+0.024</f>
        <v>1.319</v>
      </c>
      <c r="AB41" s="131">
        <f t="shared" si="11"/>
        <v>1.5959899999999998</v>
      </c>
      <c r="AC41" t="s">
        <v>69</v>
      </c>
      <c r="AD41" s="106">
        <f>'CALCULO INICIAL'!G42+0.012</f>
        <v>1.3069999999999999</v>
      </c>
      <c r="AE41" s="131">
        <f t="shared" si="12"/>
        <v>1.4377</v>
      </c>
      <c r="AF41" t="s">
        <v>69</v>
      </c>
      <c r="AG41" s="134">
        <f>'CALCULO INICIAL'!C51</f>
        <v>1.3029999999999999</v>
      </c>
      <c r="AH41" s="131">
        <f t="shared" si="13"/>
        <v>1.57663</v>
      </c>
      <c r="AJ41" s="106">
        <f>'CALCULO INICIAL'!G42+0.024</f>
        <v>1.319</v>
      </c>
      <c r="AK41" s="131">
        <f t="shared" si="14"/>
        <v>1.5959899999999998</v>
      </c>
      <c r="AM41" s="130">
        <f>'CALCULO INICIAL'!G42+0.024</f>
        <v>1.319</v>
      </c>
      <c r="AN41" s="131">
        <f t="shared" si="15"/>
        <v>1.5959899999999998</v>
      </c>
      <c r="AP41" s="130">
        <f>'CALCULO INICIAL'!G42+0.09</f>
        <v>1.385</v>
      </c>
      <c r="AQ41" s="131">
        <f t="shared" si="16"/>
        <v>1.6758500000000001</v>
      </c>
      <c r="AS41" s="130">
        <f>'CALCULO INICIAL'!G42+0.05</f>
        <v>1.345</v>
      </c>
      <c r="AT41" s="131">
        <f t="shared" si="17"/>
        <v>1.6274499999999998</v>
      </c>
      <c r="AV41" s="130">
        <f>'CALCULO INICIAL'!G42+0.03</f>
        <v>1.325</v>
      </c>
      <c r="AW41" s="131">
        <f t="shared" si="18"/>
        <v>1.6032499999999998</v>
      </c>
      <c r="AY41" s="98" t="s">
        <v>69</v>
      </c>
      <c r="AZ41" s="102">
        <f>'CALCULO INICIAL'!G42+0.036</f>
        <v>1.331</v>
      </c>
      <c r="BA41" s="133">
        <f t="shared" si="27"/>
        <v>1.6105099999999999</v>
      </c>
      <c r="BB41" s="294"/>
      <c r="BC41" s="98" t="s">
        <v>69</v>
      </c>
      <c r="BD41" s="289">
        <f>'CALCULO INICIAL'!G42+0.024</f>
        <v>1.319</v>
      </c>
      <c r="BE41" s="190">
        <f t="shared" si="28"/>
        <v>1.5959899999999998</v>
      </c>
      <c r="BG41" s="130">
        <f>'CALCULO INICIAL'!G42+0.038</f>
        <v>1.333</v>
      </c>
      <c r="BH41" s="190">
        <f t="shared" si="29"/>
        <v>1.61293</v>
      </c>
    </row>
    <row r="42" spans="1:60" ht="16.5" thickBot="1">
      <c r="A42" s="314" t="s">
        <v>71</v>
      </c>
      <c r="B42" s="315">
        <f>'CALCULO INICIAL'!G43+0.012</f>
        <v>1.333</v>
      </c>
      <c r="C42" s="316">
        <f t="shared" si="26"/>
        <v>1.61293</v>
      </c>
      <c r="D42" s="315">
        <f>'CALCULO INICIAL'!G43+0.018</f>
        <v>1.339</v>
      </c>
      <c r="E42" s="317">
        <f t="shared" si="1"/>
        <v>1.62019</v>
      </c>
      <c r="F42" s="315">
        <f>'CALCULO INICIAL'!G43+0.024</f>
        <v>1.345</v>
      </c>
      <c r="G42" s="317">
        <f t="shared" si="2"/>
        <v>1.6274499999999998</v>
      </c>
      <c r="H42" s="258">
        <f>'CALCULO INICIAL'!G43+0.036</f>
        <v>1.357</v>
      </c>
      <c r="I42" s="257">
        <f t="shared" si="3"/>
        <v>1.6419699999999999</v>
      </c>
      <c r="J42" s="258">
        <f>'CALCULO INICIAL'!G43+0.04</f>
        <v>1.361</v>
      </c>
      <c r="K42" s="257">
        <f t="shared" si="4"/>
        <v>1.6468099999999999</v>
      </c>
      <c r="L42" s="258">
        <f>'CALCULO INICIAL'!G43+0.042</f>
        <v>1.363</v>
      </c>
      <c r="M42" s="257">
        <f t="shared" si="5"/>
        <v>1.64923</v>
      </c>
      <c r="N42" s="258">
        <f>'CALCULO INICIAL'!G43+0.047</f>
        <v>1.3679999999999999</v>
      </c>
      <c r="O42" s="257">
        <f t="shared" si="6"/>
        <v>1.6552799999999999</v>
      </c>
      <c r="P42" s="258">
        <f>'CALCULO INICIAL'!G43+0.06</f>
        <v>1.381</v>
      </c>
      <c r="Q42" s="259">
        <f t="shared" si="7"/>
        <v>1.6710099999999999</v>
      </c>
      <c r="R42" s="258">
        <f>'CALCULO INICIAL'!G43+0.08</f>
        <v>1.401</v>
      </c>
      <c r="S42" s="260">
        <f t="shared" si="8"/>
        <v>1.6952099999999999</v>
      </c>
      <c r="T42" t="s">
        <v>71</v>
      </c>
      <c r="U42" s="130">
        <f>'CALCULO INICIAL'!G43+0.024</f>
        <v>1.345</v>
      </c>
      <c r="V42" s="131">
        <f t="shared" si="9"/>
        <v>1.6274499999999998</v>
      </c>
      <c r="W42" t="s">
        <v>71</v>
      </c>
      <c r="X42" s="130">
        <f>'CALCULO INICIAL'!G43+0.018</f>
        <v>1.339</v>
      </c>
      <c r="Y42" s="131">
        <f t="shared" si="10"/>
        <v>1.62019</v>
      </c>
      <c r="Z42" t="s">
        <v>71</v>
      </c>
      <c r="AA42" s="106">
        <f>'CALCULO INICIAL'!G43+0.024</f>
        <v>1.345</v>
      </c>
      <c r="AB42" s="131">
        <f t="shared" si="11"/>
        <v>1.6274499999999998</v>
      </c>
      <c r="AC42" t="s">
        <v>71</v>
      </c>
      <c r="AD42" s="130">
        <f>'CALCULO INICIAL'!G43+0.012</f>
        <v>1.333</v>
      </c>
      <c r="AE42" s="131">
        <f t="shared" si="12"/>
        <v>1.4663000000000002</v>
      </c>
      <c r="AF42" t="s">
        <v>71</v>
      </c>
      <c r="AG42" s="130">
        <f>'CALCULO INICIAL'!G43+0.024</f>
        <v>1.345</v>
      </c>
      <c r="AH42" s="131">
        <f t="shared" si="13"/>
        <v>1.6274499999999998</v>
      </c>
      <c r="AJ42" s="106">
        <f>'CALCULO INICIAL'!G43+0.024</f>
        <v>1.345</v>
      </c>
      <c r="AK42" s="131">
        <f t="shared" si="14"/>
        <v>1.6274499999999998</v>
      </c>
      <c r="AM42" s="130">
        <f>'CALCULO INICIAL'!G43+0.024</f>
        <v>1.345</v>
      </c>
      <c r="AN42" s="131">
        <f t="shared" si="15"/>
        <v>1.6274499999999998</v>
      </c>
      <c r="AP42" s="130">
        <f>'CALCULO INICIAL'!G43+0.09</f>
        <v>1.411</v>
      </c>
      <c r="AQ42" s="131">
        <f t="shared" si="16"/>
        <v>1.7073099999999999</v>
      </c>
      <c r="AS42" s="130">
        <f>'CALCULO INICIAL'!G43+0.05</f>
        <v>1.371</v>
      </c>
      <c r="AT42" s="131">
        <f t="shared" si="17"/>
        <v>1.6589099999999999</v>
      </c>
      <c r="AV42" s="130">
        <f>'CALCULO INICIAL'!G43+0.03</f>
        <v>1.351</v>
      </c>
      <c r="AW42" s="131">
        <f t="shared" si="18"/>
        <v>1.6347099999999999</v>
      </c>
      <c r="AY42" s="98" t="s">
        <v>71</v>
      </c>
      <c r="AZ42" s="102">
        <f>'CALCULO INICIAL'!G43+0.027</f>
        <v>1.3479999999999999</v>
      </c>
      <c r="BA42" s="133">
        <f t="shared" si="27"/>
        <v>1.6310799999999999</v>
      </c>
      <c r="BB42" s="294"/>
      <c r="BC42" s="98" t="s">
        <v>71</v>
      </c>
      <c r="BD42" s="289">
        <f>'CALCULO INICIAL'!G43+0.015</f>
        <v>1.3359999999999999</v>
      </c>
      <c r="BE42" s="190">
        <f t="shared" si="28"/>
        <v>1.6165599999999998</v>
      </c>
      <c r="BG42" s="130">
        <f>'CALCULO INICIAL'!G43+0.038</f>
        <v>1.359</v>
      </c>
      <c r="BH42" s="190">
        <f t="shared" si="29"/>
        <v>1.64439</v>
      </c>
    </row>
    <row r="43" spans="1:60" ht="16.5" thickBot="1">
      <c r="A43" s="314" t="s">
        <v>72</v>
      </c>
      <c r="B43" s="315">
        <f>'CALCULO INICIAL'!G44+0.012</f>
        <v>1.425595041322314</v>
      </c>
      <c r="C43" s="316">
        <f t="shared" si="26"/>
        <v>1.7249699999999999</v>
      </c>
      <c r="D43" s="315">
        <f>'CALCULO INICIAL'!G44+0.018</f>
        <v>1.431595041322314</v>
      </c>
      <c r="E43" s="317">
        <f t="shared" si="1"/>
        <v>1.7322299999999999</v>
      </c>
      <c r="F43" s="315">
        <f>'CALCULO INICIAL'!G44+0.024</f>
        <v>1.437595041322314</v>
      </c>
      <c r="G43" s="317">
        <f t="shared" si="2"/>
        <v>1.7394899999999998</v>
      </c>
      <c r="H43" s="258">
        <f>'CALCULO INICIAL'!G44+0.036</f>
        <v>1.449595041322314</v>
      </c>
      <c r="I43" s="257">
        <f t="shared" si="3"/>
        <v>1.7540099999999998</v>
      </c>
      <c r="J43" s="258">
        <f>'CALCULO INICIAL'!G44+0.04</f>
        <v>1.453595041322314</v>
      </c>
      <c r="K43" s="257">
        <f t="shared" si="4"/>
        <v>1.7588499999999998</v>
      </c>
      <c r="L43" s="258">
        <f>'CALCULO INICIAL'!G44+0.042</f>
        <v>1.455595041322314</v>
      </c>
      <c r="M43" s="257">
        <f t="shared" si="5"/>
        <v>1.7612699999999999</v>
      </c>
      <c r="N43" s="258">
        <f>'CALCULO INICIAL'!G44+0.047</f>
        <v>1.4605950413223139</v>
      </c>
      <c r="O43" s="257">
        <f t="shared" si="6"/>
        <v>1.7673199999999998</v>
      </c>
      <c r="P43" s="258">
        <f>'CALCULO INICIAL'!G44+0.06</f>
        <v>1.473595041322314</v>
      </c>
      <c r="Q43" s="259">
        <f t="shared" si="7"/>
        <v>1.7830499999999998</v>
      </c>
      <c r="R43" s="258">
        <f>'CALCULO INICIAL'!G44+0.08</f>
        <v>1.493595041322314</v>
      </c>
      <c r="S43" s="260">
        <f t="shared" si="8"/>
        <v>1.80725</v>
      </c>
      <c r="T43" t="s">
        <v>72</v>
      </c>
      <c r="U43" s="130">
        <f>'CALCULO INICIAL'!G44+0.024</f>
        <v>1.437595041322314</v>
      </c>
      <c r="V43" s="131">
        <f t="shared" si="9"/>
        <v>1.7394899999999998</v>
      </c>
      <c r="W43" t="s">
        <v>72</v>
      </c>
      <c r="X43" s="130">
        <f>'CALCULO INICIAL'!G44+0.018</f>
        <v>1.431595041322314</v>
      </c>
      <c r="Y43" s="131">
        <f t="shared" si="10"/>
        <v>1.7322299999999999</v>
      </c>
      <c r="Z43" t="s">
        <v>72</v>
      </c>
      <c r="AA43" s="130">
        <f>'CALCULO INICIAL'!G44+0.024</f>
        <v>1.437595041322314</v>
      </c>
      <c r="AB43" s="131">
        <f t="shared" si="11"/>
        <v>1.7394899999999998</v>
      </c>
      <c r="AC43" t="s">
        <v>72</v>
      </c>
      <c r="AD43" s="130">
        <f>'CALCULO INICIAL'!G44+0.012</f>
        <v>1.425595041322314</v>
      </c>
      <c r="AE43" s="131">
        <f t="shared" si="12"/>
        <v>1.5681545454545456</v>
      </c>
      <c r="AF43" t="s">
        <v>72</v>
      </c>
      <c r="AG43" s="130">
        <f>'CALCULO INICIAL'!G44+0.024</f>
        <v>1.437595041322314</v>
      </c>
      <c r="AH43" s="131">
        <f t="shared" si="13"/>
        <v>1.7394899999999998</v>
      </c>
      <c r="AJ43" s="130">
        <f>'CALCULO INICIAL'!G44+0.024</f>
        <v>1.437595041322314</v>
      </c>
      <c r="AK43" s="131">
        <f t="shared" si="14"/>
        <v>1.7394899999999998</v>
      </c>
      <c r="AM43" s="130">
        <f>'CALCULO INICIAL'!G44+0.024</f>
        <v>1.437595041322314</v>
      </c>
      <c r="AN43" s="131">
        <f t="shared" si="15"/>
        <v>1.7394899999999998</v>
      </c>
      <c r="AP43" s="130">
        <f>'CALCULO INICIAL'!G44+0.09</f>
        <v>1.503595041322314</v>
      </c>
      <c r="AQ43" s="131">
        <f t="shared" si="16"/>
        <v>1.81935</v>
      </c>
      <c r="AS43" s="130">
        <f>'CALCULO INICIAL'!G44+0.05</f>
        <v>1.463595041322314</v>
      </c>
      <c r="AT43" s="131">
        <f t="shared" si="17"/>
        <v>1.7709499999999998</v>
      </c>
      <c r="AV43" s="130">
        <f>'CALCULO INICIAL'!G44+0.03</f>
        <v>1.443595041322314</v>
      </c>
      <c r="AW43" s="131">
        <f t="shared" si="18"/>
        <v>1.7467499999999998</v>
      </c>
      <c r="AY43" s="98" t="s">
        <v>72</v>
      </c>
      <c r="AZ43" s="102">
        <f>'CALCULO INICIAL'!G44+0.036</f>
        <v>1.449595041322314</v>
      </c>
      <c r="BA43" s="133">
        <f t="shared" si="27"/>
        <v>1.7540099999999998</v>
      </c>
      <c r="BB43" s="294"/>
      <c r="BC43" s="98" t="s">
        <v>72</v>
      </c>
      <c r="BD43" s="289">
        <f>'CALCULO INICIAL'!G44+0.024</f>
        <v>1.437595041322314</v>
      </c>
      <c r="BE43" s="190">
        <f t="shared" si="28"/>
        <v>1.7394899999999998</v>
      </c>
      <c r="BG43" s="130">
        <f>'CALCULO INICIAL'!G44+0.038</f>
        <v>1.451595041322314</v>
      </c>
      <c r="BH43" s="190">
        <f t="shared" si="29"/>
        <v>1.7564299999999999</v>
      </c>
    </row>
    <row r="44" spans="1:60" s="348" customFormat="1" ht="16.5" thickBot="1">
      <c r="A44" s="344"/>
      <c r="B44" s="345"/>
      <c r="C44" s="346"/>
      <c r="D44" s="345"/>
      <c r="E44" s="347"/>
      <c r="F44" s="345"/>
      <c r="G44" s="347"/>
      <c r="H44" s="345"/>
      <c r="I44" s="347"/>
      <c r="J44" s="345"/>
      <c r="K44" s="347"/>
      <c r="L44" s="345"/>
      <c r="M44" s="347"/>
      <c r="N44" s="345"/>
      <c r="O44" s="347"/>
      <c r="P44" s="345"/>
      <c r="Q44" s="347"/>
      <c r="R44" s="345"/>
      <c r="S44" s="346"/>
      <c r="U44" s="349"/>
      <c r="V44" s="350"/>
      <c r="X44" s="349"/>
      <c r="Y44" s="350"/>
      <c r="AA44" s="349"/>
      <c r="AB44" s="350"/>
      <c r="AD44" s="349"/>
      <c r="AE44" s="350"/>
      <c r="AG44" s="349"/>
      <c r="AH44" s="350"/>
      <c r="AJ44" s="349"/>
      <c r="AK44" s="350"/>
      <c r="AM44" s="349"/>
      <c r="AN44" s="350"/>
      <c r="AP44" s="349"/>
      <c r="AQ44" s="350"/>
      <c r="AS44" s="349"/>
      <c r="AT44" s="350"/>
      <c r="AV44" s="349"/>
      <c r="AW44" s="350"/>
      <c r="AY44" s="351"/>
      <c r="AZ44" s="352"/>
      <c r="BA44" s="352"/>
      <c r="BB44" s="353"/>
      <c r="BC44" s="351"/>
      <c r="BD44" s="354"/>
      <c r="BE44" s="350"/>
      <c r="BG44" s="349"/>
      <c r="BH44" s="350"/>
    </row>
    <row r="45" spans="1:60" ht="16.5" thickBot="1">
      <c r="A45" s="314" t="s">
        <v>74</v>
      </c>
      <c r="B45" s="315">
        <f>'CALCULO INICIAL'!G46+0.012</f>
        <v>1.3840000000000001</v>
      </c>
      <c r="C45" s="316">
        <f t="shared" si="26"/>
        <v>1.6746400000000001</v>
      </c>
      <c r="D45" s="315">
        <f>'CALCULO INICIAL'!G46+0.018</f>
        <v>1.3900000000000001</v>
      </c>
      <c r="E45" s="317">
        <f t="shared" si="1"/>
        <v>1.6819000000000002</v>
      </c>
      <c r="F45" s="315">
        <f>'CALCULO INICIAL'!G46+0.024</f>
        <v>1.3960000000000001</v>
      </c>
      <c r="G45" s="317">
        <f t="shared" si="2"/>
        <v>1.6891600000000002</v>
      </c>
      <c r="H45" s="258">
        <f>'CALCULO INICIAL'!G46+0.036</f>
        <v>1.4080000000000001</v>
      </c>
      <c r="I45" s="257">
        <f t="shared" si="3"/>
        <v>1.7036800000000001</v>
      </c>
      <c r="J45" s="258">
        <f>'CALCULO INICIAL'!G46+0.04</f>
        <v>1.4120000000000001</v>
      </c>
      <c r="K45" s="257">
        <f t="shared" si="4"/>
        <v>1.70852</v>
      </c>
      <c r="L45" s="258">
        <f>'CALCULO INICIAL'!G46+0.042</f>
        <v>1.4140000000000001</v>
      </c>
      <c r="M45" s="257">
        <f t="shared" si="5"/>
        <v>1.7109400000000001</v>
      </c>
      <c r="N45" s="258">
        <f>'CALCULO INICIAL'!G46+0.047</f>
        <v>1.419</v>
      </c>
      <c r="O45" s="257">
        <f t="shared" si="6"/>
        <v>1.71699</v>
      </c>
      <c r="P45" s="258">
        <f>'CALCULO INICIAL'!G46+0.06</f>
        <v>1.4320000000000002</v>
      </c>
      <c r="Q45" s="259">
        <f t="shared" si="7"/>
        <v>1.73272</v>
      </c>
      <c r="R45" s="258">
        <f>'CALCULO INICIAL'!G46+0.08</f>
        <v>1.4520000000000002</v>
      </c>
      <c r="S45" s="260">
        <f t="shared" si="8"/>
        <v>1.7569200000000003</v>
      </c>
      <c r="T45" t="s">
        <v>74</v>
      </c>
      <c r="U45" s="130">
        <f>'CALCULO INICIAL'!G46+0.024</f>
        <v>1.3960000000000001</v>
      </c>
      <c r="V45" s="131">
        <f t="shared" si="9"/>
        <v>1.6891600000000002</v>
      </c>
      <c r="W45" t="s">
        <v>74</v>
      </c>
      <c r="X45" s="130">
        <f>'CALCULO INICIAL'!G46+0.018</f>
        <v>1.3900000000000001</v>
      </c>
      <c r="Y45" s="131">
        <f t="shared" si="10"/>
        <v>1.6819000000000002</v>
      </c>
      <c r="Z45" t="s">
        <v>74</v>
      </c>
      <c r="AA45" s="106">
        <f>'CALCULO INICIAL'!G46+0.024</f>
        <v>1.3960000000000001</v>
      </c>
      <c r="AB45" s="131">
        <f t="shared" si="11"/>
        <v>1.6891600000000002</v>
      </c>
      <c r="AC45" t="s">
        <v>74</v>
      </c>
      <c r="AD45" s="106">
        <f>'CALCULO INICIAL'!G46+0.012</f>
        <v>1.3840000000000001</v>
      </c>
      <c r="AE45" s="131">
        <f t="shared" si="12"/>
        <v>1.5224000000000002</v>
      </c>
      <c r="AF45" t="s">
        <v>74</v>
      </c>
      <c r="AG45" s="130">
        <f>'CALCULO INICIAL'!G46+0.024</f>
        <v>1.3960000000000001</v>
      </c>
      <c r="AH45" s="131">
        <f t="shared" si="13"/>
        <v>1.6891600000000002</v>
      </c>
      <c r="AJ45" s="106">
        <f>'CALCULO INICIAL'!G46+0.024</f>
        <v>1.3960000000000001</v>
      </c>
      <c r="AK45" s="131">
        <f t="shared" si="14"/>
        <v>1.6891600000000002</v>
      </c>
      <c r="AM45" s="130">
        <f>'CALCULO INICIAL'!G46+0.024</f>
        <v>1.3960000000000001</v>
      </c>
      <c r="AN45" s="131">
        <f t="shared" si="15"/>
        <v>1.6891600000000002</v>
      </c>
      <c r="AP45" s="130">
        <f>'CALCULO INICIAL'!G46+0.09</f>
        <v>1.4620000000000002</v>
      </c>
      <c r="AQ45" s="131">
        <f t="shared" si="16"/>
        <v>1.7690200000000003</v>
      </c>
      <c r="AS45" s="130">
        <f>'CALCULO INICIAL'!G46+0.05</f>
        <v>1.4220000000000002</v>
      </c>
      <c r="AT45" s="131">
        <f t="shared" si="17"/>
        <v>1.72062</v>
      </c>
      <c r="AV45" s="130">
        <f>'CALCULO INICIAL'!G46+0.03</f>
        <v>1.4020000000000001</v>
      </c>
      <c r="AW45" s="131">
        <f t="shared" si="18"/>
        <v>1.69642</v>
      </c>
      <c r="AY45" s="98" t="s">
        <v>74</v>
      </c>
      <c r="AZ45" s="102">
        <f>'CALCULO INICIAL'!G46+0.036</f>
        <v>1.4080000000000001</v>
      </c>
      <c r="BA45" s="133">
        <f t="shared" si="27"/>
        <v>1.7036800000000001</v>
      </c>
      <c r="BB45" s="294"/>
      <c r="BC45" s="98" t="s">
        <v>74</v>
      </c>
      <c r="BD45" s="289">
        <f>'CALCULO INICIAL'!G46+0.024</f>
        <v>1.3960000000000001</v>
      </c>
      <c r="BE45" s="190">
        <f t="shared" si="28"/>
        <v>1.6891600000000002</v>
      </c>
      <c r="BG45" s="130">
        <f>'CALCULO INICIAL'!G46+0.038</f>
        <v>1.4100000000000001</v>
      </c>
      <c r="BH45" s="190">
        <f t="shared" si="29"/>
        <v>1.7061000000000002</v>
      </c>
    </row>
    <row r="46" spans="1:60" ht="16.5" thickBot="1">
      <c r="A46" s="314" t="s">
        <v>76</v>
      </c>
      <c r="B46" s="315">
        <f>'CALCULO INICIAL'!G47+0.012</f>
        <v>1.304</v>
      </c>
      <c r="C46" s="316">
        <f t="shared" si="26"/>
        <v>1.5778399999999999</v>
      </c>
      <c r="D46" s="315">
        <f>'CALCULO INICIAL'!G47+0.018</f>
        <v>1.31</v>
      </c>
      <c r="E46" s="317">
        <f t="shared" si="1"/>
        <v>1.5851</v>
      </c>
      <c r="F46" s="315">
        <f>'CALCULO INICIAL'!G47+0.024</f>
        <v>1.3160000000000001</v>
      </c>
      <c r="G46" s="317">
        <f t="shared" si="2"/>
        <v>1.59236</v>
      </c>
      <c r="H46" s="258">
        <f>'CALCULO INICIAL'!G47+0.036</f>
        <v>1.3280000000000001</v>
      </c>
      <c r="I46" s="257">
        <f t="shared" si="3"/>
        <v>1.6068800000000001</v>
      </c>
      <c r="J46" s="258">
        <f>'CALCULO INICIAL'!G47+0.04</f>
        <v>1.3320000000000001</v>
      </c>
      <c r="K46" s="257">
        <f t="shared" si="4"/>
        <v>1.61172</v>
      </c>
      <c r="L46" s="258">
        <f>'CALCULO INICIAL'!G47+0.042</f>
        <v>1.3340000000000001</v>
      </c>
      <c r="M46" s="257">
        <f t="shared" si="5"/>
        <v>1.6141400000000001</v>
      </c>
      <c r="N46" s="258">
        <f>'CALCULO INICIAL'!G47+0.047</f>
        <v>1.339</v>
      </c>
      <c r="O46" s="257">
        <f t="shared" si="6"/>
        <v>1.62019</v>
      </c>
      <c r="P46" s="258">
        <f>'CALCULO INICIAL'!G47+0.06</f>
        <v>1.3520000000000001</v>
      </c>
      <c r="Q46" s="259">
        <f t="shared" si="7"/>
        <v>1.63592</v>
      </c>
      <c r="R46" s="258">
        <f>'CALCULO INICIAL'!G47+0.08</f>
        <v>1.3720000000000001</v>
      </c>
      <c r="S46" s="260">
        <f t="shared" si="8"/>
        <v>1.66012</v>
      </c>
      <c r="T46" t="s">
        <v>76</v>
      </c>
      <c r="U46" s="130">
        <f>'CALCULO INICIAL'!G47+0.024</f>
        <v>1.3160000000000001</v>
      </c>
      <c r="V46" s="131">
        <f t="shared" si="9"/>
        <v>1.59236</v>
      </c>
      <c r="W46" t="s">
        <v>76</v>
      </c>
      <c r="X46" s="130">
        <f>'CALCULO INICIAL'!G47+0.018</f>
        <v>1.31</v>
      </c>
      <c r="Y46" s="131">
        <f t="shared" si="10"/>
        <v>1.5851</v>
      </c>
      <c r="Z46" t="s">
        <v>76</v>
      </c>
      <c r="AA46" s="106">
        <f>'CALCULO INICIAL'!G47+0.024</f>
        <v>1.3160000000000001</v>
      </c>
      <c r="AB46" s="131">
        <f t="shared" si="11"/>
        <v>1.59236</v>
      </c>
      <c r="AC46" t="s">
        <v>76</v>
      </c>
      <c r="AD46" s="106">
        <f>'CALCULO INICIAL'!G47+0.012</f>
        <v>1.304</v>
      </c>
      <c r="AE46" s="131">
        <f t="shared" si="12"/>
        <v>1.4344000000000001</v>
      </c>
      <c r="AF46" t="s">
        <v>76</v>
      </c>
      <c r="AG46" s="130">
        <f>'CALCULO INICIAL'!G47+0.024</f>
        <v>1.3160000000000001</v>
      </c>
      <c r="AH46" s="131">
        <f t="shared" si="13"/>
        <v>1.59236</v>
      </c>
      <c r="AJ46" s="106">
        <f>'CALCULO INICIAL'!G47+0.024</f>
        <v>1.3160000000000001</v>
      </c>
      <c r="AK46" s="131">
        <f t="shared" si="14"/>
        <v>1.59236</v>
      </c>
      <c r="AM46" s="130">
        <f>'CALCULO INICIAL'!G47+0.024</f>
        <v>1.3160000000000001</v>
      </c>
      <c r="AN46" s="131">
        <f t="shared" si="15"/>
        <v>1.59236</v>
      </c>
      <c r="AP46" s="130">
        <f>'CALCULO INICIAL'!G47+0.09</f>
        <v>1.3820000000000001</v>
      </c>
      <c r="AQ46" s="131">
        <f t="shared" si="16"/>
        <v>1.67222</v>
      </c>
      <c r="AS46" s="130">
        <f>'CALCULO INICIAL'!G47+0.05</f>
        <v>1.3420000000000001</v>
      </c>
      <c r="AT46" s="131">
        <f t="shared" si="17"/>
        <v>1.62382</v>
      </c>
      <c r="AV46" s="130">
        <f>'CALCULO INICIAL'!G47+0.03</f>
        <v>1.3220000000000001</v>
      </c>
      <c r="AW46" s="131">
        <f t="shared" si="18"/>
        <v>1.59962</v>
      </c>
      <c r="AY46" s="98" t="s">
        <v>76</v>
      </c>
      <c r="AZ46" s="102">
        <f>'CALCULO INICIAL'!G47+0.036</f>
        <v>1.3280000000000001</v>
      </c>
      <c r="BA46" s="133">
        <f t="shared" si="27"/>
        <v>1.6068800000000001</v>
      </c>
      <c r="BB46" s="294"/>
      <c r="BC46" s="98" t="s">
        <v>76</v>
      </c>
      <c r="BD46" s="289">
        <f>'CALCULO INICIAL'!G47+0.024</f>
        <v>1.3160000000000001</v>
      </c>
      <c r="BE46" s="190">
        <f t="shared" si="28"/>
        <v>1.59236</v>
      </c>
      <c r="BG46" s="130">
        <f>'CALCULO INICIAL'!G47+0.038</f>
        <v>1.33</v>
      </c>
      <c r="BH46" s="190">
        <f t="shared" si="29"/>
        <v>1.6093</v>
      </c>
    </row>
    <row r="47" spans="1:60" ht="16.5" thickBot="1">
      <c r="A47" s="314" t="s">
        <v>78</v>
      </c>
      <c r="B47" s="315">
        <f>'CALCULO INICIAL'!G48+0.012</f>
        <v>1.3679999999999999</v>
      </c>
      <c r="C47" s="316">
        <f t="shared" si="26"/>
        <v>1.6552799999999999</v>
      </c>
      <c r="D47" s="315">
        <f>'CALCULO INICIAL'!G48+0.018</f>
        <v>1.3739999999999999</v>
      </c>
      <c r="E47" s="317">
        <f t="shared" si="1"/>
        <v>1.6625399999999999</v>
      </c>
      <c r="F47" s="315">
        <f>'CALCULO INICIAL'!G48+0.024</f>
        <v>1.38</v>
      </c>
      <c r="G47" s="317">
        <f t="shared" si="2"/>
        <v>1.6697999999999997</v>
      </c>
      <c r="H47" s="258">
        <f>'CALCULO INICIAL'!G48+0.036</f>
        <v>1.3919999999999999</v>
      </c>
      <c r="I47" s="257">
        <f t="shared" si="3"/>
        <v>1.6843199999999998</v>
      </c>
      <c r="J47" s="258">
        <f>'CALCULO INICIAL'!G48+0.04</f>
        <v>1.3959999999999999</v>
      </c>
      <c r="K47" s="257">
        <f t="shared" si="4"/>
        <v>1.6891599999999998</v>
      </c>
      <c r="L47" s="258">
        <f>'CALCULO INICIAL'!G48+0.042</f>
        <v>1.3979999999999999</v>
      </c>
      <c r="M47" s="257">
        <f t="shared" si="5"/>
        <v>1.6915799999999999</v>
      </c>
      <c r="N47" s="258">
        <f>'CALCULO INICIAL'!G48+0.047</f>
        <v>1.4029999999999998</v>
      </c>
      <c r="O47" s="257">
        <f t="shared" si="6"/>
        <v>1.6976299999999998</v>
      </c>
      <c r="P47" s="258">
        <f>'CALCULO INICIAL'!G48+0.06</f>
        <v>1.4159999999999999</v>
      </c>
      <c r="Q47" s="259">
        <f t="shared" si="7"/>
        <v>1.7133599999999998</v>
      </c>
      <c r="R47" s="258">
        <f>'CALCULO INICIAL'!G48+0.08</f>
        <v>1.4359999999999999</v>
      </c>
      <c r="S47" s="260">
        <f t="shared" si="8"/>
        <v>1.7375599999999998</v>
      </c>
      <c r="T47" t="s">
        <v>78</v>
      </c>
      <c r="U47" s="130">
        <f>'CALCULO INICIAL'!G48+0.024</f>
        <v>1.38</v>
      </c>
      <c r="V47" s="131">
        <f t="shared" si="9"/>
        <v>1.6697999999999997</v>
      </c>
      <c r="W47" t="s">
        <v>78</v>
      </c>
      <c r="X47" s="130">
        <f>'CALCULO INICIAL'!G48+0.018</f>
        <v>1.3739999999999999</v>
      </c>
      <c r="Y47" s="131">
        <f t="shared" si="10"/>
        <v>1.6625399999999999</v>
      </c>
      <c r="Z47" t="s">
        <v>78</v>
      </c>
      <c r="AA47" s="106">
        <f>'CALCULO INICIAL'!G48+0.024</f>
        <v>1.38</v>
      </c>
      <c r="AB47" s="131">
        <f t="shared" si="11"/>
        <v>1.6697999999999997</v>
      </c>
      <c r="AC47" t="s">
        <v>78</v>
      </c>
      <c r="AD47" s="106">
        <f>'CALCULO INICIAL'!G48+0.012</f>
        <v>1.3679999999999999</v>
      </c>
      <c r="AE47" s="131">
        <f t="shared" si="12"/>
        <v>1.5047999999999999</v>
      </c>
      <c r="AF47" t="s">
        <v>78</v>
      </c>
      <c r="AG47" s="130">
        <f>'CALCULO INICIAL'!G48+0.024</f>
        <v>1.38</v>
      </c>
      <c r="AH47" s="131">
        <f t="shared" si="13"/>
        <v>1.6697999999999997</v>
      </c>
      <c r="AJ47" s="106">
        <f>'CALCULO INICIAL'!G48+0.024</f>
        <v>1.38</v>
      </c>
      <c r="AK47" s="131">
        <f t="shared" si="14"/>
        <v>1.6697999999999997</v>
      </c>
      <c r="AM47" s="130">
        <f>'CALCULO INICIAL'!G48+0.024</f>
        <v>1.38</v>
      </c>
      <c r="AN47" s="131">
        <f t="shared" si="15"/>
        <v>1.6697999999999997</v>
      </c>
      <c r="AP47" s="130">
        <f>'CALCULO INICIAL'!G48+0.09</f>
        <v>1.446</v>
      </c>
      <c r="AQ47" s="131">
        <f t="shared" si="16"/>
        <v>1.74966</v>
      </c>
      <c r="AS47" s="130">
        <f>'CALCULO INICIAL'!G48+0.05</f>
        <v>1.4059999999999999</v>
      </c>
      <c r="AT47" s="131">
        <f t="shared" si="17"/>
        <v>1.7012599999999998</v>
      </c>
      <c r="AV47" s="130">
        <f>'CALCULO INICIAL'!G48+0.03</f>
        <v>1.3859999999999999</v>
      </c>
      <c r="AW47" s="131">
        <f t="shared" si="18"/>
        <v>1.6770599999999998</v>
      </c>
      <c r="AY47" s="98" t="s">
        <v>78</v>
      </c>
      <c r="AZ47" s="102">
        <f>'CALCULO INICIAL'!G48+0.036</f>
        <v>1.3919999999999999</v>
      </c>
      <c r="BA47" s="133">
        <f t="shared" si="27"/>
        <v>1.6843199999999998</v>
      </c>
      <c r="BB47" s="294"/>
      <c r="BC47" s="98" t="s">
        <v>78</v>
      </c>
      <c r="BD47" s="289">
        <f>'CALCULO INICIAL'!G48+0.024</f>
        <v>1.38</v>
      </c>
      <c r="BE47" s="190">
        <f t="shared" si="28"/>
        <v>1.6697999999999997</v>
      </c>
      <c r="BG47" s="130">
        <f>'CALCULO INICIAL'!G48+0.038</f>
        <v>1.3939999999999999</v>
      </c>
      <c r="BH47" s="190">
        <f t="shared" si="29"/>
        <v>1.6867399999999999</v>
      </c>
    </row>
    <row r="48" spans="1:60" ht="16.5" thickBot="1">
      <c r="A48" s="271" t="s">
        <v>79</v>
      </c>
      <c r="B48" s="258">
        <f>'CALCULO INICIAL'!G49+0.012</f>
        <v>1.365</v>
      </c>
      <c r="C48" s="256">
        <f t="shared" si="26"/>
        <v>1.6516499999999998</v>
      </c>
      <c r="D48" s="258">
        <f>'CALCULO INICIAL'!G49+0.018</f>
        <v>1.371</v>
      </c>
      <c r="E48" s="257">
        <f t="shared" si="1"/>
        <v>1.6589099999999999</v>
      </c>
      <c r="F48" s="258">
        <f>'CALCULO INICIAL'!G49+0.024</f>
        <v>1.377</v>
      </c>
      <c r="G48" s="257">
        <f t="shared" si="2"/>
        <v>1.6661699999999999</v>
      </c>
      <c r="H48" s="258">
        <f>'CALCULO INICIAL'!G49+0.036</f>
        <v>1.389</v>
      </c>
      <c r="I48" s="257">
        <f t="shared" si="3"/>
        <v>1.68069</v>
      </c>
      <c r="J48" s="258">
        <f>'CALCULO INICIAL'!G49+0.04</f>
        <v>1.393</v>
      </c>
      <c r="K48" s="257">
        <f t="shared" si="4"/>
        <v>1.68553</v>
      </c>
      <c r="L48" s="258">
        <f>'CALCULO INICIAL'!G49+0.042</f>
        <v>1.395</v>
      </c>
      <c r="M48" s="257">
        <f t="shared" si="5"/>
        <v>1.6879500000000001</v>
      </c>
      <c r="N48" s="258">
        <f>'CALCULO INICIAL'!G49+0.047</f>
        <v>1.4</v>
      </c>
      <c r="O48" s="257">
        <f t="shared" si="6"/>
        <v>1.694</v>
      </c>
      <c r="P48" s="258">
        <f>'CALCULO INICIAL'!G49+0.06</f>
        <v>1.413</v>
      </c>
      <c r="Q48" s="259">
        <f t="shared" si="7"/>
        <v>1.70973</v>
      </c>
      <c r="R48" s="258">
        <f>'CALCULO INICIAL'!G49+0.08</f>
        <v>1.4330000000000001</v>
      </c>
      <c r="S48" s="260">
        <f t="shared" si="8"/>
        <v>1.73393</v>
      </c>
      <c r="T48" t="s">
        <v>79</v>
      </c>
      <c r="U48" s="130">
        <f>'CALCULO INICIAL'!G49+0.024</f>
        <v>1.377</v>
      </c>
      <c r="V48" s="131">
        <f t="shared" si="9"/>
        <v>1.6661699999999999</v>
      </c>
      <c r="W48" t="s">
        <v>79</v>
      </c>
      <c r="X48" s="130">
        <f>'CALCULO INICIAL'!G49+0.018</f>
        <v>1.371</v>
      </c>
      <c r="Y48" s="131">
        <f t="shared" si="10"/>
        <v>1.6589099999999999</v>
      </c>
      <c r="Z48" t="s">
        <v>79</v>
      </c>
      <c r="AA48" s="106">
        <f>'CALCULO INICIAL'!G49+0.024</f>
        <v>1.377</v>
      </c>
      <c r="AB48" s="131">
        <f t="shared" si="11"/>
        <v>1.6661699999999999</v>
      </c>
      <c r="AC48" t="s">
        <v>79</v>
      </c>
      <c r="AD48" s="106">
        <f>'CALCULO INICIAL'!G49+0.012</f>
        <v>1.365</v>
      </c>
      <c r="AE48" s="131">
        <f t="shared" si="12"/>
        <v>1.5015000000000001</v>
      </c>
      <c r="AF48" t="s">
        <v>79</v>
      </c>
      <c r="AG48" s="130">
        <f>'CALCULO INICIAL'!G49+0.024</f>
        <v>1.377</v>
      </c>
      <c r="AH48" s="131">
        <f t="shared" si="13"/>
        <v>1.6661699999999999</v>
      </c>
      <c r="AJ48" s="106">
        <f>'CALCULO INICIAL'!G49+0.024</f>
        <v>1.377</v>
      </c>
      <c r="AK48" s="131">
        <f t="shared" si="14"/>
        <v>1.6661699999999999</v>
      </c>
      <c r="AM48" s="130">
        <f>'CALCULO INICIAL'!G49+0.024</f>
        <v>1.377</v>
      </c>
      <c r="AN48" s="131">
        <f t="shared" si="15"/>
        <v>1.6661699999999999</v>
      </c>
      <c r="AP48" s="130">
        <f>'CALCULO INICIAL'!G49+0.09</f>
        <v>1.4430000000000001</v>
      </c>
      <c r="AQ48" s="131">
        <f t="shared" si="16"/>
        <v>1.74603</v>
      </c>
      <c r="AS48" s="130">
        <f>'CALCULO INICIAL'!G49+0.05</f>
        <v>1.403</v>
      </c>
      <c r="AT48" s="131">
        <f t="shared" si="17"/>
        <v>1.69763</v>
      </c>
      <c r="AV48" s="130">
        <f>'CALCULO INICIAL'!G49+0.03</f>
        <v>1.383</v>
      </c>
      <c r="AW48" s="131">
        <f t="shared" si="18"/>
        <v>1.67343</v>
      </c>
      <c r="AY48" s="98" t="s">
        <v>79</v>
      </c>
      <c r="AZ48" s="102">
        <f>'CALCULO INICIAL'!G49+0.036</f>
        <v>1.389</v>
      </c>
      <c r="BA48" s="133">
        <f t="shared" si="27"/>
        <v>1.68069</v>
      </c>
      <c r="BB48" s="294"/>
      <c r="BC48" s="98" t="s">
        <v>79</v>
      </c>
      <c r="BD48" s="289">
        <f>'CALCULO INICIAL'!G49+0.024</f>
        <v>1.377</v>
      </c>
      <c r="BE48" s="190">
        <f t="shared" si="28"/>
        <v>1.6661699999999999</v>
      </c>
      <c r="BG48" s="130">
        <f>'CALCULO INICIAL'!G49+0.038</f>
        <v>1.391</v>
      </c>
      <c r="BH48" s="190">
        <f t="shared" si="29"/>
        <v>1.6831099999999999</v>
      </c>
    </row>
    <row r="49" spans="1:60" ht="16.5" thickBot="1">
      <c r="A49" s="271" t="s">
        <v>80</v>
      </c>
      <c r="B49" s="258">
        <f>'CALCULO INICIAL'!G50+0.012</f>
        <v>1.3069999999999999</v>
      </c>
      <c r="C49" s="256">
        <f t="shared" si="26"/>
        <v>1.5814699999999999</v>
      </c>
      <c r="D49" s="258">
        <f>'CALCULO INICIAL'!G50+0.018</f>
        <v>1.3129999999999999</v>
      </c>
      <c r="E49" s="257">
        <f t="shared" si="1"/>
        <v>1.58873</v>
      </c>
      <c r="F49" s="258">
        <f>'CALCULO INICIAL'!G50+0.024</f>
        <v>1.319</v>
      </c>
      <c r="G49" s="257">
        <f t="shared" si="2"/>
        <v>1.5959899999999998</v>
      </c>
      <c r="H49" s="258">
        <f>'CALCULO INICIAL'!G50+0.036</f>
        <v>1.331</v>
      </c>
      <c r="I49" s="257">
        <f t="shared" si="3"/>
        <v>1.6105099999999999</v>
      </c>
      <c r="J49" s="258">
        <f>'CALCULO INICIAL'!G50+0.04</f>
        <v>1.335</v>
      </c>
      <c r="K49" s="257">
        <f t="shared" si="4"/>
        <v>1.6153499999999998</v>
      </c>
      <c r="L49" s="258">
        <f>'CALCULO INICIAL'!G50+0.042</f>
        <v>1.337</v>
      </c>
      <c r="M49" s="257">
        <f t="shared" si="5"/>
        <v>1.6177699999999999</v>
      </c>
      <c r="N49" s="258">
        <f>'CALCULO INICIAL'!G50+0.047</f>
        <v>1.3419999999999999</v>
      </c>
      <c r="O49" s="257">
        <f t="shared" si="6"/>
        <v>1.6238199999999998</v>
      </c>
      <c r="P49" s="258">
        <f>'CALCULO INICIAL'!G50+0.06</f>
        <v>1.355</v>
      </c>
      <c r="Q49" s="259">
        <f t="shared" si="7"/>
        <v>1.6395499999999998</v>
      </c>
      <c r="R49" s="258">
        <f>'CALCULO INICIAL'!G50+0.08</f>
        <v>1.375</v>
      </c>
      <c r="S49" s="260">
        <f t="shared" si="8"/>
        <v>1.6637499999999998</v>
      </c>
      <c r="T49" t="s">
        <v>80</v>
      </c>
      <c r="U49" s="134">
        <f>'CALCULO INICIAL'!C54</f>
        <v>1.3029999999999999</v>
      </c>
      <c r="V49" s="131">
        <f t="shared" si="9"/>
        <v>1.57663</v>
      </c>
      <c r="W49" t="s">
        <v>80</v>
      </c>
      <c r="X49" s="134">
        <f>'CALCULO INICIAL'!C54</f>
        <v>1.3029999999999999</v>
      </c>
      <c r="Y49" s="131">
        <f t="shared" si="10"/>
        <v>1.57663</v>
      </c>
      <c r="Z49" t="s">
        <v>80</v>
      </c>
      <c r="AA49" s="106">
        <f>'CALCULO INICIAL'!G50+0.024</f>
        <v>1.319</v>
      </c>
      <c r="AB49" s="131">
        <f t="shared" si="11"/>
        <v>1.5959899999999998</v>
      </c>
      <c r="AC49" t="s">
        <v>80</v>
      </c>
      <c r="AD49" s="106">
        <f>'CALCULO INICIAL'!G50+0.012</f>
        <v>1.3069999999999999</v>
      </c>
      <c r="AE49" s="131">
        <f t="shared" si="12"/>
        <v>1.4377</v>
      </c>
      <c r="AF49" t="s">
        <v>80</v>
      </c>
      <c r="AG49" s="134">
        <f>'CALCULO INICIAL'!C54</f>
        <v>1.3029999999999999</v>
      </c>
      <c r="AH49" s="131">
        <f t="shared" si="13"/>
        <v>1.57663</v>
      </c>
      <c r="AJ49" s="106">
        <f>'CALCULO INICIAL'!G50+0.024</f>
        <v>1.319</v>
      </c>
      <c r="AK49" s="131">
        <f t="shared" si="14"/>
        <v>1.5959899999999998</v>
      </c>
      <c r="AM49" s="134">
        <f>'CALCULO INICIAL'!C54</f>
        <v>1.3029999999999999</v>
      </c>
      <c r="AN49" s="131">
        <f t="shared" si="15"/>
        <v>1.57663</v>
      </c>
      <c r="AP49" s="130">
        <f>'CALCULO INICIAL'!G50+0.09</f>
        <v>1.385</v>
      </c>
      <c r="AQ49" s="131">
        <f t="shared" si="16"/>
        <v>1.6758500000000001</v>
      </c>
      <c r="AS49" s="130">
        <f>'CALCULO INICIAL'!G50+0.05</f>
        <v>1.345</v>
      </c>
      <c r="AT49" s="131">
        <f t="shared" si="17"/>
        <v>1.6274499999999998</v>
      </c>
      <c r="AV49" s="130">
        <f>'CALCULO INICIAL'!G50+0.03</f>
        <v>1.325</v>
      </c>
      <c r="AW49" s="131">
        <f t="shared" si="18"/>
        <v>1.6032499999999998</v>
      </c>
      <c r="AY49" s="98" t="s">
        <v>80</v>
      </c>
      <c r="AZ49" s="102">
        <f>'CALCULO INICIAL'!G50+0.036</f>
        <v>1.331</v>
      </c>
      <c r="BA49" s="133">
        <f t="shared" si="27"/>
        <v>1.6105099999999999</v>
      </c>
      <c r="BB49" s="294"/>
      <c r="BC49" s="98" t="s">
        <v>80</v>
      </c>
      <c r="BD49" s="289">
        <f>'CALCULO INICIAL'!G50+0.024</f>
        <v>1.319</v>
      </c>
      <c r="BE49" s="190">
        <f t="shared" si="28"/>
        <v>1.5959899999999998</v>
      </c>
      <c r="BG49" s="130">
        <f>'CALCULO INICIAL'!G50+0.038</f>
        <v>1.333</v>
      </c>
      <c r="BH49" s="190">
        <f t="shared" si="29"/>
        <v>1.61293</v>
      </c>
    </row>
    <row r="50" spans="1:60" ht="16.5" thickBot="1">
      <c r="A50" s="273" t="s">
        <v>118</v>
      </c>
      <c r="B50" s="266">
        <f>'CALCULO INICIAL'!G51+0.012</f>
        <v>1.337</v>
      </c>
      <c r="C50" s="256">
        <f t="shared" si="26"/>
        <v>1.6177699999999999</v>
      </c>
      <c r="D50" s="266">
        <f>'CALCULO INICIAL'!G51+0.018</f>
        <v>1.343</v>
      </c>
      <c r="E50" s="257">
        <f t="shared" si="1"/>
        <v>1.62503</v>
      </c>
      <c r="F50" s="266">
        <f>'CALCULO INICIAL'!G51+0.024</f>
        <v>1.349</v>
      </c>
      <c r="G50" s="257">
        <f t="shared" si="2"/>
        <v>1.63229</v>
      </c>
      <c r="H50" s="266">
        <f>'CALCULO INICIAL'!G51+0.036</f>
        <v>1.361</v>
      </c>
      <c r="I50" s="257">
        <f t="shared" si="3"/>
        <v>1.6468099999999999</v>
      </c>
      <c r="J50" s="266">
        <f>'CALCULO INICIAL'!G51+0.04</f>
        <v>1.365</v>
      </c>
      <c r="K50" s="257">
        <f t="shared" si="4"/>
        <v>1.6516499999999998</v>
      </c>
      <c r="L50" s="266">
        <f>'CALCULO INICIAL'!G51+0.042</f>
        <v>1.367</v>
      </c>
      <c r="M50" s="257">
        <f t="shared" si="5"/>
        <v>1.6540699999999999</v>
      </c>
      <c r="N50" s="266">
        <f>'CALCULO INICIAL'!G51+0.047</f>
        <v>1.3719999999999999</v>
      </c>
      <c r="O50" s="257">
        <f t="shared" si="6"/>
        <v>1.6601199999999998</v>
      </c>
      <c r="P50" s="266">
        <f>'CALCULO INICIAL'!G51+0.06</f>
        <v>1.385</v>
      </c>
      <c r="Q50" s="259">
        <f t="shared" si="7"/>
        <v>1.6758500000000001</v>
      </c>
      <c r="R50" s="266">
        <f>'CALCULO INICIAL'!G51+0.08</f>
        <v>1.405</v>
      </c>
      <c r="S50" s="260">
        <f t="shared" si="8"/>
        <v>1.7000500000000001</v>
      </c>
      <c r="T50" t="s">
        <v>118</v>
      </c>
      <c r="U50" s="130">
        <f>F50</f>
        <v>1.349</v>
      </c>
      <c r="V50" s="131">
        <f t="shared" si="9"/>
        <v>1.63229</v>
      </c>
      <c r="W50" t="s">
        <v>118</v>
      </c>
      <c r="X50" s="130">
        <f>D50</f>
        <v>1.343</v>
      </c>
      <c r="Y50" s="131">
        <f t="shared" si="10"/>
        <v>1.62503</v>
      </c>
      <c r="Z50" t="s">
        <v>118</v>
      </c>
      <c r="AA50" s="106">
        <f>'CALCULO INICIAL'!G51+0.024</f>
        <v>1.349</v>
      </c>
      <c r="AB50" s="131">
        <f t="shared" si="11"/>
        <v>1.63229</v>
      </c>
      <c r="AC50" t="s">
        <v>118</v>
      </c>
      <c r="AD50" s="106">
        <f>'CALCULO INICIAL'!G51+0.012</f>
        <v>1.337</v>
      </c>
      <c r="AE50" s="131">
        <f t="shared" si="12"/>
        <v>1.4707000000000001</v>
      </c>
      <c r="AF50" t="s">
        <v>118</v>
      </c>
      <c r="AG50" s="130">
        <f>'CALCULO INICIAL'!G51+0.024</f>
        <v>1.349</v>
      </c>
      <c r="AH50" s="131">
        <f t="shared" si="13"/>
        <v>1.63229</v>
      </c>
      <c r="AJ50" s="106">
        <f>'CALCULO INICIAL'!G51+0.024</f>
        <v>1.349</v>
      </c>
      <c r="AK50" s="131">
        <f t="shared" si="14"/>
        <v>1.63229</v>
      </c>
      <c r="AM50" s="130">
        <f>F50</f>
        <v>1.349</v>
      </c>
      <c r="AN50" s="131">
        <f t="shared" si="15"/>
        <v>1.63229</v>
      </c>
      <c r="AP50" s="130">
        <f>'CALCULO INICIAL'!G51+0.09</f>
        <v>1.415</v>
      </c>
      <c r="AQ50" s="131">
        <f t="shared" si="16"/>
        <v>1.7121500000000001</v>
      </c>
      <c r="AS50" s="130">
        <f>'CALCULO INICIAL'!G51+0.05</f>
        <v>1.375</v>
      </c>
      <c r="AT50" s="131">
        <f t="shared" si="17"/>
        <v>1.6637499999999998</v>
      </c>
      <c r="AV50" s="130">
        <f>'CALCULO INICIAL'!G51+0.03</f>
        <v>1.355</v>
      </c>
      <c r="AW50" s="131">
        <f t="shared" si="18"/>
        <v>1.6395499999999998</v>
      </c>
      <c r="AY50" s="98" t="s">
        <v>118</v>
      </c>
      <c r="AZ50" s="102">
        <f>'CALCULO INICIAL'!G51+0.036</f>
        <v>1.361</v>
      </c>
      <c r="BA50" s="133">
        <f t="shared" si="27"/>
        <v>1.6468099999999999</v>
      </c>
      <c r="BB50" s="294"/>
      <c r="BC50" s="98" t="s">
        <v>118</v>
      </c>
      <c r="BD50" s="289">
        <f>'CALCULO INICIAL'!G51+0.024</f>
        <v>1.349</v>
      </c>
      <c r="BE50" s="190">
        <f t="shared" si="28"/>
        <v>1.63229</v>
      </c>
      <c r="BG50" s="130">
        <f>'CALCULO INICIAL'!G51+0.038</f>
        <v>1.363</v>
      </c>
      <c r="BH50" s="190">
        <f t="shared" si="29"/>
        <v>1.64923</v>
      </c>
    </row>
    <row r="51" spans="1:60" ht="16.5" thickBot="1">
      <c r="A51" s="274" t="s">
        <v>83</v>
      </c>
      <c r="B51" s="275">
        <f>'CALCULO INICIAL'!G52+0.012</f>
        <v>1.347</v>
      </c>
      <c r="C51" s="256">
        <f t="shared" si="26"/>
        <v>1.6298699999999999</v>
      </c>
      <c r="D51" s="275">
        <f>'CALCULO INICIAL'!G52+0.018</f>
        <v>1.353</v>
      </c>
      <c r="E51" s="257">
        <f t="shared" si="1"/>
        <v>1.63713</v>
      </c>
      <c r="F51" s="275">
        <f>'CALCULO INICIAL'!G52+0.024</f>
        <v>1.359</v>
      </c>
      <c r="G51" s="257">
        <f t="shared" si="2"/>
        <v>1.64439</v>
      </c>
      <c r="H51" s="275">
        <f>'CALCULO INICIAL'!G52+0.036</f>
        <v>1.371</v>
      </c>
      <c r="I51" s="257">
        <f t="shared" si="3"/>
        <v>1.6589099999999999</v>
      </c>
      <c r="J51" s="275">
        <f>'CALCULO INICIAL'!G52+0.04</f>
        <v>1.375</v>
      </c>
      <c r="K51" s="257">
        <f t="shared" si="4"/>
        <v>1.6637499999999998</v>
      </c>
      <c r="L51" s="275">
        <f>'CALCULO INICIAL'!G52+0.042</f>
        <v>1.377</v>
      </c>
      <c r="M51" s="257">
        <f t="shared" si="5"/>
        <v>1.6661699999999999</v>
      </c>
      <c r="N51" s="275">
        <f>'CALCULO INICIAL'!G52+0.047</f>
        <v>1.3819999999999999</v>
      </c>
      <c r="O51" s="257">
        <f t="shared" si="6"/>
        <v>1.6722199999999998</v>
      </c>
      <c r="P51" s="275">
        <f>'CALCULO INICIAL'!G52+0.06</f>
        <v>1.395</v>
      </c>
      <c r="Q51" s="259">
        <f t="shared" si="7"/>
        <v>1.6879500000000001</v>
      </c>
      <c r="R51" s="275">
        <f>'CALCULO INICIAL'!G52+0.08</f>
        <v>1.415</v>
      </c>
      <c r="S51" s="260">
        <f t="shared" si="8"/>
        <v>1.7121500000000001</v>
      </c>
      <c r="T51" s="140" t="s">
        <v>83</v>
      </c>
      <c r="U51" s="134">
        <f>'CALCULO INICIAL'!C59</f>
        <v>1.343</v>
      </c>
      <c r="V51" s="131">
        <f t="shared" si="9"/>
        <v>1.62503</v>
      </c>
      <c r="W51" s="140" t="s">
        <v>83</v>
      </c>
      <c r="X51" s="134">
        <f>'CALCULO INICIAL'!C59</f>
        <v>1.343</v>
      </c>
      <c r="Y51" s="131">
        <f t="shared" si="10"/>
        <v>1.62503</v>
      </c>
      <c r="Z51" s="140" t="s">
        <v>83</v>
      </c>
      <c r="AA51" s="134">
        <f>'CALCULO INICIAL'!C59</f>
        <v>1.343</v>
      </c>
      <c r="AB51" s="131">
        <f t="shared" si="11"/>
        <v>1.62503</v>
      </c>
      <c r="AC51" s="140" t="s">
        <v>83</v>
      </c>
      <c r="AD51" s="106">
        <f>'CALCULO INICIAL'!G52+0.012</f>
        <v>1.347</v>
      </c>
      <c r="AE51" s="131">
        <f t="shared" si="12"/>
        <v>1.4817</v>
      </c>
      <c r="AF51" s="140" t="s">
        <v>83</v>
      </c>
      <c r="AG51" s="134">
        <f>'CALCULO INICIAL'!C59</f>
        <v>1.343</v>
      </c>
      <c r="AH51" s="131">
        <f t="shared" si="13"/>
        <v>1.62503</v>
      </c>
      <c r="AJ51" s="106">
        <f>'CALCULO INICIAL'!G52+0.024</f>
        <v>1.359</v>
      </c>
      <c r="AK51" s="131">
        <f t="shared" si="14"/>
        <v>1.64439</v>
      </c>
      <c r="AM51" s="130">
        <f>F51</f>
        <v>1.359</v>
      </c>
      <c r="AN51" s="131">
        <f t="shared" si="15"/>
        <v>1.64439</v>
      </c>
      <c r="AP51" s="130">
        <f>'CALCULO INICIAL'!G52+0.09</f>
        <v>1.425</v>
      </c>
      <c r="AQ51" s="131">
        <f t="shared" si="16"/>
        <v>1.7242500000000001</v>
      </c>
      <c r="AS51" s="130">
        <f>'CALCULO INICIAL'!G52+0.05</f>
        <v>1.385</v>
      </c>
      <c r="AT51" s="131">
        <f t="shared" si="17"/>
        <v>1.6758500000000001</v>
      </c>
      <c r="AV51" s="130">
        <f>'CALCULO INICIAL'!G52+0.03</f>
        <v>1.365</v>
      </c>
      <c r="AW51" s="131">
        <f t="shared" si="18"/>
        <v>1.6516499999999998</v>
      </c>
      <c r="AY51" s="137" t="s">
        <v>83</v>
      </c>
      <c r="AZ51" s="102">
        <f>'CALCULO INICIAL'!G52+0.036</f>
        <v>1.371</v>
      </c>
      <c r="BA51" s="133">
        <f t="shared" si="27"/>
        <v>1.6589099999999999</v>
      </c>
      <c r="BB51" s="294"/>
      <c r="BC51" s="137" t="s">
        <v>83</v>
      </c>
      <c r="BD51" s="289">
        <f>'CALCULO INICIAL'!G52+0.024</f>
        <v>1.359</v>
      </c>
      <c r="BE51" s="190">
        <f t="shared" si="28"/>
        <v>1.64439</v>
      </c>
      <c r="BG51" s="130">
        <f>'CALCULO INICIAL'!G52+0.038</f>
        <v>1.373</v>
      </c>
      <c r="BH51" s="190">
        <f t="shared" si="29"/>
        <v>1.66133</v>
      </c>
    </row>
    <row r="52" spans="1:60" ht="16.5" thickBot="1">
      <c r="A52" s="274" t="s">
        <v>387</v>
      </c>
      <c r="B52" s="275">
        <f>'CALCULO INICIAL'!G53+0.012</f>
        <v>1.371</v>
      </c>
      <c r="C52" s="256">
        <f t="shared" si="26"/>
        <v>1.6589099999999999</v>
      </c>
      <c r="D52" s="275">
        <f>'CALCULO INICIAL'!G53+0.018</f>
        <v>1.377</v>
      </c>
      <c r="E52" s="257">
        <f t="shared" si="1"/>
        <v>1.6661699999999999</v>
      </c>
      <c r="F52" s="275">
        <f>'CALCULO INICIAL'!G53+0.024</f>
        <v>1.383</v>
      </c>
      <c r="G52" s="257">
        <f t="shared" si="2"/>
        <v>1.67343</v>
      </c>
      <c r="H52" s="275">
        <f>'CALCULO INICIAL'!G53+0.036</f>
        <v>1.395</v>
      </c>
      <c r="I52" s="257">
        <f t="shared" si="3"/>
        <v>1.6879500000000001</v>
      </c>
      <c r="J52" s="275">
        <f>'CALCULO INICIAL'!G53+0.04</f>
        <v>1.399</v>
      </c>
      <c r="K52" s="257">
        <f t="shared" si="4"/>
        <v>1.69279</v>
      </c>
      <c r="L52" s="275">
        <f>'CALCULO INICIAL'!G53+0.042</f>
        <v>1.401</v>
      </c>
      <c r="M52" s="257">
        <f t="shared" si="5"/>
        <v>1.6952099999999999</v>
      </c>
      <c r="N52" s="275">
        <f>'CALCULO INICIAL'!G53+0.047</f>
        <v>1.4059999999999999</v>
      </c>
      <c r="O52" s="257">
        <f t="shared" si="6"/>
        <v>1.7012599999999998</v>
      </c>
      <c r="P52" s="275">
        <f>'CALCULO INICIAL'!G53+0.06</f>
        <v>1.419</v>
      </c>
      <c r="Q52" s="259">
        <f t="shared" si="7"/>
        <v>1.71699</v>
      </c>
      <c r="R52" s="275">
        <f>'CALCULO INICIAL'!G53+0.08</f>
        <v>1.4390000000000001</v>
      </c>
      <c r="S52" s="260">
        <f t="shared" si="8"/>
        <v>1.74119</v>
      </c>
      <c r="T52" s="140" t="s">
        <v>387</v>
      </c>
      <c r="U52" s="130">
        <f>'CALCULO INICIAL'!G53+0.024</f>
        <v>1.383</v>
      </c>
      <c r="V52" s="131">
        <f t="shared" si="9"/>
        <v>1.67343</v>
      </c>
      <c r="W52" s="140" t="s">
        <v>387</v>
      </c>
      <c r="X52" s="130">
        <f>'CALCULO INICIAL'!G53+0.018</f>
        <v>1.377</v>
      </c>
      <c r="Y52" s="131">
        <f t="shared" si="10"/>
        <v>1.6661699999999999</v>
      </c>
      <c r="Z52" s="140" t="s">
        <v>387</v>
      </c>
      <c r="AA52" s="106">
        <f>'CALCULO INICIAL'!G53+0.024</f>
        <v>1.383</v>
      </c>
      <c r="AB52" s="131">
        <f t="shared" si="11"/>
        <v>1.67343</v>
      </c>
      <c r="AC52" s="140" t="s">
        <v>387</v>
      </c>
      <c r="AD52" s="106">
        <f>'CALCULO INICIAL'!G53+0.012</f>
        <v>1.371</v>
      </c>
      <c r="AE52" s="131">
        <f t="shared" ref="AE52:AE54" si="30">AD52*1.1</f>
        <v>1.5081000000000002</v>
      </c>
      <c r="AF52" s="140" t="s">
        <v>387</v>
      </c>
      <c r="AG52" s="130">
        <f>'CALCULO INICIAL'!G53+0.024</f>
        <v>1.383</v>
      </c>
      <c r="AH52" s="131">
        <f t="shared" si="13"/>
        <v>1.67343</v>
      </c>
      <c r="AJ52" s="106">
        <f>'CALCULO INICIAL'!G53+0.024</f>
        <v>1.383</v>
      </c>
      <c r="AK52" s="131">
        <f t="shared" si="14"/>
        <v>1.67343</v>
      </c>
      <c r="AM52" s="130">
        <f t="shared" ref="AM52:AM54" si="31">F52</f>
        <v>1.383</v>
      </c>
      <c r="AN52" s="131">
        <f t="shared" si="15"/>
        <v>1.67343</v>
      </c>
      <c r="AP52" s="130">
        <f>'CALCULO INICIAL'!G53+0.09</f>
        <v>1.4490000000000001</v>
      </c>
      <c r="AQ52" s="131">
        <f t="shared" si="16"/>
        <v>1.75329</v>
      </c>
      <c r="AS52" s="130">
        <f>'CALCULO INICIAL'!G53+0.05</f>
        <v>1.409</v>
      </c>
      <c r="AT52" s="131">
        <f t="shared" si="17"/>
        <v>1.70489</v>
      </c>
      <c r="AV52" s="130">
        <f>'CALCULO INICIAL'!G53+0.03</f>
        <v>1.389</v>
      </c>
      <c r="AW52" s="131">
        <f t="shared" si="18"/>
        <v>1.68069</v>
      </c>
      <c r="AY52" s="137" t="s">
        <v>387</v>
      </c>
      <c r="AZ52" s="102">
        <f>'CALCULO INICIAL'!G53+0.036</f>
        <v>1.395</v>
      </c>
      <c r="BA52" s="133">
        <f t="shared" si="27"/>
        <v>1.6879500000000001</v>
      </c>
      <c r="BB52" s="294"/>
      <c r="BC52" s="137" t="s">
        <v>387</v>
      </c>
      <c r="BD52" s="289">
        <f>'CALCULO INICIAL'!G53+0.024</f>
        <v>1.383</v>
      </c>
      <c r="BE52" s="190">
        <f t="shared" si="28"/>
        <v>1.67343</v>
      </c>
      <c r="BG52" s="130">
        <f>'CALCULO INICIAL'!G53+0.038</f>
        <v>1.397</v>
      </c>
      <c r="BH52" s="190">
        <f t="shared" si="29"/>
        <v>1.6903699999999999</v>
      </c>
    </row>
    <row r="53" spans="1:60" ht="16.5" thickBot="1">
      <c r="A53" s="274" t="s">
        <v>389</v>
      </c>
      <c r="B53" s="275">
        <f>'CALCULO INICIAL'!G54+0.012</f>
        <v>1.363</v>
      </c>
      <c r="C53" s="256">
        <f t="shared" si="26"/>
        <v>1.64923</v>
      </c>
      <c r="D53" s="275">
        <f>'CALCULO INICIAL'!G54+0.018</f>
        <v>1.369</v>
      </c>
      <c r="E53" s="257">
        <f t="shared" si="1"/>
        <v>1.65649</v>
      </c>
      <c r="F53" s="275">
        <f>'CALCULO INICIAL'!G54+0.024</f>
        <v>1.375</v>
      </c>
      <c r="G53" s="257">
        <f t="shared" si="2"/>
        <v>1.6637499999999998</v>
      </c>
      <c r="H53" s="275">
        <f>'CALCULO INICIAL'!G54+0.036</f>
        <v>1.387</v>
      </c>
      <c r="I53" s="257">
        <f t="shared" si="3"/>
        <v>1.6782699999999999</v>
      </c>
      <c r="J53" s="275">
        <f>'CALCULO INICIAL'!G54+0.04</f>
        <v>1.391</v>
      </c>
      <c r="K53" s="257">
        <f t="shared" si="4"/>
        <v>1.6831099999999999</v>
      </c>
      <c r="L53" s="275">
        <f>'CALCULO INICIAL'!G54+0.042</f>
        <v>1.393</v>
      </c>
      <c r="M53" s="257">
        <f t="shared" si="5"/>
        <v>1.68553</v>
      </c>
      <c r="N53" s="275">
        <f>'CALCULO INICIAL'!G54+0.047</f>
        <v>1.3979999999999999</v>
      </c>
      <c r="O53" s="257">
        <f t="shared" si="6"/>
        <v>1.6915799999999999</v>
      </c>
      <c r="P53" s="275">
        <f>'CALCULO INICIAL'!G54+0.06</f>
        <v>1.411</v>
      </c>
      <c r="Q53" s="259">
        <f t="shared" si="7"/>
        <v>1.7073099999999999</v>
      </c>
      <c r="R53" s="275">
        <f>'CALCULO INICIAL'!G54+0.08</f>
        <v>1.431</v>
      </c>
      <c r="S53" s="260">
        <f t="shared" si="8"/>
        <v>1.7315100000000001</v>
      </c>
      <c r="T53" s="140" t="s">
        <v>389</v>
      </c>
      <c r="U53" s="130">
        <f>'CALCULO INICIAL'!G54+0.024</f>
        <v>1.375</v>
      </c>
      <c r="V53" s="131">
        <f t="shared" si="9"/>
        <v>1.6637499999999998</v>
      </c>
      <c r="W53" s="140" t="s">
        <v>389</v>
      </c>
      <c r="X53" s="130">
        <f>'CALCULO INICIAL'!G54+0.018</f>
        <v>1.369</v>
      </c>
      <c r="Y53" s="131">
        <f t="shared" si="10"/>
        <v>1.65649</v>
      </c>
      <c r="Z53" s="140" t="s">
        <v>389</v>
      </c>
      <c r="AA53" s="106">
        <f>'CALCULO INICIAL'!G54+0.024</f>
        <v>1.375</v>
      </c>
      <c r="AB53" s="131">
        <f t="shared" si="11"/>
        <v>1.6637499999999998</v>
      </c>
      <c r="AC53" s="140" t="s">
        <v>389</v>
      </c>
      <c r="AD53" s="106">
        <f>'CALCULO INICIAL'!G54+0.012</f>
        <v>1.363</v>
      </c>
      <c r="AE53" s="131">
        <f t="shared" si="30"/>
        <v>1.4993000000000001</v>
      </c>
      <c r="AF53" s="140" t="s">
        <v>389</v>
      </c>
      <c r="AG53" s="130">
        <f>'CALCULO INICIAL'!G54+0.024</f>
        <v>1.375</v>
      </c>
      <c r="AH53" s="131">
        <f t="shared" si="13"/>
        <v>1.6637499999999998</v>
      </c>
      <c r="AJ53" s="106">
        <f>'CALCULO INICIAL'!G54+0.024</f>
        <v>1.375</v>
      </c>
      <c r="AK53" s="131">
        <f t="shared" si="14"/>
        <v>1.6637499999999998</v>
      </c>
      <c r="AM53" s="130">
        <f t="shared" si="31"/>
        <v>1.375</v>
      </c>
      <c r="AN53" s="131">
        <f t="shared" si="15"/>
        <v>1.6637499999999998</v>
      </c>
      <c r="AP53" s="130">
        <f>'CALCULO INICIAL'!G54+0.09</f>
        <v>1.4410000000000001</v>
      </c>
      <c r="AQ53" s="131">
        <f t="shared" si="16"/>
        <v>1.7436100000000001</v>
      </c>
      <c r="AS53" s="130">
        <f>'CALCULO INICIAL'!G54+0.05</f>
        <v>1.401</v>
      </c>
      <c r="AT53" s="131">
        <f t="shared" si="17"/>
        <v>1.6952099999999999</v>
      </c>
      <c r="AV53" s="130">
        <f>'CALCULO INICIAL'!G54+0.03</f>
        <v>1.381</v>
      </c>
      <c r="AW53" s="131">
        <f t="shared" si="18"/>
        <v>1.6710099999999999</v>
      </c>
      <c r="AY53" s="137" t="s">
        <v>389</v>
      </c>
      <c r="AZ53" s="102">
        <f>'CALCULO INICIAL'!G54+0.036</f>
        <v>1.387</v>
      </c>
      <c r="BA53" s="133">
        <f t="shared" si="27"/>
        <v>1.6782699999999999</v>
      </c>
      <c r="BB53" s="294"/>
      <c r="BC53" s="137" t="s">
        <v>389</v>
      </c>
      <c r="BD53" s="289">
        <f>'CALCULO INICIAL'!G54+0.024</f>
        <v>1.375</v>
      </c>
      <c r="BE53" s="190">
        <f t="shared" si="28"/>
        <v>1.6637499999999998</v>
      </c>
      <c r="BG53" s="130">
        <f>'CALCULO INICIAL'!G54+0.038</f>
        <v>1.389</v>
      </c>
      <c r="BH53" s="190">
        <f t="shared" si="29"/>
        <v>1.68069</v>
      </c>
    </row>
    <row r="54" spans="1:60" ht="16.5" thickBot="1">
      <c r="A54" s="274" t="s">
        <v>388</v>
      </c>
      <c r="B54" s="275">
        <f>'CALCULO INICIAL'!G55+0.012</f>
        <v>1.379</v>
      </c>
      <c r="C54" s="256">
        <f t="shared" si="26"/>
        <v>1.66859</v>
      </c>
      <c r="D54" s="275">
        <f>'CALCULO INICIAL'!G55+0.018</f>
        <v>1.385</v>
      </c>
      <c r="E54" s="257">
        <f t="shared" si="1"/>
        <v>1.6758500000000001</v>
      </c>
      <c r="F54" s="275">
        <f>'CALCULO INICIAL'!G55+0.024</f>
        <v>1.391</v>
      </c>
      <c r="G54" s="257">
        <f t="shared" si="2"/>
        <v>1.6831099999999999</v>
      </c>
      <c r="H54" s="275">
        <f>'CALCULO INICIAL'!G55+0.036</f>
        <v>1.403</v>
      </c>
      <c r="I54" s="257">
        <f t="shared" si="3"/>
        <v>1.69763</v>
      </c>
      <c r="J54" s="275">
        <f>'CALCULO INICIAL'!G55+0.04</f>
        <v>1.407</v>
      </c>
      <c r="K54" s="257">
        <f t="shared" si="4"/>
        <v>1.7024699999999999</v>
      </c>
      <c r="L54" s="275">
        <f>'CALCULO INICIAL'!G55+0.042</f>
        <v>1.409</v>
      </c>
      <c r="M54" s="257">
        <f t="shared" si="5"/>
        <v>1.70489</v>
      </c>
      <c r="N54" s="275">
        <f>'CALCULO INICIAL'!G55+0.047</f>
        <v>1.4139999999999999</v>
      </c>
      <c r="O54" s="257">
        <f t="shared" si="6"/>
        <v>1.7109399999999999</v>
      </c>
      <c r="P54" s="275">
        <f>'CALCULO INICIAL'!G55+0.06</f>
        <v>1.427</v>
      </c>
      <c r="Q54" s="259">
        <f t="shared" si="7"/>
        <v>1.7266699999999999</v>
      </c>
      <c r="R54" s="275">
        <f>'CALCULO INICIAL'!G55+0.08</f>
        <v>1.4470000000000001</v>
      </c>
      <c r="S54" s="260">
        <f t="shared" si="8"/>
        <v>1.7508699999999999</v>
      </c>
      <c r="T54" s="140" t="s">
        <v>388</v>
      </c>
      <c r="U54" s="130">
        <f>'CALCULO INICIAL'!G55+0.024</f>
        <v>1.391</v>
      </c>
      <c r="V54" s="131">
        <f t="shared" si="9"/>
        <v>1.6831099999999999</v>
      </c>
      <c r="W54" s="140" t="s">
        <v>388</v>
      </c>
      <c r="X54" s="130">
        <f>'CALCULO INICIAL'!G55+0.018</f>
        <v>1.385</v>
      </c>
      <c r="Y54" s="131">
        <f t="shared" si="10"/>
        <v>1.6758500000000001</v>
      </c>
      <c r="Z54" s="140" t="s">
        <v>388</v>
      </c>
      <c r="AA54" s="106">
        <f>'CALCULO INICIAL'!G55+0.024</f>
        <v>1.391</v>
      </c>
      <c r="AB54" s="131">
        <f t="shared" si="11"/>
        <v>1.6831099999999999</v>
      </c>
      <c r="AC54" s="140" t="s">
        <v>388</v>
      </c>
      <c r="AD54" s="106">
        <f>'CALCULO INICIAL'!G55+0.012</f>
        <v>1.379</v>
      </c>
      <c r="AE54" s="131">
        <f t="shared" si="30"/>
        <v>1.5169000000000001</v>
      </c>
      <c r="AF54" s="140" t="s">
        <v>388</v>
      </c>
      <c r="AG54" s="130">
        <f>'CALCULO INICIAL'!G55+0.024</f>
        <v>1.391</v>
      </c>
      <c r="AH54" s="131">
        <f t="shared" si="13"/>
        <v>1.6831099999999999</v>
      </c>
      <c r="AJ54" s="106">
        <f>'CALCULO INICIAL'!G55+0.024</f>
        <v>1.391</v>
      </c>
      <c r="AK54" s="131">
        <f t="shared" si="14"/>
        <v>1.6831099999999999</v>
      </c>
      <c r="AM54" s="130">
        <f t="shared" si="31"/>
        <v>1.391</v>
      </c>
      <c r="AN54" s="131">
        <f t="shared" si="15"/>
        <v>1.6831099999999999</v>
      </c>
      <c r="AP54" s="130">
        <f>'CALCULO INICIAL'!G55+0.09</f>
        <v>1.4570000000000001</v>
      </c>
      <c r="AQ54" s="131">
        <f t="shared" si="16"/>
        <v>1.7629699999999999</v>
      </c>
      <c r="AS54" s="130">
        <f>'CALCULO INICIAL'!G55+0.05</f>
        <v>1.417</v>
      </c>
      <c r="AT54" s="131">
        <f t="shared" si="17"/>
        <v>1.7145699999999999</v>
      </c>
      <c r="AV54" s="130">
        <f>'CALCULO INICIAL'!G55+0.03</f>
        <v>1.397</v>
      </c>
      <c r="AW54" s="131">
        <f t="shared" si="18"/>
        <v>1.6903699999999999</v>
      </c>
      <c r="AY54" s="137" t="s">
        <v>388</v>
      </c>
      <c r="AZ54" s="102">
        <f>'CALCULO INICIAL'!G55+0.036</f>
        <v>1.403</v>
      </c>
      <c r="BA54" s="133">
        <f t="shared" si="27"/>
        <v>1.69763</v>
      </c>
      <c r="BB54" s="294"/>
      <c r="BC54" s="137" t="s">
        <v>388</v>
      </c>
      <c r="BD54" s="289">
        <f>'CALCULO INICIAL'!G55+0.024</f>
        <v>1.391</v>
      </c>
      <c r="BE54" s="190">
        <f t="shared" si="28"/>
        <v>1.6831099999999999</v>
      </c>
      <c r="BG54" s="130">
        <f>'CALCULO INICIAL'!G55+0.038</f>
        <v>1.405</v>
      </c>
      <c r="BH54" s="190">
        <f t="shared" si="29"/>
        <v>1.7000500000000001</v>
      </c>
    </row>
    <row r="55" spans="1:60" ht="16.5" thickBot="1">
      <c r="A55" s="274" t="s">
        <v>403</v>
      </c>
      <c r="B55" s="275">
        <f>'CALCULO INICIAL'!G56+0.012</f>
        <v>1.34</v>
      </c>
      <c r="C55" s="256">
        <f t="shared" si="26"/>
        <v>1.6214</v>
      </c>
      <c r="D55" s="275">
        <f>'CALCULO INICIAL'!G56+0.018</f>
        <v>1.3460000000000001</v>
      </c>
      <c r="E55" s="257">
        <f t="shared" si="1"/>
        <v>1.62866</v>
      </c>
      <c r="F55" s="275">
        <f>'CALCULO INICIAL'!G56+0.024</f>
        <v>1.3520000000000001</v>
      </c>
      <c r="G55" s="257">
        <f t="shared" si="2"/>
        <v>1.63592</v>
      </c>
      <c r="H55" s="275">
        <f>'CALCULO INICIAL'!G56+0.036</f>
        <v>1.3640000000000001</v>
      </c>
      <c r="I55" s="257">
        <f t="shared" si="3"/>
        <v>1.6504400000000001</v>
      </c>
      <c r="J55" s="275">
        <f>'CALCULO INICIAL'!G56+0.04</f>
        <v>1.3680000000000001</v>
      </c>
      <c r="K55" s="257">
        <f t="shared" si="4"/>
        <v>1.6552800000000001</v>
      </c>
      <c r="L55" s="275">
        <f>'CALCULO INICIAL'!G56+0.042</f>
        <v>1.37</v>
      </c>
      <c r="M55" s="257">
        <f t="shared" si="5"/>
        <v>1.6577000000000002</v>
      </c>
      <c r="N55" s="275">
        <f>'CALCULO INICIAL'!G56+0.047</f>
        <v>1.375</v>
      </c>
      <c r="O55" s="257">
        <f t="shared" si="6"/>
        <v>1.6637499999999998</v>
      </c>
      <c r="P55" s="275">
        <f>'CALCULO INICIAL'!G56+0.06</f>
        <v>1.3880000000000001</v>
      </c>
      <c r="Q55" s="259">
        <f t="shared" si="7"/>
        <v>1.6794800000000001</v>
      </c>
      <c r="R55" s="275">
        <f>'CALCULO INICIAL'!G56+0.08</f>
        <v>1.4080000000000001</v>
      </c>
      <c r="S55" s="260">
        <f t="shared" si="8"/>
        <v>1.7036800000000001</v>
      </c>
      <c r="T55" s="140" t="s">
        <v>403</v>
      </c>
      <c r="U55" s="134">
        <f>'CALCULO INICIAL'!C61</f>
        <v>1.3360000000000001</v>
      </c>
      <c r="V55" s="131">
        <f t="shared" si="9"/>
        <v>1.61656</v>
      </c>
      <c r="W55" s="140" t="s">
        <v>403</v>
      </c>
      <c r="X55" s="134">
        <f>'CALCULO INICIAL'!C61</f>
        <v>1.3360000000000001</v>
      </c>
      <c r="Y55" s="131">
        <f t="shared" si="10"/>
        <v>1.61656</v>
      </c>
      <c r="Z55" s="140" t="s">
        <v>403</v>
      </c>
      <c r="AA55" s="141">
        <f>'CALCULO INICIAL'!C61</f>
        <v>1.3360000000000001</v>
      </c>
      <c r="AB55" s="131">
        <f t="shared" si="11"/>
        <v>1.61656</v>
      </c>
      <c r="AC55" s="140" t="s">
        <v>388</v>
      </c>
      <c r="AD55" s="106">
        <f>'CALCULO INICIAL'!G56+0.012</f>
        <v>1.34</v>
      </c>
      <c r="AE55" s="131">
        <f t="shared" ref="AE55" si="32">AD55*1.1</f>
        <v>1.4740000000000002</v>
      </c>
      <c r="AF55" s="140" t="s">
        <v>403</v>
      </c>
      <c r="AG55" s="134">
        <f>'CALCULO INICIAL'!C61</f>
        <v>1.3360000000000001</v>
      </c>
      <c r="AH55" s="131">
        <f t="shared" si="13"/>
        <v>1.61656</v>
      </c>
      <c r="AJ55" s="106">
        <f>'CALCULO INICIAL'!G56+0.024</f>
        <v>1.3520000000000001</v>
      </c>
      <c r="AK55" s="131">
        <f t="shared" si="14"/>
        <v>1.63592</v>
      </c>
      <c r="AM55" s="134">
        <f>'CALCULO INICIAL'!C61</f>
        <v>1.3360000000000001</v>
      </c>
      <c r="AN55" s="131">
        <f t="shared" si="15"/>
        <v>1.61656</v>
      </c>
      <c r="AP55" s="130">
        <f>'CALCULO INICIAL'!G56+0.09</f>
        <v>1.4180000000000001</v>
      </c>
      <c r="AQ55" s="131">
        <f t="shared" si="16"/>
        <v>1.7157800000000001</v>
      </c>
      <c r="AS55" s="130">
        <f>'CALCULO INICIAL'!G56+0.05</f>
        <v>1.3780000000000001</v>
      </c>
      <c r="AT55" s="131">
        <f t="shared" si="17"/>
        <v>1.6673800000000001</v>
      </c>
      <c r="AV55" s="130">
        <f>'CALCULO INICIAL'!G56+0.03</f>
        <v>1.3580000000000001</v>
      </c>
      <c r="AW55" s="131">
        <f t="shared" si="18"/>
        <v>1.6431800000000001</v>
      </c>
      <c r="AY55" s="137" t="s">
        <v>403</v>
      </c>
      <c r="AZ55" s="102">
        <f>'CALCULO INICIAL'!G56+0.027</f>
        <v>1.355</v>
      </c>
      <c r="BA55" s="133">
        <f t="shared" si="27"/>
        <v>1.6395499999999998</v>
      </c>
      <c r="BB55" s="294"/>
      <c r="BC55" s="137" t="s">
        <v>403</v>
      </c>
      <c r="BD55" s="289">
        <f>'CALCULO INICIAL'!G56+0.015</f>
        <v>1.343</v>
      </c>
      <c r="BE55" s="190">
        <f t="shared" si="28"/>
        <v>1.62503</v>
      </c>
      <c r="BG55" s="130">
        <f>'CALCULO INICIAL'!G56+0.038</f>
        <v>1.3660000000000001</v>
      </c>
      <c r="BH55" s="190">
        <f t="shared" si="29"/>
        <v>1.65286</v>
      </c>
    </row>
    <row r="56" spans="1:60">
      <c r="E56" s="113"/>
    </row>
    <row r="58" spans="1:60">
      <c r="K58" s="113"/>
    </row>
    <row r="75" spans="6:6">
      <c r="F75" s="113"/>
    </row>
  </sheetData>
  <mergeCells count="13">
    <mergeCell ref="BG1:BH1"/>
    <mergeCell ref="U1:V1"/>
    <mergeCell ref="X1:Y1"/>
    <mergeCell ref="AA1:AB1"/>
    <mergeCell ref="AD1:AE1"/>
    <mergeCell ref="AG1:AH1"/>
    <mergeCell ref="AV1:AW1"/>
    <mergeCell ref="AZ1:BA1"/>
    <mergeCell ref="BD1:BE1"/>
    <mergeCell ref="AS1:AT1"/>
    <mergeCell ref="AJ1:AK1"/>
    <mergeCell ref="AM1:AN1"/>
    <mergeCell ref="AP1:AQ1"/>
  </mergeCells>
  <pageMargins left="0.7" right="0.7" top="0.75" bottom="0.75" header="0.3" footer="0.3"/>
  <pageSetup paperSize="9" scale="14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1204"/>
  <sheetViews>
    <sheetView zoomScale="70" zoomScaleNormal="70" workbookViewId="0">
      <selection activeCell="G19" sqref="G19"/>
    </sheetView>
  </sheetViews>
  <sheetFormatPr baseColWidth="10" defaultColWidth="11" defaultRowHeight="15"/>
  <cols>
    <col min="1" max="1" width="3.42578125" customWidth="1"/>
    <col min="2" max="2" width="10.28515625" customWidth="1"/>
    <col min="3" max="3" width="11.42578125" customWidth="1"/>
    <col min="4" max="5" width="11.5703125" customWidth="1"/>
    <col min="6" max="6" width="8.7109375" customWidth="1"/>
    <col min="7" max="7" width="25.7109375" customWidth="1"/>
    <col min="8" max="8" width="10.28515625" customWidth="1"/>
    <col min="9" max="9" width="25.7109375" customWidth="1"/>
  </cols>
  <sheetData>
    <row r="1" spans="1:9">
      <c r="A1" s="104"/>
      <c r="B1" s="105" t="s">
        <v>7</v>
      </c>
      <c r="C1" s="105" t="s">
        <v>119</v>
      </c>
      <c r="D1" s="105" t="s">
        <v>120</v>
      </c>
      <c r="E1" s="105" t="s">
        <v>121</v>
      </c>
      <c r="F1" s="105" t="s">
        <v>122</v>
      </c>
      <c r="G1" s="105" t="s">
        <v>7</v>
      </c>
      <c r="H1" s="105" t="s">
        <v>123</v>
      </c>
      <c r="I1" s="114" t="s">
        <v>124</v>
      </c>
    </row>
    <row r="2" spans="1:9">
      <c r="A2" s="106">
        <v>6</v>
      </c>
      <c r="B2" s="98">
        <v>73</v>
      </c>
      <c r="C2" s="98">
        <v>1</v>
      </c>
      <c r="D2" s="107">
        <v>45871</v>
      </c>
      <c r="E2" s="107">
        <v>45889</v>
      </c>
      <c r="F2" s="102">
        <f>'SABANA DE PRECIOS'!C3</f>
        <v>1.61172</v>
      </c>
      <c r="G2" s="98" t="s">
        <v>15</v>
      </c>
      <c r="H2" s="98" t="s">
        <v>125</v>
      </c>
      <c r="I2" s="115" t="s">
        <v>126</v>
      </c>
    </row>
    <row r="3" spans="1:9">
      <c r="A3" s="106">
        <v>6</v>
      </c>
      <c r="B3" s="98">
        <v>19</v>
      </c>
      <c r="C3" s="98">
        <v>1</v>
      </c>
      <c r="D3" s="107">
        <v>45870</v>
      </c>
      <c r="E3" s="107">
        <v>45889</v>
      </c>
      <c r="F3" s="102">
        <f>'SABANA DE PRECIOS'!C4</f>
        <v>1.61172</v>
      </c>
      <c r="G3" s="98" t="s">
        <v>18</v>
      </c>
      <c r="H3" s="98" t="s">
        <v>125</v>
      </c>
      <c r="I3" s="115" t="s">
        <v>126</v>
      </c>
    </row>
    <row r="4" spans="1:9">
      <c r="A4" s="106">
        <v>6</v>
      </c>
      <c r="B4" s="98">
        <v>26</v>
      </c>
      <c r="C4" s="98">
        <v>1</v>
      </c>
      <c r="D4" s="107">
        <v>45870</v>
      </c>
      <c r="E4" s="107">
        <v>45889</v>
      </c>
      <c r="F4" s="102">
        <f>'SABANA DE PRECIOS'!C5</f>
        <v>1.61172</v>
      </c>
      <c r="G4" s="98" t="s">
        <v>19</v>
      </c>
      <c r="H4" s="98" t="s">
        <v>125</v>
      </c>
      <c r="I4" s="115" t="s">
        <v>126</v>
      </c>
    </row>
    <row r="5" spans="1:9">
      <c r="A5" s="106">
        <v>6</v>
      </c>
      <c r="B5" s="98">
        <v>1</v>
      </c>
      <c r="C5" s="98">
        <v>1</v>
      </c>
      <c r="D5" s="107">
        <v>45870</v>
      </c>
      <c r="E5" s="107">
        <v>45889</v>
      </c>
      <c r="F5" s="102">
        <f>'SABANA DE PRECIOS'!C6</f>
        <v>1.6298699999999999</v>
      </c>
      <c r="G5" s="98" t="s">
        <v>20</v>
      </c>
      <c r="H5" s="98" t="s">
        <v>125</v>
      </c>
      <c r="I5" s="115" t="s">
        <v>126</v>
      </c>
    </row>
    <row r="6" spans="1:9">
      <c r="A6" s="106">
        <v>6</v>
      </c>
      <c r="B6" s="98">
        <v>2</v>
      </c>
      <c r="C6" s="98">
        <v>1</v>
      </c>
      <c r="D6" s="107">
        <v>45870</v>
      </c>
      <c r="E6" s="107">
        <v>45889</v>
      </c>
      <c r="F6" s="102">
        <f>'SABANA DE PRECIOS'!C7</f>
        <v>1.61172</v>
      </c>
      <c r="G6" s="98" t="s">
        <v>21</v>
      </c>
      <c r="H6" s="98" t="s">
        <v>125</v>
      </c>
      <c r="I6" s="115" t="s">
        <v>126</v>
      </c>
    </row>
    <row r="7" spans="1:9">
      <c r="A7" s="106">
        <v>6</v>
      </c>
      <c r="B7" s="98">
        <v>55</v>
      </c>
      <c r="C7" s="98">
        <v>1</v>
      </c>
      <c r="D7" s="107">
        <v>45870</v>
      </c>
      <c r="E7" s="107">
        <v>45889</v>
      </c>
      <c r="F7" s="102">
        <f>'SABANA DE PRECIOS'!C8</f>
        <v>1.62382</v>
      </c>
      <c r="G7" s="98" t="s">
        <v>22</v>
      </c>
      <c r="H7" s="98" t="s">
        <v>125</v>
      </c>
      <c r="I7" s="115" t="s">
        <v>126</v>
      </c>
    </row>
    <row r="8" spans="1:9">
      <c r="A8" s="228">
        <v>6</v>
      </c>
      <c r="B8" s="100">
        <v>96</v>
      </c>
      <c r="C8" s="100">
        <v>1</v>
      </c>
      <c r="D8" s="112">
        <v>45870</v>
      </c>
      <c r="E8" s="112">
        <v>45889</v>
      </c>
      <c r="F8" s="101">
        <f>'SABANA DE PRECIOS'!C9</f>
        <v>1.61172</v>
      </c>
      <c r="G8" s="229" t="s">
        <v>390</v>
      </c>
      <c r="H8" s="100" t="s">
        <v>125</v>
      </c>
      <c r="I8" s="230" t="s">
        <v>126</v>
      </c>
    </row>
    <row r="9" spans="1:9">
      <c r="A9" s="106">
        <v>6</v>
      </c>
      <c r="B9" s="98">
        <v>9</v>
      </c>
      <c r="C9" s="98">
        <v>1</v>
      </c>
      <c r="D9" s="107">
        <v>45870</v>
      </c>
      <c r="E9" s="107">
        <v>45889</v>
      </c>
      <c r="F9" s="102">
        <f>'SABANA DE PRECIOS'!C10</f>
        <v>1.57542</v>
      </c>
      <c r="G9" s="98" t="s">
        <v>24</v>
      </c>
      <c r="H9" s="98" t="s">
        <v>125</v>
      </c>
      <c r="I9" s="115" t="s">
        <v>126</v>
      </c>
    </row>
    <row r="10" spans="1:9">
      <c r="A10" s="106">
        <v>6</v>
      </c>
      <c r="B10" s="98">
        <v>10</v>
      </c>
      <c r="C10" s="98">
        <v>1</v>
      </c>
      <c r="D10" s="107">
        <v>45870</v>
      </c>
      <c r="E10" s="107">
        <v>45889</v>
      </c>
      <c r="F10" s="102">
        <f>F9</f>
        <v>1.57542</v>
      </c>
      <c r="G10" s="98" t="s">
        <v>24</v>
      </c>
      <c r="H10" s="98" t="s">
        <v>125</v>
      </c>
      <c r="I10" s="115" t="s">
        <v>126</v>
      </c>
    </row>
    <row r="11" spans="1:9">
      <c r="A11" s="106">
        <v>6</v>
      </c>
      <c r="B11" s="98">
        <v>74</v>
      </c>
      <c r="C11" s="98">
        <v>1</v>
      </c>
      <c r="D11" s="107">
        <v>45870</v>
      </c>
      <c r="E11" s="107">
        <v>45889</v>
      </c>
      <c r="F11" s="102">
        <f>'SABANA DE PRECIOS'!C11</f>
        <v>1.6056699999999999</v>
      </c>
      <c r="G11" s="98" t="s">
        <v>26</v>
      </c>
      <c r="H11" s="98" t="s">
        <v>125</v>
      </c>
      <c r="I11" s="115" t="s">
        <v>126</v>
      </c>
    </row>
    <row r="12" spans="1:9">
      <c r="A12" s="106">
        <v>6</v>
      </c>
      <c r="B12" s="98">
        <v>75</v>
      </c>
      <c r="C12" s="98">
        <v>1</v>
      </c>
      <c r="D12" s="107">
        <v>45870</v>
      </c>
      <c r="E12" s="107">
        <v>45889</v>
      </c>
      <c r="F12" s="102">
        <f>F11</f>
        <v>1.6056699999999999</v>
      </c>
      <c r="G12" s="98" t="s">
        <v>26</v>
      </c>
      <c r="H12" s="98" t="s">
        <v>125</v>
      </c>
      <c r="I12" s="115" t="s">
        <v>126</v>
      </c>
    </row>
    <row r="13" spans="1:9">
      <c r="A13" s="106">
        <v>6</v>
      </c>
      <c r="B13" s="98">
        <v>27</v>
      </c>
      <c r="C13" s="98">
        <v>1</v>
      </c>
      <c r="D13" s="107">
        <v>45870</v>
      </c>
      <c r="E13" s="107">
        <v>45889</v>
      </c>
      <c r="F13" s="102">
        <f>'SABANA DE PRECIOS'!C12</f>
        <v>1.61172</v>
      </c>
      <c r="G13" s="98" t="s">
        <v>23</v>
      </c>
      <c r="H13" s="98" t="s">
        <v>125</v>
      </c>
      <c r="I13" s="115" t="s">
        <v>126</v>
      </c>
    </row>
    <row r="14" spans="1:9">
      <c r="A14" s="106">
        <v>6</v>
      </c>
      <c r="B14" s="98">
        <v>72</v>
      </c>
      <c r="C14" s="98">
        <v>1</v>
      </c>
      <c r="D14" s="107">
        <v>45870</v>
      </c>
      <c r="E14" s="107">
        <v>45889</v>
      </c>
      <c r="F14" s="102">
        <f>'SABANA DE PRECIOS'!C13</f>
        <v>1.61656</v>
      </c>
      <c r="G14" s="98" t="s">
        <v>28</v>
      </c>
      <c r="H14" s="98" t="s">
        <v>125</v>
      </c>
      <c r="I14" s="115" t="s">
        <v>126</v>
      </c>
    </row>
    <row r="15" spans="1:9">
      <c r="A15" s="106">
        <v>6</v>
      </c>
      <c r="B15" s="98">
        <v>76</v>
      </c>
      <c r="C15" s="98">
        <v>1</v>
      </c>
      <c r="D15" s="107">
        <v>45870</v>
      </c>
      <c r="E15" s="107">
        <v>45889</v>
      </c>
      <c r="F15" s="102">
        <f>'SABANA DE PRECIOS'!C14</f>
        <v>1.6298699999999999</v>
      </c>
      <c r="G15" s="98" t="s">
        <v>29</v>
      </c>
      <c r="H15" s="98" t="s">
        <v>125</v>
      </c>
      <c r="I15" s="115" t="s">
        <v>126</v>
      </c>
    </row>
    <row r="16" spans="1:9">
      <c r="A16" s="106">
        <v>6</v>
      </c>
      <c r="B16" s="98">
        <v>83</v>
      </c>
      <c r="C16" s="108">
        <v>1</v>
      </c>
      <c r="D16" s="109">
        <v>45870</v>
      </c>
      <c r="E16" s="109">
        <v>45889</v>
      </c>
      <c r="F16" s="102">
        <f>'SABANA DE PRECIOS'!C15</f>
        <v>1.5935699999999999</v>
      </c>
      <c r="G16" s="98" t="s">
        <v>30</v>
      </c>
      <c r="H16" s="108" t="s">
        <v>125</v>
      </c>
      <c r="I16" s="116" t="s">
        <v>126</v>
      </c>
    </row>
    <row r="17" spans="1:9">
      <c r="A17" s="110">
        <v>6</v>
      </c>
      <c r="B17" s="108">
        <v>84</v>
      </c>
      <c r="C17" s="108">
        <v>1</v>
      </c>
      <c r="D17" s="109">
        <v>45870</v>
      </c>
      <c r="E17" s="109">
        <v>45889</v>
      </c>
      <c r="F17" s="102">
        <f>'SABANA DE PRECIOS'!C16</f>
        <v>1.5935699999999999</v>
      </c>
      <c r="G17" s="108" t="s">
        <v>32</v>
      </c>
      <c r="H17" s="108" t="s">
        <v>125</v>
      </c>
      <c r="I17" s="116" t="s">
        <v>126</v>
      </c>
    </row>
    <row r="18" spans="1:9">
      <c r="A18" s="110">
        <v>6</v>
      </c>
      <c r="B18" s="108">
        <v>85</v>
      </c>
      <c r="C18" s="108">
        <v>1</v>
      </c>
      <c r="D18" s="109">
        <v>45870</v>
      </c>
      <c r="E18" s="109">
        <v>45889</v>
      </c>
      <c r="F18" s="102">
        <f>'SABANA DE PRECIOS'!C17</f>
        <v>1.5935699999999999</v>
      </c>
      <c r="G18" s="108" t="s">
        <v>33</v>
      </c>
      <c r="H18" s="108" t="s">
        <v>125</v>
      </c>
      <c r="I18" s="116" t="s">
        <v>126</v>
      </c>
    </row>
    <row r="19" spans="1:9">
      <c r="A19" s="110">
        <v>6</v>
      </c>
      <c r="B19" s="108">
        <v>87</v>
      </c>
      <c r="C19" s="108">
        <v>1</v>
      </c>
      <c r="D19" s="109">
        <v>45870</v>
      </c>
      <c r="E19" s="109">
        <v>45889</v>
      </c>
      <c r="F19" s="102">
        <f>'SABANA DE PRECIOS'!C18</f>
        <v>1.59962</v>
      </c>
      <c r="G19" s="108" t="s">
        <v>34</v>
      </c>
      <c r="H19" s="108" t="s">
        <v>125</v>
      </c>
      <c r="I19" s="116" t="s">
        <v>126</v>
      </c>
    </row>
    <row r="20" spans="1:9">
      <c r="A20" s="110">
        <v>6</v>
      </c>
      <c r="B20" s="108">
        <v>88</v>
      </c>
      <c r="C20" s="108">
        <v>1</v>
      </c>
      <c r="D20" s="109">
        <v>45870</v>
      </c>
      <c r="E20" s="109">
        <v>45889</v>
      </c>
      <c r="F20" s="102">
        <f>'SABANA DE PRECIOS'!C19</f>
        <v>1.6056699999999999</v>
      </c>
      <c r="G20" s="108" t="s">
        <v>35</v>
      </c>
      <c r="H20" s="108" t="s">
        <v>125</v>
      </c>
      <c r="I20" s="116" t="s">
        <v>126</v>
      </c>
    </row>
    <row r="21" spans="1:9">
      <c r="A21" s="106">
        <v>6</v>
      </c>
      <c r="B21" s="98">
        <v>18</v>
      </c>
      <c r="C21" s="98">
        <v>1</v>
      </c>
      <c r="D21" s="107">
        <v>45870</v>
      </c>
      <c r="E21" s="107">
        <v>45889</v>
      </c>
      <c r="F21" s="102">
        <f>'SABANA DE PRECIOS'!C23</f>
        <v>1.61172</v>
      </c>
      <c r="G21" s="98" t="s">
        <v>39</v>
      </c>
      <c r="H21" s="98" t="s">
        <v>125</v>
      </c>
      <c r="I21" s="115" t="s">
        <v>126</v>
      </c>
    </row>
    <row r="22" spans="1:9">
      <c r="A22" s="106">
        <v>6</v>
      </c>
      <c r="B22" s="98">
        <v>70</v>
      </c>
      <c r="C22" s="98">
        <v>1</v>
      </c>
      <c r="D22" s="107">
        <v>45870</v>
      </c>
      <c r="E22" s="107">
        <v>45889</v>
      </c>
      <c r="F22" s="102">
        <f>'SABANA DE PRECIOS'!C24</f>
        <v>1.62382</v>
      </c>
      <c r="G22" s="98" t="s">
        <v>41</v>
      </c>
      <c r="H22" s="98" t="s">
        <v>125</v>
      </c>
      <c r="I22" s="115" t="s">
        <v>126</v>
      </c>
    </row>
    <row r="23" spans="1:9">
      <c r="A23" s="106">
        <v>6</v>
      </c>
      <c r="B23" s="98">
        <v>23</v>
      </c>
      <c r="C23" s="98">
        <v>1</v>
      </c>
      <c r="D23" s="107">
        <v>45870</v>
      </c>
      <c r="E23" s="107">
        <v>45889</v>
      </c>
      <c r="F23" s="102">
        <f>'SABANA DE PRECIOS'!C25</f>
        <v>1.62382</v>
      </c>
      <c r="G23" s="98" t="s">
        <v>43</v>
      </c>
      <c r="H23" s="98" t="s">
        <v>125</v>
      </c>
      <c r="I23" s="115" t="s">
        <v>126</v>
      </c>
    </row>
    <row r="24" spans="1:9">
      <c r="A24" s="106">
        <v>6</v>
      </c>
      <c r="B24" s="98">
        <v>66</v>
      </c>
      <c r="C24" s="98">
        <v>1</v>
      </c>
      <c r="D24" s="107">
        <v>45870</v>
      </c>
      <c r="E24" s="107">
        <v>45889</v>
      </c>
      <c r="F24" s="102">
        <v>0</v>
      </c>
      <c r="G24" s="98" t="s">
        <v>386</v>
      </c>
      <c r="H24" s="98" t="s">
        <v>125</v>
      </c>
      <c r="I24" s="115" t="s">
        <v>126</v>
      </c>
    </row>
    <row r="25" spans="1:9">
      <c r="A25" s="106">
        <v>6</v>
      </c>
      <c r="B25" s="98">
        <v>8</v>
      </c>
      <c r="C25" s="98">
        <v>1</v>
      </c>
      <c r="D25" s="107">
        <v>45870</v>
      </c>
      <c r="E25" s="107">
        <v>45889</v>
      </c>
      <c r="F25" s="102">
        <f>'SABANA DE PRECIOS'!C26</f>
        <v>1.63592</v>
      </c>
      <c r="G25" s="98" t="s">
        <v>45</v>
      </c>
      <c r="H25" s="98" t="s">
        <v>125</v>
      </c>
      <c r="I25" s="115" t="s">
        <v>126</v>
      </c>
    </row>
    <row r="26" spans="1:9">
      <c r="A26" s="106">
        <v>6</v>
      </c>
      <c r="B26" s="98">
        <v>82</v>
      </c>
      <c r="C26" s="98">
        <v>1</v>
      </c>
      <c r="D26" s="107">
        <v>45870</v>
      </c>
      <c r="E26" s="107">
        <v>45889</v>
      </c>
      <c r="F26" s="102">
        <f>'SABANA DE PRECIOS'!C27</f>
        <v>1.59962</v>
      </c>
      <c r="G26" s="98" t="s">
        <v>46</v>
      </c>
      <c r="H26" s="98" t="s">
        <v>125</v>
      </c>
      <c r="I26" s="115" t="s">
        <v>126</v>
      </c>
    </row>
    <row r="27" spans="1:9">
      <c r="A27" s="106">
        <v>6</v>
      </c>
      <c r="B27" s="98">
        <v>16</v>
      </c>
      <c r="C27" s="98">
        <v>1</v>
      </c>
      <c r="D27" s="107">
        <v>45870</v>
      </c>
      <c r="E27" s="107">
        <v>45889</v>
      </c>
      <c r="F27" s="102">
        <f>'SABANA DE PRECIOS'!C28</f>
        <v>1.7327199999999998</v>
      </c>
      <c r="G27" s="98" t="s">
        <v>47</v>
      </c>
      <c r="H27" s="98" t="s">
        <v>125</v>
      </c>
      <c r="I27" s="115" t="s">
        <v>126</v>
      </c>
    </row>
    <row r="28" spans="1:9">
      <c r="A28" s="106">
        <v>6</v>
      </c>
      <c r="B28" s="98">
        <v>14</v>
      </c>
      <c r="C28" s="98">
        <v>1</v>
      </c>
      <c r="D28" s="107">
        <v>45870</v>
      </c>
      <c r="E28" s="107">
        <v>45889</v>
      </c>
      <c r="F28" s="102">
        <f>'SABANA DE PRECIOS'!C29</f>
        <v>0</v>
      </c>
      <c r="G28" s="98" t="s">
        <v>49</v>
      </c>
      <c r="H28" s="98" t="s">
        <v>125</v>
      </c>
      <c r="I28" s="115" t="s">
        <v>126</v>
      </c>
    </row>
    <row r="29" spans="1:9">
      <c r="A29" s="106">
        <v>6</v>
      </c>
      <c r="B29" s="98">
        <v>5</v>
      </c>
      <c r="C29" s="98">
        <v>1</v>
      </c>
      <c r="D29" s="107">
        <v>45870</v>
      </c>
      <c r="E29" s="107">
        <v>45889</v>
      </c>
      <c r="F29" s="102">
        <f>'SABANA DE PRECIOS'!C30</f>
        <v>1.6431800000000001</v>
      </c>
      <c r="G29" s="98" t="s">
        <v>51</v>
      </c>
      <c r="H29" s="98" t="s">
        <v>125</v>
      </c>
      <c r="I29" s="115" t="s">
        <v>126</v>
      </c>
    </row>
    <row r="30" spans="1:9">
      <c r="A30" s="106">
        <v>6</v>
      </c>
      <c r="B30" s="98">
        <v>41</v>
      </c>
      <c r="C30" s="98">
        <v>1</v>
      </c>
      <c r="D30" s="107">
        <v>45870</v>
      </c>
      <c r="E30" s="107">
        <v>45889</v>
      </c>
      <c r="F30" s="102">
        <f>'SABANA DE PRECIOS'!C31</f>
        <v>1.61172</v>
      </c>
      <c r="G30" s="98" t="s">
        <v>53</v>
      </c>
      <c r="H30" s="98" t="s">
        <v>125</v>
      </c>
      <c r="I30" s="115" t="s">
        <v>126</v>
      </c>
    </row>
    <row r="31" spans="1:9">
      <c r="A31" s="106">
        <v>6</v>
      </c>
      <c r="B31" s="98">
        <v>64</v>
      </c>
      <c r="C31" s="98">
        <v>1</v>
      </c>
      <c r="D31" s="107">
        <v>45870</v>
      </c>
      <c r="E31" s="107">
        <v>45889</v>
      </c>
      <c r="F31" s="102">
        <f>'SABANA DE PRECIOS'!C32</f>
        <v>1.7012599999999998</v>
      </c>
      <c r="G31" s="98" t="s">
        <v>55</v>
      </c>
      <c r="H31" s="98" t="s">
        <v>125</v>
      </c>
      <c r="I31" s="115" t="s">
        <v>126</v>
      </c>
    </row>
    <row r="32" spans="1:9">
      <c r="A32" s="106">
        <v>6</v>
      </c>
      <c r="B32" s="98">
        <v>44</v>
      </c>
      <c r="C32" s="98">
        <v>1</v>
      </c>
      <c r="D32" s="107">
        <v>45870</v>
      </c>
      <c r="E32" s="107">
        <v>45889</v>
      </c>
      <c r="F32" s="102">
        <f>'SABANA DE PRECIOS'!C33</f>
        <v>1.58752</v>
      </c>
      <c r="G32" s="98" t="s">
        <v>56</v>
      </c>
      <c r="H32" s="98" t="s">
        <v>125</v>
      </c>
      <c r="I32" s="115" t="s">
        <v>126</v>
      </c>
    </row>
    <row r="33" spans="1:9">
      <c r="A33" s="106">
        <v>6</v>
      </c>
      <c r="B33" s="98">
        <v>33</v>
      </c>
      <c r="C33" s="98">
        <v>1</v>
      </c>
      <c r="D33" s="107">
        <v>45870</v>
      </c>
      <c r="E33" s="107">
        <v>45889</v>
      </c>
      <c r="F33" s="102">
        <f>'SABANA DE PRECIOS'!C34</f>
        <v>1.6576999999999997</v>
      </c>
      <c r="G33" s="98" t="s">
        <v>58</v>
      </c>
      <c r="H33" s="98" t="s">
        <v>125</v>
      </c>
      <c r="I33" s="115" t="s">
        <v>126</v>
      </c>
    </row>
    <row r="34" spans="1:9">
      <c r="A34" s="106">
        <v>6</v>
      </c>
      <c r="B34" s="98">
        <v>34</v>
      </c>
      <c r="C34" s="98">
        <v>1</v>
      </c>
      <c r="D34" s="107">
        <v>45870</v>
      </c>
      <c r="E34" s="107">
        <v>45889</v>
      </c>
      <c r="F34" s="102">
        <f>'SABANA DE PRECIOS'!C35</f>
        <v>1.6286599999999998</v>
      </c>
      <c r="G34" s="98" t="s">
        <v>59</v>
      </c>
      <c r="H34" s="98" t="s">
        <v>125</v>
      </c>
      <c r="I34" s="115" t="s">
        <v>126</v>
      </c>
    </row>
    <row r="35" spans="1:9">
      <c r="A35" s="106">
        <v>6</v>
      </c>
      <c r="B35" s="213">
        <v>91</v>
      </c>
      <c r="C35" s="98">
        <v>1</v>
      </c>
      <c r="D35" s="107">
        <v>45870</v>
      </c>
      <c r="E35" s="107">
        <v>45889</v>
      </c>
      <c r="F35" s="102">
        <f>'SABANA DE PRECIOS'!C36</f>
        <v>1.6577000000000002</v>
      </c>
      <c r="G35" s="212" t="s">
        <v>382</v>
      </c>
      <c r="H35" s="98" t="s">
        <v>125</v>
      </c>
      <c r="I35" s="115" t="s">
        <v>126</v>
      </c>
    </row>
    <row r="36" spans="1:9">
      <c r="A36" s="106">
        <v>6</v>
      </c>
      <c r="B36" s="98">
        <v>53</v>
      </c>
      <c r="C36" s="98">
        <v>1</v>
      </c>
      <c r="D36" s="107">
        <v>45870</v>
      </c>
      <c r="E36" s="107">
        <v>45889</v>
      </c>
      <c r="F36" s="102">
        <f>F35</f>
        <v>1.6577000000000002</v>
      </c>
      <c r="G36" s="98" t="s">
        <v>60</v>
      </c>
      <c r="H36" s="98" t="s">
        <v>125</v>
      </c>
      <c r="I36" s="115" t="s">
        <v>126</v>
      </c>
    </row>
    <row r="37" spans="1:9">
      <c r="A37" s="106">
        <v>6</v>
      </c>
      <c r="B37" s="98">
        <v>45</v>
      </c>
      <c r="C37" s="98">
        <v>1</v>
      </c>
      <c r="D37" s="107">
        <v>45870</v>
      </c>
      <c r="E37" s="107">
        <v>45889</v>
      </c>
      <c r="F37" s="102">
        <f>'SABANA DE PRECIOS'!C37</f>
        <v>1.64802</v>
      </c>
      <c r="G37" s="98" t="s">
        <v>62</v>
      </c>
      <c r="H37" s="98" t="s">
        <v>125</v>
      </c>
      <c r="I37" s="115" t="s">
        <v>126</v>
      </c>
    </row>
    <row r="38" spans="1:9">
      <c r="A38" s="106">
        <v>6</v>
      </c>
      <c r="B38" s="98">
        <v>47</v>
      </c>
      <c r="C38" s="98">
        <v>1</v>
      </c>
      <c r="D38" s="107">
        <v>45870</v>
      </c>
      <c r="E38" s="107">
        <v>45889</v>
      </c>
      <c r="F38" s="102">
        <f>'SABANA DE PRECIOS'!C38</f>
        <v>1.61172</v>
      </c>
      <c r="G38" s="98" t="s">
        <v>64</v>
      </c>
      <c r="H38" s="98" t="s">
        <v>125</v>
      </c>
      <c r="I38" s="115" t="s">
        <v>126</v>
      </c>
    </row>
    <row r="39" spans="1:9">
      <c r="A39" s="106">
        <v>6</v>
      </c>
      <c r="B39" s="98">
        <v>56</v>
      </c>
      <c r="C39" s="98">
        <v>1</v>
      </c>
      <c r="D39" s="107">
        <v>45870</v>
      </c>
      <c r="E39" s="107">
        <v>45889</v>
      </c>
      <c r="F39" s="102">
        <f>'SABANA DE PRECIOS'!C39</f>
        <v>1.65649</v>
      </c>
      <c r="G39" s="98" t="s">
        <v>65</v>
      </c>
      <c r="H39" s="98" t="s">
        <v>125</v>
      </c>
      <c r="I39" s="115" t="s">
        <v>126</v>
      </c>
    </row>
    <row r="40" spans="1:9">
      <c r="A40" s="106">
        <v>6</v>
      </c>
      <c r="B40" s="98">
        <v>61</v>
      </c>
      <c r="C40" s="98">
        <v>1</v>
      </c>
      <c r="D40" s="107">
        <v>45870</v>
      </c>
      <c r="E40" s="107">
        <v>45889</v>
      </c>
      <c r="F40" s="102">
        <f>'SABANA DE PRECIOS'!C40</f>
        <v>1.61293</v>
      </c>
      <c r="G40" s="98" t="s">
        <v>67</v>
      </c>
      <c r="H40" s="98" t="s">
        <v>125</v>
      </c>
      <c r="I40" s="115" t="s">
        <v>126</v>
      </c>
    </row>
    <row r="41" spans="1:9">
      <c r="A41" s="106">
        <v>6</v>
      </c>
      <c r="B41" s="98">
        <v>60</v>
      </c>
      <c r="C41" s="98">
        <v>1</v>
      </c>
      <c r="D41" s="107">
        <v>45870</v>
      </c>
      <c r="E41" s="107">
        <v>45889</v>
      </c>
      <c r="F41" s="102">
        <f>'SABANA DE PRECIOS'!C41</f>
        <v>1.5814699999999999</v>
      </c>
      <c r="G41" s="98" t="s">
        <v>69</v>
      </c>
      <c r="H41" s="98" t="s">
        <v>125</v>
      </c>
      <c r="I41" s="115" t="s">
        <v>126</v>
      </c>
    </row>
    <row r="42" spans="1:9">
      <c r="A42" s="98">
        <v>6</v>
      </c>
      <c r="B42" s="98">
        <v>65</v>
      </c>
      <c r="C42" s="98">
        <v>1</v>
      </c>
      <c r="D42" s="107">
        <v>45870</v>
      </c>
      <c r="E42" s="107">
        <v>45889</v>
      </c>
      <c r="F42" s="102">
        <f>'SABANA DE PRECIOS'!C42</f>
        <v>1.61293</v>
      </c>
      <c r="G42" s="98" t="s">
        <v>71</v>
      </c>
      <c r="H42" s="98" t="s">
        <v>125</v>
      </c>
      <c r="I42" s="98" t="s">
        <v>126</v>
      </c>
    </row>
    <row r="43" spans="1:9">
      <c r="A43" s="98">
        <v>6</v>
      </c>
      <c r="B43" s="98">
        <v>68</v>
      </c>
      <c r="C43" s="98">
        <v>1</v>
      </c>
      <c r="D43" s="107">
        <v>45870</v>
      </c>
      <c r="E43" s="107">
        <v>45889</v>
      </c>
      <c r="F43" s="102">
        <f>'SABANA DE PRECIOS'!C43</f>
        <v>1.7249699999999999</v>
      </c>
      <c r="G43" s="98" t="s">
        <v>72</v>
      </c>
      <c r="H43" s="98" t="s">
        <v>125</v>
      </c>
      <c r="I43" s="98" t="s">
        <v>126</v>
      </c>
    </row>
    <row r="44" spans="1:9">
      <c r="A44" s="98">
        <v>6</v>
      </c>
      <c r="B44" s="98">
        <v>67</v>
      </c>
      <c r="C44" s="98">
        <v>1</v>
      </c>
      <c r="D44" s="107">
        <v>45870</v>
      </c>
      <c r="E44" s="107">
        <v>45889</v>
      </c>
      <c r="F44" s="102">
        <f>'SABANA DE PRECIOS'!C44</f>
        <v>0</v>
      </c>
      <c r="G44" s="98" t="s">
        <v>73</v>
      </c>
      <c r="H44" s="98" t="s">
        <v>125</v>
      </c>
      <c r="I44" s="98" t="s">
        <v>126</v>
      </c>
    </row>
    <row r="45" spans="1:9">
      <c r="A45" s="98">
        <v>6</v>
      </c>
      <c r="B45" s="98">
        <v>77</v>
      </c>
      <c r="C45" s="98">
        <v>1</v>
      </c>
      <c r="D45" s="107">
        <v>45870</v>
      </c>
      <c r="E45" s="107">
        <v>45889</v>
      </c>
      <c r="F45" s="102">
        <f>'SABANA DE PRECIOS'!C45</f>
        <v>1.6746400000000001</v>
      </c>
      <c r="G45" s="98" t="s">
        <v>74</v>
      </c>
      <c r="H45" s="98" t="s">
        <v>125</v>
      </c>
      <c r="I45" s="98" t="s">
        <v>126</v>
      </c>
    </row>
    <row r="46" spans="1:9">
      <c r="A46" s="98">
        <v>6</v>
      </c>
      <c r="B46" s="98">
        <v>78</v>
      </c>
      <c r="C46" s="98">
        <v>1</v>
      </c>
      <c r="D46" s="107">
        <v>45870</v>
      </c>
      <c r="E46" s="107">
        <v>45889</v>
      </c>
      <c r="F46" s="102">
        <f>'SABANA DE PRECIOS'!C46</f>
        <v>1.5778399999999999</v>
      </c>
      <c r="G46" s="98" t="s">
        <v>76</v>
      </c>
      <c r="H46" s="98" t="s">
        <v>125</v>
      </c>
      <c r="I46" s="98" t="s">
        <v>126</v>
      </c>
    </row>
    <row r="47" spans="1:9">
      <c r="A47" s="98">
        <v>6</v>
      </c>
      <c r="B47" s="98">
        <v>80</v>
      </c>
      <c r="C47" s="98">
        <v>1</v>
      </c>
      <c r="D47" s="107">
        <v>45870</v>
      </c>
      <c r="E47" s="107">
        <v>45889</v>
      </c>
      <c r="F47" s="102">
        <f>'SABANA DE PRECIOS'!C47</f>
        <v>1.6552799999999999</v>
      </c>
      <c r="G47" s="98" t="s">
        <v>78</v>
      </c>
      <c r="H47" s="98" t="s">
        <v>125</v>
      </c>
      <c r="I47" s="98" t="s">
        <v>126</v>
      </c>
    </row>
    <row r="48" spans="1:9">
      <c r="A48" s="98">
        <v>6</v>
      </c>
      <c r="B48" s="98">
        <v>81</v>
      </c>
      <c r="C48" s="98">
        <v>1</v>
      </c>
      <c r="D48" s="107">
        <v>45870</v>
      </c>
      <c r="E48" s="107">
        <v>45889</v>
      </c>
      <c r="F48" s="102">
        <f>'SABANA DE PRECIOS'!C48</f>
        <v>1.6516499999999998</v>
      </c>
      <c r="G48" s="98" t="s">
        <v>79</v>
      </c>
      <c r="H48" s="98" t="s">
        <v>125</v>
      </c>
      <c r="I48" s="98" t="s">
        <v>126</v>
      </c>
    </row>
    <row r="49" spans="1:9">
      <c r="A49" s="98">
        <v>6</v>
      </c>
      <c r="B49" s="98">
        <v>79</v>
      </c>
      <c r="C49" s="98">
        <v>1</v>
      </c>
      <c r="D49" s="107">
        <v>45870</v>
      </c>
      <c r="E49" s="107">
        <v>45889</v>
      </c>
      <c r="F49" s="102">
        <f>'SABANA DE PRECIOS'!C49</f>
        <v>1.5814699999999999</v>
      </c>
      <c r="G49" s="98" t="s">
        <v>80</v>
      </c>
      <c r="H49" s="98" t="s">
        <v>125</v>
      </c>
      <c r="I49" s="98" t="s">
        <v>126</v>
      </c>
    </row>
    <row r="50" spans="1:9">
      <c r="A50" s="108">
        <v>6</v>
      </c>
      <c r="B50" s="108">
        <v>71</v>
      </c>
      <c r="C50" s="108">
        <v>1</v>
      </c>
      <c r="D50" s="109">
        <v>45870</v>
      </c>
      <c r="E50" s="109">
        <v>45889</v>
      </c>
      <c r="F50" s="111">
        <f>'SABANA DE PRECIOS'!C50</f>
        <v>1.6177699999999999</v>
      </c>
      <c r="G50" s="108" t="s">
        <v>118</v>
      </c>
      <c r="H50" s="108" t="s">
        <v>125</v>
      </c>
      <c r="I50" s="108" t="s">
        <v>126</v>
      </c>
    </row>
    <row r="51" spans="1:9">
      <c r="A51" s="108">
        <v>6</v>
      </c>
      <c r="B51" s="108">
        <v>86</v>
      </c>
      <c r="C51" s="108">
        <v>1</v>
      </c>
      <c r="D51" s="109">
        <v>45870</v>
      </c>
      <c r="E51" s="109">
        <v>45889</v>
      </c>
      <c r="F51" s="111">
        <f>'SABANA DE PRECIOS'!C51</f>
        <v>1.6298699999999999</v>
      </c>
      <c r="G51" s="108" t="s">
        <v>83</v>
      </c>
      <c r="H51" s="108" t="s">
        <v>125</v>
      </c>
      <c r="I51" s="108" t="s">
        <v>126</v>
      </c>
    </row>
    <row r="52" spans="1:9" s="103" customFormat="1">
      <c r="A52" s="100">
        <v>6</v>
      </c>
      <c r="B52" s="100">
        <v>89</v>
      </c>
      <c r="C52" s="100">
        <v>1</v>
      </c>
      <c r="D52" s="112">
        <v>45870</v>
      </c>
      <c r="E52" s="112">
        <v>45889</v>
      </c>
      <c r="F52" s="101">
        <f>'SABANA DE PRECIOS'!C20</f>
        <v>1.58752</v>
      </c>
      <c r="G52" s="100" t="s">
        <v>37</v>
      </c>
      <c r="H52" s="100" t="s">
        <v>125</v>
      </c>
      <c r="I52" s="100" t="s">
        <v>126</v>
      </c>
    </row>
    <row r="53" spans="1:9" s="103" customFormat="1">
      <c r="A53" s="100">
        <v>6</v>
      </c>
      <c r="B53" s="100">
        <v>90</v>
      </c>
      <c r="C53" s="100">
        <v>1</v>
      </c>
      <c r="D53" s="112">
        <v>45870</v>
      </c>
      <c r="E53" s="112">
        <v>45889</v>
      </c>
      <c r="F53" s="101">
        <f>'SABANA DE PRECIOS'!C21</f>
        <v>1.62382</v>
      </c>
      <c r="G53" s="100" t="s">
        <v>365</v>
      </c>
      <c r="H53" s="100" t="s">
        <v>125</v>
      </c>
      <c r="I53" s="100" t="s">
        <v>126</v>
      </c>
    </row>
    <row r="54" spans="1:9">
      <c r="A54" s="108">
        <v>6</v>
      </c>
      <c r="B54" s="108">
        <v>93</v>
      </c>
      <c r="C54" s="108">
        <v>1</v>
      </c>
      <c r="D54" s="109">
        <v>45870</v>
      </c>
      <c r="E54" s="109">
        <v>45889</v>
      </c>
      <c r="F54" s="111">
        <f>'SABANA DE PRECIOS'!C52</f>
        <v>1.6589099999999999</v>
      </c>
      <c r="G54" s="108" t="s">
        <v>387</v>
      </c>
      <c r="H54" s="108" t="s">
        <v>125</v>
      </c>
      <c r="I54" s="108" t="s">
        <v>126</v>
      </c>
    </row>
    <row r="55" spans="1:9">
      <c r="A55" s="108">
        <v>6</v>
      </c>
      <c r="B55" s="108">
        <v>94</v>
      </c>
      <c r="C55" s="108">
        <v>1</v>
      </c>
      <c r="D55" s="109">
        <v>45870</v>
      </c>
      <c r="E55" s="109">
        <v>45889</v>
      </c>
      <c r="F55" s="111">
        <f>'SABANA DE PRECIOS'!C53</f>
        <v>1.64923</v>
      </c>
      <c r="G55" s="108" t="s">
        <v>389</v>
      </c>
      <c r="H55" s="108" t="s">
        <v>125</v>
      </c>
      <c r="I55" s="108" t="s">
        <v>126</v>
      </c>
    </row>
    <row r="56" spans="1:9">
      <c r="A56" s="108">
        <v>6</v>
      </c>
      <c r="B56" s="108">
        <v>95</v>
      </c>
      <c r="C56" s="108">
        <v>1</v>
      </c>
      <c r="D56" s="109">
        <v>45870</v>
      </c>
      <c r="E56" s="109">
        <v>45889</v>
      </c>
      <c r="F56" s="111">
        <f>'SABANA DE PRECIOS'!C54</f>
        <v>1.66859</v>
      </c>
      <c r="G56" s="108" t="s">
        <v>388</v>
      </c>
      <c r="H56" s="108" t="s">
        <v>125</v>
      </c>
      <c r="I56" s="108" t="s">
        <v>126</v>
      </c>
    </row>
    <row r="57" spans="1:9">
      <c r="A57" s="108">
        <v>6</v>
      </c>
      <c r="B57" s="108">
        <v>97</v>
      </c>
      <c r="C57" s="108">
        <v>1</v>
      </c>
      <c r="D57" s="109">
        <v>45870</v>
      </c>
      <c r="E57" s="109">
        <v>45889</v>
      </c>
      <c r="F57" s="111">
        <f>'SABANA DE PRECIOS'!C55</f>
        <v>1.6214</v>
      </c>
      <c r="G57" s="108" t="s">
        <v>403</v>
      </c>
      <c r="H57" s="108" t="s">
        <v>125</v>
      </c>
      <c r="I57" s="108" t="s">
        <v>126</v>
      </c>
    </row>
    <row r="58" spans="1:9">
      <c r="D58" s="235"/>
      <c r="E58" s="235"/>
      <c r="F58" s="113"/>
    </row>
    <row r="59" spans="1:9">
      <c r="A59" s="98">
        <v>24</v>
      </c>
      <c r="B59" s="98">
        <v>73</v>
      </c>
      <c r="C59" s="98">
        <v>1</v>
      </c>
      <c r="D59" s="107">
        <v>45870</v>
      </c>
      <c r="E59" s="107">
        <v>45889</v>
      </c>
      <c r="F59" s="102">
        <f>'SABANA DE PRECIOS'!E3</f>
        <v>1.6189800000000001</v>
      </c>
      <c r="G59" s="98" t="s">
        <v>15</v>
      </c>
      <c r="H59" s="98" t="s">
        <v>125</v>
      </c>
      <c r="I59" s="98" t="s">
        <v>127</v>
      </c>
    </row>
    <row r="60" spans="1:9">
      <c r="A60" s="98">
        <v>24</v>
      </c>
      <c r="B60" s="98">
        <v>19</v>
      </c>
      <c r="C60" s="98">
        <v>1</v>
      </c>
      <c r="D60" s="107">
        <v>45870</v>
      </c>
      <c r="E60" s="107">
        <v>45889</v>
      </c>
      <c r="F60" s="102">
        <f>'SABANA DE PRECIOS'!E4</f>
        <v>1.6189800000000001</v>
      </c>
      <c r="G60" s="98" t="s">
        <v>18</v>
      </c>
      <c r="H60" s="98" t="s">
        <v>125</v>
      </c>
      <c r="I60" s="98" t="s">
        <v>127</v>
      </c>
    </row>
    <row r="61" spans="1:9">
      <c r="A61" s="98">
        <v>24</v>
      </c>
      <c r="B61" s="98">
        <v>26</v>
      </c>
      <c r="C61" s="98">
        <v>1</v>
      </c>
      <c r="D61" s="107">
        <v>45870</v>
      </c>
      <c r="E61" s="107">
        <v>45889</v>
      </c>
      <c r="F61" s="102">
        <f>'SABANA DE PRECIOS'!E5</f>
        <v>1.6189800000000001</v>
      </c>
      <c r="G61" s="98" t="s">
        <v>19</v>
      </c>
      <c r="H61" s="98" t="s">
        <v>125</v>
      </c>
      <c r="I61" s="98" t="s">
        <v>127</v>
      </c>
    </row>
    <row r="62" spans="1:9">
      <c r="A62" s="98">
        <v>24</v>
      </c>
      <c r="B62" s="98">
        <v>1</v>
      </c>
      <c r="C62" s="98">
        <v>1</v>
      </c>
      <c r="D62" s="107">
        <v>45870</v>
      </c>
      <c r="E62" s="107">
        <v>45889</v>
      </c>
      <c r="F62" s="102">
        <f>'SABANA DE PRECIOS'!E6</f>
        <v>1.63713</v>
      </c>
      <c r="G62" s="98" t="s">
        <v>20</v>
      </c>
      <c r="H62" s="98" t="s">
        <v>125</v>
      </c>
      <c r="I62" s="98" t="s">
        <v>127</v>
      </c>
    </row>
    <row r="63" spans="1:9">
      <c r="A63" s="98">
        <v>24</v>
      </c>
      <c r="B63" s="98">
        <v>2</v>
      </c>
      <c r="C63" s="98">
        <v>1</v>
      </c>
      <c r="D63" s="107">
        <v>45870</v>
      </c>
      <c r="E63" s="107">
        <v>45889</v>
      </c>
      <c r="F63" s="102">
        <f>'SABANA DE PRECIOS'!E7</f>
        <v>1.6189800000000001</v>
      </c>
      <c r="G63" s="98" t="s">
        <v>21</v>
      </c>
      <c r="H63" s="98" t="s">
        <v>125</v>
      </c>
      <c r="I63" s="98" t="s">
        <v>127</v>
      </c>
    </row>
    <row r="64" spans="1:9">
      <c r="A64" s="98">
        <v>24</v>
      </c>
      <c r="B64" s="98">
        <v>55</v>
      </c>
      <c r="C64" s="98">
        <v>1</v>
      </c>
      <c r="D64" s="107">
        <v>45870</v>
      </c>
      <c r="E64" s="107">
        <v>45889</v>
      </c>
      <c r="F64" s="102">
        <f>'SABANA DE PRECIOS'!E8</f>
        <v>1.6310800000000001</v>
      </c>
      <c r="G64" s="98" t="s">
        <v>22</v>
      </c>
      <c r="H64" s="98" t="s">
        <v>125</v>
      </c>
      <c r="I64" s="98" t="s">
        <v>127</v>
      </c>
    </row>
    <row r="65" spans="1:9">
      <c r="A65" s="228">
        <v>24</v>
      </c>
      <c r="B65" s="100">
        <v>96</v>
      </c>
      <c r="C65" s="100">
        <v>1</v>
      </c>
      <c r="D65" s="112">
        <v>45870</v>
      </c>
      <c r="E65" s="112">
        <v>45889</v>
      </c>
      <c r="F65" s="101">
        <f>'SABANA DE PRECIOS'!E9</f>
        <v>1.6189800000000001</v>
      </c>
      <c r="G65" s="229" t="s">
        <v>390</v>
      </c>
      <c r="H65" s="100" t="s">
        <v>125</v>
      </c>
      <c r="I65" s="229" t="s">
        <v>127</v>
      </c>
    </row>
    <row r="66" spans="1:9">
      <c r="A66" s="98">
        <v>24</v>
      </c>
      <c r="B66" s="98">
        <v>9</v>
      </c>
      <c r="C66" s="98">
        <v>1</v>
      </c>
      <c r="D66" s="107">
        <v>45870</v>
      </c>
      <c r="E66" s="107">
        <v>45889</v>
      </c>
      <c r="F66" s="102">
        <f>'SABANA DE PRECIOS'!E10</f>
        <v>1.5826800000000001</v>
      </c>
      <c r="G66" s="98" t="s">
        <v>24</v>
      </c>
      <c r="H66" s="98" t="s">
        <v>125</v>
      </c>
      <c r="I66" s="98" t="s">
        <v>127</v>
      </c>
    </row>
    <row r="67" spans="1:9">
      <c r="A67" s="98">
        <v>24</v>
      </c>
      <c r="B67" s="98">
        <v>10</v>
      </c>
      <c r="C67" s="98">
        <v>1</v>
      </c>
      <c r="D67" s="107">
        <v>45870</v>
      </c>
      <c r="E67" s="107">
        <v>45889</v>
      </c>
      <c r="F67" s="102">
        <f>F66</f>
        <v>1.5826800000000001</v>
      </c>
      <c r="G67" s="98" t="s">
        <v>24</v>
      </c>
      <c r="H67" s="98" t="s">
        <v>125</v>
      </c>
      <c r="I67" s="98" t="s">
        <v>127</v>
      </c>
    </row>
    <row r="68" spans="1:9">
      <c r="A68" s="98">
        <v>24</v>
      </c>
      <c r="B68" s="98">
        <v>74</v>
      </c>
      <c r="C68" s="98">
        <v>1</v>
      </c>
      <c r="D68" s="107">
        <v>45870</v>
      </c>
      <c r="E68" s="107">
        <v>45889</v>
      </c>
      <c r="F68" s="102">
        <f>'SABANA DE PRECIOS'!E11</f>
        <v>1.61293</v>
      </c>
      <c r="G68" s="98" t="s">
        <v>26</v>
      </c>
      <c r="H68" s="98" t="s">
        <v>125</v>
      </c>
      <c r="I68" s="98" t="s">
        <v>127</v>
      </c>
    </row>
    <row r="69" spans="1:9">
      <c r="A69" s="106">
        <v>24</v>
      </c>
      <c r="B69" s="98">
        <v>75</v>
      </c>
      <c r="C69" s="98">
        <v>1</v>
      </c>
      <c r="D69" s="107">
        <v>45870</v>
      </c>
      <c r="E69" s="107">
        <v>45889</v>
      </c>
      <c r="F69" s="102">
        <f>F68</f>
        <v>1.61293</v>
      </c>
      <c r="G69" s="98" t="s">
        <v>26</v>
      </c>
      <c r="H69" s="98" t="s">
        <v>125</v>
      </c>
      <c r="I69" s="115" t="s">
        <v>127</v>
      </c>
    </row>
    <row r="70" spans="1:9">
      <c r="A70" s="106">
        <v>24</v>
      </c>
      <c r="B70" s="98">
        <v>27</v>
      </c>
      <c r="C70" s="98">
        <v>1</v>
      </c>
      <c r="D70" s="107">
        <v>45870</v>
      </c>
      <c r="E70" s="107">
        <v>45889</v>
      </c>
      <c r="F70" s="102">
        <f>'SABANA DE PRECIOS'!E12</f>
        <v>1.6189800000000001</v>
      </c>
      <c r="G70" s="98" t="s">
        <v>23</v>
      </c>
      <c r="H70" s="98" t="s">
        <v>125</v>
      </c>
      <c r="I70" s="115" t="s">
        <v>127</v>
      </c>
    </row>
    <row r="71" spans="1:9">
      <c r="A71" s="106">
        <v>24</v>
      </c>
      <c r="B71" s="98">
        <v>72</v>
      </c>
      <c r="C71" s="98">
        <v>1</v>
      </c>
      <c r="D71" s="107">
        <v>45870</v>
      </c>
      <c r="E71" s="107">
        <v>45889</v>
      </c>
      <c r="F71" s="102">
        <f>'SABANA DE PRECIOS'!E13</f>
        <v>1.62382</v>
      </c>
      <c r="G71" s="98" t="s">
        <v>28</v>
      </c>
      <c r="H71" s="98" t="s">
        <v>125</v>
      </c>
      <c r="I71" s="115" t="s">
        <v>127</v>
      </c>
    </row>
    <row r="72" spans="1:9">
      <c r="A72" s="106">
        <v>24</v>
      </c>
      <c r="B72" s="98">
        <v>76</v>
      </c>
      <c r="C72" s="98">
        <v>1</v>
      </c>
      <c r="D72" s="107">
        <v>45870</v>
      </c>
      <c r="E72" s="107">
        <v>45889</v>
      </c>
      <c r="F72" s="102">
        <f>'SABANA DE PRECIOS'!E14</f>
        <v>1.63713</v>
      </c>
      <c r="G72" s="98" t="s">
        <v>29</v>
      </c>
      <c r="H72" s="98" t="s">
        <v>125</v>
      </c>
      <c r="I72" s="115" t="s">
        <v>127</v>
      </c>
    </row>
    <row r="73" spans="1:9">
      <c r="A73" s="110">
        <v>24</v>
      </c>
      <c r="B73" s="98">
        <v>83</v>
      </c>
      <c r="C73" s="108">
        <v>1</v>
      </c>
      <c r="D73" s="109">
        <v>45870</v>
      </c>
      <c r="E73" s="109">
        <v>45889</v>
      </c>
      <c r="F73" s="102">
        <f>'SABANA DE PRECIOS'!E15</f>
        <v>1.60083</v>
      </c>
      <c r="G73" s="98" t="s">
        <v>30</v>
      </c>
      <c r="H73" s="108" t="s">
        <v>125</v>
      </c>
      <c r="I73" s="115" t="s">
        <v>127</v>
      </c>
    </row>
    <row r="74" spans="1:9">
      <c r="A74" s="110">
        <v>24</v>
      </c>
      <c r="B74" s="108">
        <v>84</v>
      </c>
      <c r="C74" s="108">
        <v>1</v>
      </c>
      <c r="D74" s="109">
        <v>45870</v>
      </c>
      <c r="E74" s="109">
        <v>45889</v>
      </c>
      <c r="F74" s="102">
        <f>'SABANA DE PRECIOS'!E16</f>
        <v>1.60083</v>
      </c>
      <c r="G74" s="108" t="s">
        <v>32</v>
      </c>
      <c r="H74" s="108" t="s">
        <v>125</v>
      </c>
      <c r="I74" s="116" t="s">
        <v>127</v>
      </c>
    </row>
    <row r="75" spans="1:9">
      <c r="A75" s="110">
        <v>24</v>
      </c>
      <c r="B75" s="108">
        <v>85</v>
      </c>
      <c r="C75" s="108">
        <v>1</v>
      </c>
      <c r="D75" s="109">
        <v>45870</v>
      </c>
      <c r="E75" s="109">
        <v>45889</v>
      </c>
      <c r="F75" s="102">
        <f>'SABANA DE PRECIOS'!E17</f>
        <v>1.60083</v>
      </c>
      <c r="G75" s="108" t="s">
        <v>33</v>
      </c>
      <c r="H75" s="108" t="s">
        <v>125</v>
      </c>
      <c r="I75" s="116" t="s">
        <v>127</v>
      </c>
    </row>
    <row r="76" spans="1:9">
      <c r="A76" s="110">
        <v>24</v>
      </c>
      <c r="B76" s="108">
        <v>87</v>
      </c>
      <c r="C76" s="108">
        <v>1</v>
      </c>
      <c r="D76" s="109">
        <v>45870</v>
      </c>
      <c r="E76" s="109">
        <v>45889</v>
      </c>
      <c r="F76" s="102">
        <f>'SABANA DE PRECIOS'!E18</f>
        <v>1.6068800000000001</v>
      </c>
      <c r="G76" s="108" t="s">
        <v>34</v>
      </c>
      <c r="H76" s="108" t="s">
        <v>125</v>
      </c>
      <c r="I76" s="116" t="s">
        <v>127</v>
      </c>
    </row>
    <row r="77" spans="1:9">
      <c r="A77" s="110">
        <v>24</v>
      </c>
      <c r="B77" s="108">
        <v>88</v>
      </c>
      <c r="C77" s="108">
        <v>1</v>
      </c>
      <c r="D77" s="109">
        <v>45870</v>
      </c>
      <c r="E77" s="109">
        <v>45889</v>
      </c>
      <c r="F77" s="102">
        <f>'SABANA DE PRECIOS'!E19</f>
        <v>1.61293</v>
      </c>
      <c r="G77" s="108" t="s">
        <v>35</v>
      </c>
      <c r="H77" s="108" t="s">
        <v>125</v>
      </c>
      <c r="I77" s="116" t="s">
        <v>127</v>
      </c>
    </row>
    <row r="78" spans="1:9">
      <c r="A78" s="106">
        <v>24</v>
      </c>
      <c r="B78" s="98">
        <v>18</v>
      </c>
      <c r="C78" s="98">
        <v>1</v>
      </c>
      <c r="D78" s="107">
        <v>45870</v>
      </c>
      <c r="E78" s="107">
        <v>45889</v>
      </c>
      <c r="F78" s="102">
        <f>'SABANA DE PRECIOS'!E23</f>
        <v>1.6189800000000001</v>
      </c>
      <c r="G78" s="98" t="s">
        <v>39</v>
      </c>
      <c r="H78" s="98" t="s">
        <v>125</v>
      </c>
      <c r="I78" s="115" t="s">
        <v>127</v>
      </c>
    </row>
    <row r="79" spans="1:9">
      <c r="A79" s="106">
        <v>24</v>
      </c>
      <c r="B79" s="98">
        <v>70</v>
      </c>
      <c r="C79" s="98">
        <v>1</v>
      </c>
      <c r="D79" s="107">
        <v>45870</v>
      </c>
      <c r="E79" s="107">
        <v>45889</v>
      </c>
      <c r="F79" s="102">
        <f>'SABANA DE PRECIOS'!E24</f>
        <v>1.6310800000000001</v>
      </c>
      <c r="G79" s="98" t="s">
        <v>41</v>
      </c>
      <c r="H79" s="98" t="s">
        <v>125</v>
      </c>
      <c r="I79" s="115" t="s">
        <v>127</v>
      </c>
    </row>
    <row r="80" spans="1:9">
      <c r="A80" s="106">
        <v>24</v>
      </c>
      <c r="B80" s="98">
        <v>23</v>
      </c>
      <c r="C80" s="98">
        <v>1</v>
      </c>
      <c r="D80" s="107">
        <v>45870</v>
      </c>
      <c r="E80" s="107">
        <v>45889</v>
      </c>
      <c r="F80" s="102">
        <f>'SABANA DE PRECIOS'!E25</f>
        <v>1.6310800000000001</v>
      </c>
      <c r="G80" s="98" t="s">
        <v>43</v>
      </c>
      <c r="H80" s="98" t="s">
        <v>125</v>
      </c>
      <c r="I80" s="115" t="s">
        <v>127</v>
      </c>
    </row>
    <row r="81" spans="1:9">
      <c r="A81" s="106">
        <v>24</v>
      </c>
      <c r="B81" s="98">
        <v>66</v>
      </c>
      <c r="C81" s="98">
        <v>1</v>
      </c>
      <c r="D81" s="107">
        <v>45870</v>
      </c>
      <c r="E81" s="107">
        <v>45889</v>
      </c>
      <c r="F81" s="102">
        <v>0</v>
      </c>
      <c r="G81" s="98" t="s">
        <v>386</v>
      </c>
      <c r="H81" s="98" t="s">
        <v>125</v>
      </c>
      <c r="I81" s="115" t="s">
        <v>127</v>
      </c>
    </row>
    <row r="82" spans="1:9">
      <c r="A82" s="106">
        <v>24</v>
      </c>
      <c r="B82" s="98">
        <v>8</v>
      </c>
      <c r="C82" s="98">
        <v>1</v>
      </c>
      <c r="D82" s="107">
        <v>45870</v>
      </c>
      <c r="E82" s="107">
        <v>45889</v>
      </c>
      <c r="F82" s="102">
        <f>'SABANA DE PRECIOS'!E26</f>
        <v>1.6431800000000001</v>
      </c>
      <c r="G82" s="98" t="s">
        <v>45</v>
      </c>
      <c r="H82" s="98" t="s">
        <v>125</v>
      </c>
      <c r="I82" s="115" t="s">
        <v>127</v>
      </c>
    </row>
    <row r="83" spans="1:9">
      <c r="A83" s="106">
        <v>24</v>
      </c>
      <c r="B83" s="98">
        <v>82</v>
      </c>
      <c r="C83" s="98">
        <v>1</v>
      </c>
      <c r="D83" s="107">
        <v>45870</v>
      </c>
      <c r="E83" s="107">
        <v>45889</v>
      </c>
      <c r="F83" s="102">
        <f>'SABANA DE PRECIOS'!E27</f>
        <v>1.6068800000000001</v>
      </c>
      <c r="G83" s="98" t="s">
        <v>46</v>
      </c>
      <c r="H83" s="98" t="s">
        <v>125</v>
      </c>
      <c r="I83" s="115" t="s">
        <v>127</v>
      </c>
    </row>
    <row r="84" spans="1:9">
      <c r="A84" s="106">
        <v>24</v>
      </c>
      <c r="B84" s="98">
        <v>16</v>
      </c>
      <c r="C84" s="98">
        <v>1</v>
      </c>
      <c r="D84" s="107">
        <v>45870</v>
      </c>
      <c r="E84" s="107">
        <v>45889</v>
      </c>
      <c r="F84" s="102">
        <f>'SABANA DE PRECIOS'!E28</f>
        <v>1.7399799999999999</v>
      </c>
      <c r="G84" s="98" t="s">
        <v>47</v>
      </c>
      <c r="H84" s="98" t="s">
        <v>125</v>
      </c>
      <c r="I84" s="115" t="s">
        <v>127</v>
      </c>
    </row>
    <row r="85" spans="1:9">
      <c r="A85" s="106">
        <v>24</v>
      </c>
      <c r="B85" s="98">
        <v>14</v>
      </c>
      <c r="C85" s="98">
        <v>1</v>
      </c>
      <c r="D85" s="107">
        <v>45870</v>
      </c>
      <c r="E85" s="107">
        <v>45889</v>
      </c>
      <c r="F85" s="102">
        <f>'SABANA DE PRECIOS'!E29</f>
        <v>0</v>
      </c>
      <c r="G85" s="98" t="s">
        <v>49</v>
      </c>
      <c r="H85" s="98" t="s">
        <v>125</v>
      </c>
      <c r="I85" s="115" t="s">
        <v>127</v>
      </c>
    </row>
    <row r="86" spans="1:9">
      <c r="A86" s="106">
        <v>24</v>
      </c>
      <c r="B86" s="98">
        <v>5</v>
      </c>
      <c r="C86" s="98">
        <v>1</v>
      </c>
      <c r="D86" s="107">
        <v>45870</v>
      </c>
      <c r="E86" s="107">
        <v>45889</v>
      </c>
      <c r="F86" s="102">
        <f>'SABANA DE PRECIOS'!E30</f>
        <v>1.6504400000000001</v>
      </c>
      <c r="G86" s="98" t="s">
        <v>51</v>
      </c>
      <c r="H86" s="98" t="s">
        <v>125</v>
      </c>
      <c r="I86" s="115" t="s">
        <v>127</v>
      </c>
    </row>
    <row r="87" spans="1:9">
      <c r="A87" s="106">
        <v>24</v>
      </c>
      <c r="B87" s="98">
        <v>41</v>
      </c>
      <c r="C87" s="98">
        <v>1</v>
      </c>
      <c r="D87" s="107">
        <v>45870</v>
      </c>
      <c r="E87" s="107">
        <v>45889</v>
      </c>
      <c r="F87" s="102">
        <f>'SABANA DE PRECIOS'!E31</f>
        <v>1.6189800000000001</v>
      </c>
      <c r="G87" s="98" t="s">
        <v>53</v>
      </c>
      <c r="H87" s="98" t="s">
        <v>125</v>
      </c>
      <c r="I87" s="115" t="s">
        <v>127</v>
      </c>
    </row>
    <row r="88" spans="1:9">
      <c r="A88" s="106">
        <v>24</v>
      </c>
      <c r="B88" s="98">
        <v>64</v>
      </c>
      <c r="C88" s="98">
        <v>1</v>
      </c>
      <c r="D88" s="107">
        <v>45870</v>
      </c>
      <c r="E88" s="107">
        <v>45889</v>
      </c>
      <c r="F88" s="102">
        <f>'SABANA DE PRECIOS'!E32</f>
        <v>1.7085199999999998</v>
      </c>
      <c r="G88" s="98" t="s">
        <v>55</v>
      </c>
      <c r="H88" s="98" t="s">
        <v>125</v>
      </c>
      <c r="I88" s="115" t="s">
        <v>127</v>
      </c>
    </row>
    <row r="89" spans="1:9">
      <c r="A89" s="106">
        <v>24</v>
      </c>
      <c r="B89" s="98">
        <v>44</v>
      </c>
      <c r="C89" s="98">
        <v>1</v>
      </c>
      <c r="D89" s="107">
        <v>45870</v>
      </c>
      <c r="E89" s="107">
        <v>45889</v>
      </c>
      <c r="F89" s="102">
        <f>'SABANA DE PRECIOS'!E33</f>
        <v>1.5947800000000001</v>
      </c>
      <c r="G89" s="98" t="s">
        <v>56</v>
      </c>
      <c r="H89" s="98" t="s">
        <v>125</v>
      </c>
      <c r="I89" s="115" t="s">
        <v>127</v>
      </c>
    </row>
    <row r="90" spans="1:9">
      <c r="A90" s="106">
        <v>24</v>
      </c>
      <c r="B90" s="98">
        <v>33</v>
      </c>
      <c r="C90" s="98">
        <v>1</v>
      </c>
      <c r="D90" s="107">
        <v>45870</v>
      </c>
      <c r="E90" s="107">
        <v>45889</v>
      </c>
      <c r="F90" s="102">
        <f>'SABANA DE PRECIOS'!E34</f>
        <v>1.6649599999999998</v>
      </c>
      <c r="G90" s="98" t="s">
        <v>58</v>
      </c>
      <c r="H90" s="98" t="s">
        <v>125</v>
      </c>
      <c r="I90" s="115" t="s">
        <v>127</v>
      </c>
    </row>
    <row r="91" spans="1:9">
      <c r="A91" s="106">
        <v>24</v>
      </c>
      <c r="B91" s="98">
        <v>34</v>
      </c>
      <c r="C91" s="98">
        <v>1</v>
      </c>
      <c r="D91" s="107">
        <v>45870</v>
      </c>
      <c r="E91" s="107">
        <v>45889</v>
      </c>
      <c r="F91" s="102">
        <f>'SABANA DE PRECIOS'!E35</f>
        <v>1.6359199999999998</v>
      </c>
      <c r="G91" s="98" t="s">
        <v>59</v>
      </c>
      <c r="H91" s="98" t="s">
        <v>125</v>
      </c>
      <c r="I91" s="115" t="s">
        <v>127</v>
      </c>
    </row>
    <row r="92" spans="1:9">
      <c r="A92" s="106">
        <v>24</v>
      </c>
      <c r="B92" s="213">
        <v>91</v>
      </c>
      <c r="C92" s="98">
        <v>1</v>
      </c>
      <c r="D92" s="107">
        <v>45870</v>
      </c>
      <c r="E92" s="107">
        <v>45889</v>
      </c>
      <c r="F92" s="102">
        <f>'SABANA DE PRECIOS'!E36</f>
        <v>1.66496</v>
      </c>
      <c r="G92" s="212" t="s">
        <v>382</v>
      </c>
      <c r="H92" s="98" t="s">
        <v>125</v>
      </c>
      <c r="I92" s="115" t="s">
        <v>127</v>
      </c>
    </row>
    <row r="93" spans="1:9">
      <c r="A93" s="106">
        <v>24</v>
      </c>
      <c r="B93" s="98">
        <v>53</v>
      </c>
      <c r="C93" s="98">
        <v>1</v>
      </c>
      <c r="D93" s="107">
        <v>45870</v>
      </c>
      <c r="E93" s="107">
        <v>45889</v>
      </c>
      <c r="F93" s="102">
        <f>F92</f>
        <v>1.66496</v>
      </c>
      <c r="G93" s="98" t="s">
        <v>60</v>
      </c>
      <c r="H93" s="98" t="s">
        <v>125</v>
      </c>
      <c r="I93" s="115" t="s">
        <v>127</v>
      </c>
    </row>
    <row r="94" spans="1:9">
      <c r="A94" s="106">
        <v>24</v>
      </c>
      <c r="B94" s="98">
        <v>45</v>
      </c>
      <c r="C94" s="98">
        <v>1</v>
      </c>
      <c r="D94" s="107">
        <v>45870</v>
      </c>
      <c r="E94" s="107">
        <v>45889</v>
      </c>
      <c r="F94" s="102">
        <f>'SABANA DE PRECIOS'!E37</f>
        <v>1.6552800000000001</v>
      </c>
      <c r="G94" s="98" t="s">
        <v>62</v>
      </c>
      <c r="H94" s="98" t="s">
        <v>125</v>
      </c>
      <c r="I94" s="115" t="s">
        <v>127</v>
      </c>
    </row>
    <row r="95" spans="1:9">
      <c r="A95" s="106">
        <v>24</v>
      </c>
      <c r="B95" s="98">
        <v>47</v>
      </c>
      <c r="C95" s="98">
        <v>1</v>
      </c>
      <c r="D95" s="107">
        <v>45870</v>
      </c>
      <c r="E95" s="107">
        <v>45889</v>
      </c>
      <c r="F95" s="102">
        <f>'SABANA DE PRECIOS'!E38</f>
        <v>1.6189800000000001</v>
      </c>
      <c r="G95" s="98" t="s">
        <v>64</v>
      </c>
      <c r="H95" s="98" t="s">
        <v>125</v>
      </c>
      <c r="I95" s="115" t="s">
        <v>127</v>
      </c>
    </row>
    <row r="96" spans="1:9">
      <c r="A96" s="106">
        <v>24</v>
      </c>
      <c r="B96" s="98">
        <v>56</v>
      </c>
      <c r="C96" s="98">
        <v>1</v>
      </c>
      <c r="D96" s="107">
        <v>45870</v>
      </c>
      <c r="E96" s="107">
        <v>45889</v>
      </c>
      <c r="F96" s="102">
        <f>'SABANA DE PRECIOS'!E39</f>
        <v>1.6637499999999998</v>
      </c>
      <c r="G96" s="98" t="s">
        <v>65</v>
      </c>
      <c r="H96" s="98" t="s">
        <v>125</v>
      </c>
      <c r="I96" s="115" t="s">
        <v>127</v>
      </c>
    </row>
    <row r="97" spans="1:9">
      <c r="A97" s="106">
        <v>24</v>
      </c>
      <c r="B97" s="98">
        <v>61</v>
      </c>
      <c r="C97" s="98">
        <v>1</v>
      </c>
      <c r="D97" s="107">
        <v>45870</v>
      </c>
      <c r="E97" s="107">
        <v>45889</v>
      </c>
      <c r="F97" s="102">
        <f>'SABANA DE PRECIOS'!E40</f>
        <v>1.62019</v>
      </c>
      <c r="G97" s="98" t="s">
        <v>67</v>
      </c>
      <c r="H97" s="98" t="s">
        <v>125</v>
      </c>
      <c r="I97" s="115" t="s">
        <v>127</v>
      </c>
    </row>
    <row r="98" spans="1:9">
      <c r="A98" s="106">
        <v>24</v>
      </c>
      <c r="B98" s="98">
        <v>60</v>
      </c>
      <c r="C98" s="98">
        <v>1</v>
      </c>
      <c r="D98" s="107">
        <v>45870</v>
      </c>
      <c r="E98" s="107">
        <v>45889</v>
      </c>
      <c r="F98" s="102">
        <f>'SABANA DE PRECIOS'!E41</f>
        <v>1.58873</v>
      </c>
      <c r="G98" s="98" t="s">
        <v>69</v>
      </c>
      <c r="H98" s="98" t="s">
        <v>125</v>
      </c>
      <c r="I98" s="115" t="s">
        <v>127</v>
      </c>
    </row>
    <row r="99" spans="1:9">
      <c r="A99" s="106">
        <v>24</v>
      </c>
      <c r="B99" s="98">
        <v>65</v>
      </c>
      <c r="C99" s="98">
        <v>1</v>
      </c>
      <c r="D99" s="107">
        <v>45870</v>
      </c>
      <c r="E99" s="107">
        <v>45889</v>
      </c>
      <c r="F99" s="102">
        <f>'SABANA DE PRECIOS'!E42</f>
        <v>1.62019</v>
      </c>
      <c r="G99" s="98" t="s">
        <v>71</v>
      </c>
      <c r="H99" s="98" t="s">
        <v>125</v>
      </c>
      <c r="I99" s="115" t="s">
        <v>127</v>
      </c>
    </row>
    <row r="100" spans="1:9">
      <c r="A100" s="106">
        <v>24</v>
      </c>
      <c r="B100" s="98">
        <v>68</v>
      </c>
      <c r="C100" s="98">
        <v>1</v>
      </c>
      <c r="D100" s="107">
        <v>45870</v>
      </c>
      <c r="E100" s="107">
        <v>45889</v>
      </c>
      <c r="F100" s="102">
        <f>'SABANA DE PRECIOS'!E43</f>
        <v>1.7322299999999999</v>
      </c>
      <c r="G100" s="98" t="s">
        <v>72</v>
      </c>
      <c r="H100" s="98" t="s">
        <v>125</v>
      </c>
      <c r="I100" s="115" t="s">
        <v>127</v>
      </c>
    </row>
    <row r="101" spans="1:9">
      <c r="A101" s="106">
        <v>24</v>
      </c>
      <c r="B101" s="98">
        <v>67</v>
      </c>
      <c r="C101" s="98">
        <v>1</v>
      </c>
      <c r="D101" s="107">
        <v>45870</v>
      </c>
      <c r="E101" s="107">
        <v>45889</v>
      </c>
      <c r="F101" s="102">
        <f>'SABANA DE PRECIOS'!E44</f>
        <v>0</v>
      </c>
      <c r="G101" s="98" t="s">
        <v>73</v>
      </c>
      <c r="H101" s="98" t="s">
        <v>125</v>
      </c>
      <c r="I101" s="115" t="s">
        <v>127</v>
      </c>
    </row>
    <row r="102" spans="1:9">
      <c r="A102" s="106">
        <v>24</v>
      </c>
      <c r="B102" s="98">
        <v>77</v>
      </c>
      <c r="C102" s="98">
        <v>1</v>
      </c>
      <c r="D102" s="107">
        <v>45870</v>
      </c>
      <c r="E102" s="107">
        <v>45889</v>
      </c>
      <c r="F102" s="102">
        <f>'SABANA DE PRECIOS'!E45</f>
        <v>1.6819000000000002</v>
      </c>
      <c r="G102" s="98" t="s">
        <v>74</v>
      </c>
      <c r="H102" s="98" t="s">
        <v>125</v>
      </c>
      <c r="I102" s="115" t="s">
        <v>127</v>
      </c>
    </row>
    <row r="103" spans="1:9">
      <c r="A103" s="106">
        <v>24</v>
      </c>
      <c r="B103" s="98">
        <v>78</v>
      </c>
      <c r="C103" s="98">
        <v>1</v>
      </c>
      <c r="D103" s="107">
        <v>45870</v>
      </c>
      <c r="E103" s="107">
        <v>45889</v>
      </c>
      <c r="F103" s="102">
        <f>'SABANA DE PRECIOS'!E46</f>
        <v>1.5851</v>
      </c>
      <c r="G103" s="98" t="s">
        <v>76</v>
      </c>
      <c r="H103" s="98" t="s">
        <v>125</v>
      </c>
      <c r="I103" s="115" t="s">
        <v>127</v>
      </c>
    </row>
    <row r="104" spans="1:9">
      <c r="A104" s="106">
        <v>24</v>
      </c>
      <c r="B104" s="98">
        <v>80</v>
      </c>
      <c r="C104" s="98">
        <v>1</v>
      </c>
      <c r="D104" s="107">
        <v>45870</v>
      </c>
      <c r="E104" s="107">
        <v>45889</v>
      </c>
      <c r="F104" s="102">
        <f>'SABANA DE PRECIOS'!E47</f>
        <v>1.6625399999999999</v>
      </c>
      <c r="G104" s="98" t="s">
        <v>78</v>
      </c>
      <c r="H104" s="98" t="s">
        <v>125</v>
      </c>
      <c r="I104" s="115" t="s">
        <v>127</v>
      </c>
    </row>
    <row r="105" spans="1:9">
      <c r="A105" s="106">
        <v>24</v>
      </c>
      <c r="B105" s="98">
        <v>81</v>
      </c>
      <c r="C105" s="98">
        <v>1</v>
      </c>
      <c r="D105" s="107">
        <v>45870</v>
      </c>
      <c r="E105" s="107">
        <v>45889</v>
      </c>
      <c r="F105" s="102">
        <f>'SABANA DE PRECIOS'!E48</f>
        <v>1.6589099999999999</v>
      </c>
      <c r="G105" s="98" t="s">
        <v>79</v>
      </c>
      <c r="H105" s="98" t="s">
        <v>125</v>
      </c>
      <c r="I105" s="115" t="s">
        <v>127</v>
      </c>
    </row>
    <row r="106" spans="1:9">
      <c r="A106" s="106">
        <v>24</v>
      </c>
      <c r="B106" s="98">
        <v>79</v>
      </c>
      <c r="C106" s="98">
        <v>1</v>
      </c>
      <c r="D106" s="107">
        <v>45870</v>
      </c>
      <c r="E106" s="107">
        <v>45889</v>
      </c>
      <c r="F106" s="102">
        <f>'SABANA DE PRECIOS'!E49</f>
        <v>1.58873</v>
      </c>
      <c r="G106" s="98" t="s">
        <v>80</v>
      </c>
      <c r="H106" s="98" t="s">
        <v>125</v>
      </c>
      <c r="I106" s="115" t="s">
        <v>127</v>
      </c>
    </row>
    <row r="107" spans="1:9">
      <c r="A107" s="110">
        <v>24</v>
      </c>
      <c r="B107" s="108">
        <v>71</v>
      </c>
      <c r="C107" s="108">
        <v>1</v>
      </c>
      <c r="D107" s="109">
        <v>45870</v>
      </c>
      <c r="E107" s="109">
        <v>45889</v>
      </c>
      <c r="F107" s="111">
        <f>'SABANA DE PRECIOS'!E50</f>
        <v>1.62503</v>
      </c>
      <c r="G107" s="108" t="s">
        <v>118</v>
      </c>
      <c r="H107" s="108" t="s">
        <v>125</v>
      </c>
      <c r="I107" s="116" t="s">
        <v>127</v>
      </c>
    </row>
    <row r="108" spans="1:9">
      <c r="A108" s="110">
        <v>24</v>
      </c>
      <c r="B108" s="108">
        <v>86</v>
      </c>
      <c r="C108" s="108">
        <v>1</v>
      </c>
      <c r="D108" s="109">
        <v>45870</v>
      </c>
      <c r="E108" s="109">
        <v>45889</v>
      </c>
      <c r="F108" s="111">
        <f>'SABANA DE PRECIOS'!E51</f>
        <v>1.63713</v>
      </c>
      <c r="G108" s="108" t="s">
        <v>83</v>
      </c>
      <c r="H108" s="108" t="s">
        <v>125</v>
      </c>
      <c r="I108" s="116" t="s">
        <v>127</v>
      </c>
    </row>
    <row r="109" spans="1:9" s="103" customFormat="1">
      <c r="A109" s="100">
        <v>24</v>
      </c>
      <c r="B109" s="100">
        <v>89</v>
      </c>
      <c r="C109" s="100">
        <v>1</v>
      </c>
      <c r="D109" s="112">
        <v>45870</v>
      </c>
      <c r="E109" s="112">
        <v>45889</v>
      </c>
      <c r="F109" s="101">
        <f>'SABANA DE PRECIOS'!E20</f>
        <v>1.5947800000000001</v>
      </c>
      <c r="G109" s="100" t="s">
        <v>37</v>
      </c>
      <c r="H109" s="100" t="s">
        <v>125</v>
      </c>
      <c r="I109" s="100" t="s">
        <v>127</v>
      </c>
    </row>
    <row r="110" spans="1:9" s="103" customFormat="1">
      <c r="A110" s="100">
        <v>24</v>
      </c>
      <c r="B110" s="100">
        <v>90</v>
      </c>
      <c r="C110" s="100">
        <v>1</v>
      </c>
      <c r="D110" s="112">
        <v>45870</v>
      </c>
      <c r="E110" s="112">
        <v>45889</v>
      </c>
      <c r="F110" s="101">
        <f>'SABANA DE PRECIOS'!E21</f>
        <v>1.6310800000000001</v>
      </c>
      <c r="G110" s="100" t="s">
        <v>365</v>
      </c>
      <c r="H110" s="100" t="s">
        <v>125</v>
      </c>
      <c r="I110" s="100" t="s">
        <v>127</v>
      </c>
    </row>
    <row r="111" spans="1:9">
      <c r="A111" s="110">
        <v>24</v>
      </c>
      <c r="B111" s="108">
        <v>93</v>
      </c>
      <c r="C111" s="108">
        <v>1</v>
      </c>
      <c r="D111" s="109">
        <v>45870</v>
      </c>
      <c r="E111" s="109">
        <v>45889</v>
      </c>
      <c r="F111" s="111">
        <f>'SABANA DE PRECIOS'!E52</f>
        <v>1.6661699999999999</v>
      </c>
      <c r="G111" s="108" t="s">
        <v>387</v>
      </c>
      <c r="H111" s="108" t="s">
        <v>125</v>
      </c>
      <c r="I111" s="116" t="s">
        <v>127</v>
      </c>
    </row>
    <row r="112" spans="1:9">
      <c r="A112" s="110">
        <v>24</v>
      </c>
      <c r="B112" s="108">
        <v>94</v>
      </c>
      <c r="C112" s="108">
        <v>1</v>
      </c>
      <c r="D112" s="109">
        <v>45870</v>
      </c>
      <c r="E112" s="109">
        <v>45889</v>
      </c>
      <c r="F112" s="111">
        <f>'SABANA DE PRECIOS'!E53</f>
        <v>1.65649</v>
      </c>
      <c r="G112" s="108" t="s">
        <v>389</v>
      </c>
      <c r="H112" s="108" t="s">
        <v>125</v>
      </c>
      <c r="I112" s="116" t="s">
        <v>127</v>
      </c>
    </row>
    <row r="113" spans="1:9">
      <c r="A113" s="110">
        <v>24</v>
      </c>
      <c r="B113" s="108">
        <v>95</v>
      </c>
      <c r="C113" s="108">
        <v>1</v>
      </c>
      <c r="D113" s="109">
        <v>45870</v>
      </c>
      <c r="E113" s="109">
        <v>45889</v>
      </c>
      <c r="F113" s="111">
        <f>'SABANA DE PRECIOS'!E54</f>
        <v>1.6758500000000001</v>
      </c>
      <c r="G113" s="108" t="s">
        <v>388</v>
      </c>
      <c r="H113" s="108" t="s">
        <v>125</v>
      </c>
      <c r="I113" s="116" t="s">
        <v>127</v>
      </c>
    </row>
    <row r="114" spans="1:9">
      <c r="A114" s="110">
        <v>24</v>
      </c>
      <c r="B114" s="108">
        <v>97</v>
      </c>
      <c r="C114" s="108">
        <v>1</v>
      </c>
      <c r="D114" s="109">
        <v>45870</v>
      </c>
      <c r="E114" s="109">
        <v>45889</v>
      </c>
      <c r="F114" s="111">
        <f>'SABANA DE PRECIOS'!E55</f>
        <v>1.62866</v>
      </c>
      <c r="G114" s="108" t="s">
        <v>403</v>
      </c>
      <c r="H114" s="108" t="s">
        <v>125</v>
      </c>
      <c r="I114" s="116" t="s">
        <v>127</v>
      </c>
    </row>
    <row r="115" spans="1:9" ht="15.75" thickBot="1"/>
    <row r="116" spans="1:9">
      <c r="A116" s="104">
        <v>8</v>
      </c>
      <c r="B116" s="105">
        <v>73</v>
      </c>
      <c r="C116" s="105">
        <v>1</v>
      </c>
      <c r="D116" s="117">
        <v>45870</v>
      </c>
      <c r="E116" s="117">
        <v>45889</v>
      </c>
      <c r="F116" s="118">
        <f>'SABANA DE PRECIOS'!G3</f>
        <v>1.6262400000000001</v>
      </c>
      <c r="G116" s="105" t="s">
        <v>15</v>
      </c>
      <c r="H116" s="105" t="s">
        <v>125</v>
      </c>
      <c r="I116" s="114" t="s">
        <v>128</v>
      </c>
    </row>
    <row r="117" spans="1:9">
      <c r="A117" s="106">
        <v>8</v>
      </c>
      <c r="B117" s="98">
        <v>19</v>
      </c>
      <c r="C117" s="98">
        <v>1</v>
      </c>
      <c r="D117" s="107">
        <v>45870</v>
      </c>
      <c r="E117" s="107">
        <v>45889</v>
      </c>
      <c r="F117" s="102">
        <f>'SABANA DE PRECIOS'!G4</f>
        <v>1.6262400000000001</v>
      </c>
      <c r="G117" s="98" t="s">
        <v>18</v>
      </c>
      <c r="H117" s="98" t="s">
        <v>125</v>
      </c>
      <c r="I117" s="115" t="s">
        <v>128</v>
      </c>
    </row>
    <row r="118" spans="1:9">
      <c r="A118" s="106">
        <v>8</v>
      </c>
      <c r="B118" s="98">
        <v>26</v>
      </c>
      <c r="C118" s="98">
        <v>1</v>
      </c>
      <c r="D118" s="107">
        <v>45870</v>
      </c>
      <c r="E118" s="107">
        <v>45889</v>
      </c>
      <c r="F118" s="102">
        <f>'SABANA DE PRECIOS'!G5</f>
        <v>1.6262400000000001</v>
      </c>
      <c r="G118" s="98" t="s">
        <v>19</v>
      </c>
      <c r="H118" s="98" t="s">
        <v>125</v>
      </c>
      <c r="I118" s="115" t="s">
        <v>128</v>
      </c>
    </row>
    <row r="119" spans="1:9">
      <c r="A119" s="106">
        <v>8</v>
      </c>
      <c r="B119" s="98">
        <v>1</v>
      </c>
      <c r="C119" s="98">
        <v>1</v>
      </c>
      <c r="D119" s="107">
        <v>45870</v>
      </c>
      <c r="E119" s="107">
        <v>45889</v>
      </c>
      <c r="F119" s="102">
        <f>'SABANA DE PRECIOS'!G6</f>
        <v>1.64439</v>
      </c>
      <c r="G119" s="98" t="s">
        <v>20</v>
      </c>
      <c r="H119" s="98" t="s">
        <v>125</v>
      </c>
      <c r="I119" s="115" t="s">
        <v>128</v>
      </c>
    </row>
    <row r="120" spans="1:9">
      <c r="A120" s="106">
        <v>8</v>
      </c>
      <c r="B120" s="98">
        <v>2</v>
      </c>
      <c r="C120" s="98">
        <v>1</v>
      </c>
      <c r="D120" s="107">
        <v>45870</v>
      </c>
      <c r="E120" s="107">
        <v>45889</v>
      </c>
      <c r="F120" s="102">
        <f>'SABANA DE PRECIOS'!G7</f>
        <v>1.6262400000000001</v>
      </c>
      <c r="G120" s="98" t="s">
        <v>21</v>
      </c>
      <c r="H120" s="98" t="s">
        <v>125</v>
      </c>
      <c r="I120" s="115" t="s">
        <v>128</v>
      </c>
    </row>
    <row r="121" spans="1:9">
      <c r="A121" s="106">
        <v>8</v>
      </c>
      <c r="B121" s="98">
        <v>55</v>
      </c>
      <c r="C121" s="98">
        <v>1</v>
      </c>
      <c r="D121" s="107">
        <v>45870</v>
      </c>
      <c r="E121" s="107">
        <v>45889</v>
      </c>
      <c r="F121" s="102">
        <f>'SABANA DE PRECIOS'!G8</f>
        <v>1.6383400000000001</v>
      </c>
      <c r="G121" s="98" t="s">
        <v>22</v>
      </c>
      <c r="H121" s="98" t="s">
        <v>125</v>
      </c>
      <c r="I121" s="115" t="s">
        <v>128</v>
      </c>
    </row>
    <row r="122" spans="1:9">
      <c r="A122" s="228">
        <v>8</v>
      </c>
      <c r="B122" s="100">
        <v>96</v>
      </c>
      <c r="C122" s="100">
        <v>1</v>
      </c>
      <c r="D122" s="112">
        <v>45870</v>
      </c>
      <c r="E122" s="112">
        <v>45889</v>
      </c>
      <c r="F122" s="101">
        <f>'SABANA DE PRECIOS'!G9</f>
        <v>1.6262400000000001</v>
      </c>
      <c r="G122" s="229" t="s">
        <v>390</v>
      </c>
      <c r="H122" s="100" t="s">
        <v>125</v>
      </c>
      <c r="I122" s="230" t="s">
        <v>128</v>
      </c>
    </row>
    <row r="123" spans="1:9">
      <c r="A123" s="106">
        <v>8</v>
      </c>
      <c r="B123" s="98">
        <v>9</v>
      </c>
      <c r="C123" s="98">
        <v>1</v>
      </c>
      <c r="D123" s="107">
        <v>45870</v>
      </c>
      <c r="E123" s="107">
        <v>45889</v>
      </c>
      <c r="F123" s="102">
        <f>'SABANA DE PRECIOS'!G10</f>
        <v>1.5899400000000001</v>
      </c>
      <c r="G123" s="98" t="s">
        <v>24</v>
      </c>
      <c r="H123" s="98" t="s">
        <v>125</v>
      </c>
      <c r="I123" s="115" t="s">
        <v>128</v>
      </c>
    </row>
    <row r="124" spans="1:9">
      <c r="A124" s="106">
        <v>8</v>
      </c>
      <c r="B124" s="98">
        <v>10</v>
      </c>
      <c r="C124" s="98">
        <v>1</v>
      </c>
      <c r="D124" s="107">
        <v>45870</v>
      </c>
      <c r="E124" s="107">
        <v>45889</v>
      </c>
      <c r="F124" s="102">
        <f>F123</f>
        <v>1.5899400000000001</v>
      </c>
      <c r="G124" s="98" t="s">
        <v>24</v>
      </c>
      <c r="H124" s="98" t="s">
        <v>125</v>
      </c>
      <c r="I124" s="115" t="s">
        <v>128</v>
      </c>
    </row>
    <row r="125" spans="1:9">
      <c r="A125" s="106">
        <v>8</v>
      </c>
      <c r="B125" s="98">
        <v>74</v>
      </c>
      <c r="C125" s="98">
        <v>1</v>
      </c>
      <c r="D125" s="107">
        <v>45870</v>
      </c>
      <c r="E125" s="107">
        <v>45889</v>
      </c>
      <c r="F125" s="102">
        <f>'SABANA DE PRECIOS'!G11</f>
        <v>1.62019</v>
      </c>
      <c r="G125" s="98" t="s">
        <v>26</v>
      </c>
      <c r="H125" s="98" t="s">
        <v>125</v>
      </c>
      <c r="I125" s="115" t="s">
        <v>128</v>
      </c>
    </row>
    <row r="126" spans="1:9">
      <c r="A126" s="106">
        <v>8</v>
      </c>
      <c r="B126" s="98">
        <v>75</v>
      </c>
      <c r="C126" s="98">
        <v>1</v>
      </c>
      <c r="D126" s="107">
        <v>45870</v>
      </c>
      <c r="E126" s="107">
        <v>45889</v>
      </c>
      <c r="F126" s="102">
        <f>F125</f>
        <v>1.62019</v>
      </c>
      <c r="G126" s="98" t="s">
        <v>26</v>
      </c>
      <c r="H126" s="98" t="s">
        <v>125</v>
      </c>
      <c r="I126" s="115" t="s">
        <v>128</v>
      </c>
    </row>
    <row r="127" spans="1:9">
      <c r="A127" s="106">
        <v>8</v>
      </c>
      <c r="B127" s="98">
        <v>27</v>
      </c>
      <c r="C127" s="98">
        <v>1</v>
      </c>
      <c r="D127" s="107">
        <v>45870</v>
      </c>
      <c r="E127" s="107">
        <v>45889</v>
      </c>
      <c r="F127" s="102">
        <f>'SABANA DE PRECIOS'!G12</f>
        <v>1.6262400000000001</v>
      </c>
      <c r="G127" s="98" t="s">
        <v>23</v>
      </c>
      <c r="H127" s="98" t="s">
        <v>125</v>
      </c>
      <c r="I127" s="115" t="s">
        <v>128</v>
      </c>
    </row>
    <row r="128" spans="1:9">
      <c r="A128" s="106">
        <v>8</v>
      </c>
      <c r="B128" s="98">
        <v>72</v>
      </c>
      <c r="C128" s="98">
        <v>1</v>
      </c>
      <c r="D128" s="107">
        <v>45870</v>
      </c>
      <c r="E128" s="107">
        <v>45889</v>
      </c>
      <c r="F128" s="102">
        <f>'SABANA DE PRECIOS'!G13</f>
        <v>1.6310800000000001</v>
      </c>
      <c r="G128" s="98" t="s">
        <v>28</v>
      </c>
      <c r="H128" s="98" t="s">
        <v>125</v>
      </c>
      <c r="I128" s="115" t="s">
        <v>128</v>
      </c>
    </row>
    <row r="129" spans="1:9">
      <c r="A129" s="106">
        <v>8</v>
      </c>
      <c r="B129" s="98">
        <v>76</v>
      </c>
      <c r="C129" s="98">
        <v>1</v>
      </c>
      <c r="D129" s="107">
        <v>45870</v>
      </c>
      <c r="E129" s="107">
        <v>45889</v>
      </c>
      <c r="F129" s="102">
        <f>'SABANA DE PRECIOS'!G14</f>
        <v>1.64439</v>
      </c>
      <c r="G129" s="98" t="s">
        <v>29</v>
      </c>
      <c r="H129" s="98" t="s">
        <v>125</v>
      </c>
      <c r="I129" s="115" t="s">
        <v>128</v>
      </c>
    </row>
    <row r="130" spans="1:9">
      <c r="A130" s="106">
        <v>8</v>
      </c>
      <c r="B130" s="98">
        <v>83</v>
      </c>
      <c r="C130" s="108">
        <v>1</v>
      </c>
      <c r="D130" s="109">
        <v>45870</v>
      </c>
      <c r="E130" s="109">
        <v>45889</v>
      </c>
      <c r="F130" s="102">
        <f>'SABANA DE PRECIOS'!G15</f>
        <v>1.6080899999999998</v>
      </c>
      <c r="G130" s="98" t="s">
        <v>30</v>
      </c>
      <c r="H130" s="108" t="s">
        <v>125</v>
      </c>
      <c r="I130" s="115" t="s">
        <v>128</v>
      </c>
    </row>
    <row r="131" spans="1:9" ht="15.75" customHeight="1">
      <c r="A131" s="110">
        <v>8</v>
      </c>
      <c r="B131" s="108">
        <v>84</v>
      </c>
      <c r="C131" s="108">
        <v>1</v>
      </c>
      <c r="D131" s="109">
        <v>45870</v>
      </c>
      <c r="E131" s="109">
        <v>45889</v>
      </c>
      <c r="F131" s="102">
        <f>'SABANA DE PRECIOS'!G16</f>
        <v>1.6080899999999998</v>
      </c>
      <c r="G131" s="108" t="s">
        <v>32</v>
      </c>
      <c r="H131" s="108" t="s">
        <v>125</v>
      </c>
      <c r="I131" s="116" t="s">
        <v>128</v>
      </c>
    </row>
    <row r="132" spans="1:9">
      <c r="A132" s="110">
        <v>8</v>
      </c>
      <c r="B132" s="108">
        <v>85</v>
      </c>
      <c r="C132" s="108">
        <v>1</v>
      </c>
      <c r="D132" s="109">
        <v>45870</v>
      </c>
      <c r="E132" s="109">
        <v>45889</v>
      </c>
      <c r="F132" s="102">
        <f>'SABANA DE PRECIOS'!G17</f>
        <v>1.6080899999999998</v>
      </c>
      <c r="G132" s="108" t="s">
        <v>33</v>
      </c>
      <c r="H132" s="108" t="s">
        <v>125</v>
      </c>
      <c r="I132" s="116" t="s">
        <v>128</v>
      </c>
    </row>
    <row r="133" spans="1:9">
      <c r="A133" s="110">
        <v>8</v>
      </c>
      <c r="B133" s="108">
        <v>87</v>
      </c>
      <c r="C133" s="108">
        <v>1</v>
      </c>
      <c r="D133" s="109">
        <v>45870</v>
      </c>
      <c r="E133" s="109">
        <v>45889</v>
      </c>
      <c r="F133" s="102">
        <f>'SABANA DE PRECIOS'!G18</f>
        <v>1.6141400000000001</v>
      </c>
      <c r="G133" s="108" t="s">
        <v>34</v>
      </c>
      <c r="H133" s="108" t="s">
        <v>125</v>
      </c>
      <c r="I133" s="116" t="s">
        <v>128</v>
      </c>
    </row>
    <row r="134" spans="1:9">
      <c r="A134" s="110">
        <v>8</v>
      </c>
      <c r="B134" s="108">
        <v>88</v>
      </c>
      <c r="C134" s="108">
        <v>1</v>
      </c>
      <c r="D134" s="109">
        <v>45870</v>
      </c>
      <c r="E134" s="109">
        <v>45889</v>
      </c>
      <c r="F134" s="102">
        <f>'SABANA DE PRECIOS'!G19</f>
        <v>1.62019</v>
      </c>
      <c r="G134" s="108" t="s">
        <v>35</v>
      </c>
      <c r="H134" s="108" t="s">
        <v>125</v>
      </c>
      <c r="I134" s="116" t="s">
        <v>128</v>
      </c>
    </row>
    <row r="135" spans="1:9">
      <c r="A135" s="106">
        <v>8</v>
      </c>
      <c r="B135" s="98">
        <v>18</v>
      </c>
      <c r="C135" s="98">
        <v>1</v>
      </c>
      <c r="D135" s="107">
        <v>45870</v>
      </c>
      <c r="E135" s="107">
        <v>45889</v>
      </c>
      <c r="F135" s="102">
        <f>'SABANA DE PRECIOS'!G23</f>
        <v>1.6262400000000001</v>
      </c>
      <c r="G135" s="98" t="s">
        <v>39</v>
      </c>
      <c r="H135" s="98" t="s">
        <v>125</v>
      </c>
      <c r="I135" s="115" t="s">
        <v>128</v>
      </c>
    </row>
    <row r="136" spans="1:9">
      <c r="A136" s="106">
        <v>8</v>
      </c>
      <c r="B136" s="98">
        <v>70</v>
      </c>
      <c r="C136" s="98">
        <v>1</v>
      </c>
      <c r="D136" s="107">
        <v>45870</v>
      </c>
      <c r="E136" s="107">
        <v>45889</v>
      </c>
      <c r="F136" s="102">
        <f>'SABANA DE PRECIOS'!G24</f>
        <v>1.6383400000000001</v>
      </c>
      <c r="G136" s="98" t="s">
        <v>41</v>
      </c>
      <c r="H136" s="98" t="s">
        <v>125</v>
      </c>
      <c r="I136" s="115" t="s">
        <v>128</v>
      </c>
    </row>
    <row r="137" spans="1:9">
      <c r="A137" s="106">
        <v>8</v>
      </c>
      <c r="B137" s="98">
        <v>23</v>
      </c>
      <c r="C137" s="98">
        <v>1</v>
      </c>
      <c r="D137" s="107">
        <v>45870</v>
      </c>
      <c r="E137" s="107">
        <v>45889</v>
      </c>
      <c r="F137" s="102">
        <f>'SABANA DE PRECIOS'!G25</f>
        <v>1.6383400000000001</v>
      </c>
      <c r="G137" s="98" t="s">
        <v>43</v>
      </c>
      <c r="H137" s="98" t="s">
        <v>125</v>
      </c>
      <c r="I137" s="115" t="s">
        <v>128</v>
      </c>
    </row>
    <row r="138" spans="1:9">
      <c r="A138" s="106">
        <v>8</v>
      </c>
      <c r="B138" s="98">
        <v>66</v>
      </c>
      <c r="C138" s="98">
        <v>1</v>
      </c>
      <c r="D138" s="107">
        <v>45870</v>
      </c>
      <c r="E138" s="107">
        <v>45889</v>
      </c>
      <c r="F138" s="102">
        <v>0</v>
      </c>
      <c r="G138" s="98" t="s">
        <v>386</v>
      </c>
      <c r="H138" s="98" t="s">
        <v>125</v>
      </c>
      <c r="I138" s="115" t="s">
        <v>128</v>
      </c>
    </row>
    <row r="139" spans="1:9">
      <c r="A139" s="106">
        <v>8</v>
      </c>
      <c r="B139" s="98">
        <v>8</v>
      </c>
      <c r="C139" s="98">
        <v>1</v>
      </c>
      <c r="D139" s="107">
        <v>45870</v>
      </c>
      <c r="E139" s="107">
        <v>45889</v>
      </c>
      <c r="F139" s="102">
        <f>'SABANA DE PRECIOS'!G26</f>
        <v>1.6504400000000001</v>
      </c>
      <c r="G139" s="98" t="s">
        <v>45</v>
      </c>
      <c r="H139" s="98" t="s">
        <v>125</v>
      </c>
      <c r="I139" s="115" t="s">
        <v>128</v>
      </c>
    </row>
    <row r="140" spans="1:9">
      <c r="A140" s="106">
        <v>8</v>
      </c>
      <c r="B140" s="98">
        <v>82</v>
      </c>
      <c r="C140" s="98">
        <v>1</v>
      </c>
      <c r="D140" s="107">
        <v>45870</v>
      </c>
      <c r="E140" s="107">
        <v>45889</v>
      </c>
      <c r="F140" s="102">
        <f>'SABANA DE PRECIOS'!G27</f>
        <v>1.6141400000000001</v>
      </c>
      <c r="G140" s="98" t="s">
        <v>46</v>
      </c>
      <c r="H140" s="98" t="s">
        <v>125</v>
      </c>
      <c r="I140" s="115" t="s">
        <v>128</v>
      </c>
    </row>
    <row r="141" spans="1:9">
      <c r="A141" s="106">
        <v>8</v>
      </c>
      <c r="B141" s="98">
        <v>16</v>
      </c>
      <c r="C141" s="98">
        <v>1</v>
      </c>
      <c r="D141" s="107">
        <v>45870</v>
      </c>
      <c r="E141" s="107">
        <v>45889</v>
      </c>
      <c r="F141" s="102">
        <f>'SABANA DE PRECIOS'!G28</f>
        <v>1.7472399999999999</v>
      </c>
      <c r="G141" s="98" t="s">
        <v>47</v>
      </c>
      <c r="H141" s="98" t="s">
        <v>125</v>
      </c>
      <c r="I141" s="115" t="s">
        <v>128</v>
      </c>
    </row>
    <row r="142" spans="1:9">
      <c r="A142" s="106">
        <v>8</v>
      </c>
      <c r="B142" s="98">
        <v>14</v>
      </c>
      <c r="C142" s="98">
        <v>1</v>
      </c>
      <c r="D142" s="107">
        <v>45870</v>
      </c>
      <c r="E142" s="107">
        <v>45889</v>
      </c>
      <c r="F142" s="102">
        <f>'SABANA DE PRECIOS'!G29</f>
        <v>0</v>
      </c>
      <c r="G142" s="98" t="s">
        <v>49</v>
      </c>
      <c r="H142" s="98" t="s">
        <v>125</v>
      </c>
      <c r="I142" s="115" t="s">
        <v>128</v>
      </c>
    </row>
    <row r="143" spans="1:9">
      <c r="A143" s="106">
        <v>8</v>
      </c>
      <c r="B143" s="98">
        <v>5</v>
      </c>
      <c r="C143" s="98">
        <v>1</v>
      </c>
      <c r="D143" s="107">
        <v>45870</v>
      </c>
      <c r="E143" s="107">
        <v>45889</v>
      </c>
      <c r="F143" s="102">
        <f>'SABANA DE PRECIOS'!G30</f>
        <v>1.6577000000000002</v>
      </c>
      <c r="G143" s="98" t="s">
        <v>51</v>
      </c>
      <c r="H143" s="98" t="s">
        <v>125</v>
      </c>
      <c r="I143" s="115" t="s">
        <v>128</v>
      </c>
    </row>
    <row r="144" spans="1:9">
      <c r="A144" s="106">
        <v>8</v>
      </c>
      <c r="B144" s="98">
        <v>41</v>
      </c>
      <c r="C144" s="98">
        <v>1</v>
      </c>
      <c r="D144" s="107">
        <v>45870</v>
      </c>
      <c r="E144" s="107">
        <v>45889</v>
      </c>
      <c r="F144" s="102">
        <f>'SABANA DE PRECIOS'!G31</f>
        <v>1.6262400000000001</v>
      </c>
      <c r="G144" s="98" t="s">
        <v>53</v>
      </c>
      <c r="H144" s="98" t="s">
        <v>125</v>
      </c>
      <c r="I144" s="115" t="s">
        <v>128</v>
      </c>
    </row>
    <row r="145" spans="1:9">
      <c r="A145" s="106">
        <v>8</v>
      </c>
      <c r="B145" s="98">
        <v>64</v>
      </c>
      <c r="C145" s="98">
        <v>1</v>
      </c>
      <c r="D145" s="107">
        <v>45870</v>
      </c>
      <c r="E145" s="107">
        <v>45889</v>
      </c>
      <c r="F145" s="102">
        <f>'SABANA DE PRECIOS'!G32</f>
        <v>1.7157799999999999</v>
      </c>
      <c r="G145" s="98" t="s">
        <v>55</v>
      </c>
      <c r="H145" s="98" t="s">
        <v>125</v>
      </c>
      <c r="I145" s="115" t="s">
        <v>128</v>
      </c>
    </row>
    <row r="146" spans="1:9">
      <c r="A146" s="106">
        <v>8</v>
      </c>
      <c r="B146" s="98">
        <v>44</v>
      </c>
      <c r="C146" s="98">
        <v>1</v>
      </c>
      <c r="D146" s="107">
        <v>45870</v>
      </c>
      <c r="E146" s="107">
        <v>45889</v>
      </c>
      <c r="F146" s="102">
        <f>'SABANA DE PRECIOS'!G33</f>
        <v>1.6020400000000001</v>
      </c>
      <c r="G146" s="98" t="s">
        <v>56</v>
      </c>
      <c r="H146" s="98" t="s">
        <v>125</v>
      </c>
      <c r="I146" s="115" t="s">
        <v>128</v>
      </c>
    </row>
    <row r="147" spans="1:9">
      <c r="A147" s="106">
        <v>8</v>
      </c>
      <c r="B147" s="98">
        <v>33</v>
      </c>
      <c r="C147" s="98">
        <v>1</v>
      </c>
      <c r="D147" s="107">
        <v>45870</v>
      </c>
      <c r="E147" s="107">
        <v>45889</v>
      </c>
      <c r="F147" s="102">
        <f>'SABANA DE PRECIOS'!G34</f>
        <v>1.6722199999999998</v>
      </c>
      <c r="G147" s="98" t="s">
        <v>58</v>
      </c>
      <c r="H147" s="98" t="s">
        <v>125</v>
      </c>
      <c r="I147" s="115" t="s">
        <v>128</v>
      </c>
    </row>
    <row r="148" spans="1:9">
      <c r="A148" s="106">
        <v>8</v>
      </c>
      <c r="B148" s="98">
        <v>34</v>
      </c>
      <c r="C148" s="98">
        <v>1</v>
      </c>
      <c r="D148" s="107">
        <v>45870</v>
      </c>
      <c r="E148" s="107">
        <v>45889</v>
      </c>
      <c r="F148" s="102">
        <f>'SABANA DE PRECIOS'!G35</f>
        <v>1.6431799999999999</v>
      </c>
      <c r="G148" s="98" t="s">
        <v>59</v>
      </c>
      <c r="H148" s="98" t="s">
        <v>125</v>
      </c>
      <c r="I148" s="115" t="s">
        <v>128</v>
      </c>
    </row>
    <row r="149" spans="1:9">
      <c r="A149" s="106">
        <v>8</v>
      </c>
      <c r="B149" s="213">
        <v>91</v>
      </c>
      <c r="C149" s="98">
        <v>1</v>
      </c>
      <c r="D149" s="107">
        <v>45870</v>
      </c>
      <c r="E149" s="107">
        <v>45889</v>
      </c>
      <c r="F149" s="102">
        <f>'SABANA DE PRECIOS'!G36</f>
        <v>1.67222</v>
      </c>
      <c r="G149" s="212" t="s">
        <v>382</v>
      </c>
      <c r="H149" s="98" t="s">
        <v>125</v>
      </c>
      <c r="I149" s="115" t="s">
        <v>128</v>
      </c>
    </row>
    <row r="150" spans="1:9">
      <c r="A150" s="106">
        <v>8</v>
      </c>
      <c r="B150" s="98">
        <v>53</v>
      </c>
      <c r="C150" s="98">
        <v>1</v>
      </c>
      <c r="D150" s="107">
        <v>45870</v>
      </c>
      <c r="E150" s="107">
        <v>45889</v>
      </c>
      <c r="F150" s="102">
        <f>F149</f>
        <v>1.67222</v>
      </c>
      <c r="G150" s="98" t="s">
        <v>60</v>
      </c>
      <c r="H150" s="98" t="s">
        <v>125</v>
      </c>
      <c r="I150" s="115" t="s">
        <v>128</v>
      </c>
    </row>
    <row r="151" spans="1:9">
      <c r="A151" s="106">
        <v>8</v>
      </c>
      <c r="B151" s="98">
        <v>45</v>
      </c>
      <c r="C151" s="98">
        <v>1</v>
      </c>
      <c r="D151" s="107">
        <v>45870</v>
      </c>
      <c r="E151" s="107">
        <v>45889</v>
      </c>
      <c r="F151" s="102">
        <f>'SABANA DE PRECIOS'!G37</f>
        <v>1.6625400000000001</v>
      </c>
      <c r="G151" s="98" t="s">
        <v>62</v>
      </c>
      <c r="H151" s="98" t="s">
        <v>125</v>
      </c>
      <c r="I151" s="115" t="s">
        <v>128</v>
      </c>
    </row>
    <row r="152" spans="1:9">
      <c r="A152" s="106">
        <v>8</v>
      </c>
      <c r="B152" s="98">
        <v>47</v>
      </c>
      <c r="C152" s="98">
        <v>1</v>
      </c>
      <c r="D152" s="107">
        <v>45870</v>
      </c>
      <c r="E152" s="107">
        <v>45889</v>
      </c>
      <c r="F152" s="102">
        <f>'SABANA DE PRECIOS'!G38</f>
        <v>1.6262400000000001</v>
      </c>
      <c r="G152" s="98" t="s">
        <v>64</v>
      </c>
      <c r="H152" s="98" t="s">
        <v>125</v>
      </c>
      <c r="I152" s="115" t="s">
        <v>128</v>
      </c>
    </row>
    <row r="153" spans="1:9">
      <c r="A153" s="106">
        <v>8</v>
      </c>
      <c r="B153" s="98">
        <v>56</v>
      </c>
      <c r="C153" s="98">
        <v>1</v>
      </c>
      <c r="D153" s="107">
        <v>45870</v>
      </c>
      <c r="E153" s="107">
        <v>45889</v>
      </c>
      <c r="F153" s="102">
        <f>'SABANA DE PRECIOS'!G39</f>
        <v>1.6710099999999999</v>
      </c>
      <c r="G153" s="98" t="s">
        <v>65</v>
      </c>
      <c r="H153" s="98" t="s">
        <v>125</v>
      </c>
      <c r="I153" s="115" t="s">
        <v>128</v>
      </c>
    </row>
    <row r="154" spans="1:9">
      <c r="A154" s="106">
        <v>8</v>
      </c>
      <c r="B154" s="98">
        <v>61</v>
      </c>
      <c r="C154" s="98">
        <v>1</v>
      </c>
      <c r="D154" s="107">
        <v>45870</v>
      </c>
      <c r="E154" s="107">
        <v>45889</v>
      </c>
      <c r="F154" s="102">
        <f>'SABANA DE PRECIOS'!G40</f>
        <v>1.6274499999999998</v>
      </c>
      <c r="G154" s="98" t="s">
        <v>67</v>
      </c>
      <c r="H154" s="98" t="s">
        <v>125</v>
      </c>
      <c r="I154" s="115" t="s">
        <v>128</v>
      </c>
    </row>
    <row r="155" spans="1:9">
      <c r="A155" s="106">
        <v>8</v>
      </c>
      <c r="B155" s="98">
        <v>60</v>
      </c>
      <c r="C155" s="98">
        <v>1</v>
      </c>
      <c r="D155" s="107">
        <v>45870</v>
      </c>
      <c r="E155" s="107">
        <v>45889</v>
      </c>
      <c r="F155" s="102">
        <f>'SABANA DE PRECIOS'!G41</f>
        <v>1.5959899999999998</v>
      </c>
      <c r="G155" s="98" t="s">
        <v>69</v>
      </c>
      <c r="H155" s="98" t="s">
        <v>125</v>
      </c>
      <c r="I155" s="115" t="s">
        <v>128</v>
      </c>
    </row>
    <row r="156" spans="1:9">
      <c r="A156" s="106">
        <v>8</v>
      </c>
      <c r="B156" s="98">
        <v>65</v>
      </c>
      <c r="C156" s="98">
        <v>1</v>
      </c>
      <c r="D156" s="107">
        <v>45870</v>
      </c>
      <c r="E156" s="107">
        <v>45889</v>
      </c>
      <c r="F156" s="102">
        <f>'SABANA DE PRECIOS'!G42</f>
        <v>1.6274499999999998</v>
      </c>
      <c r="G156" s="98" t="s">
        <v>71</v>
      </c>
      <c r="H156" s="98" t="s">
        <v>125</v>
      </c>
      <c r="I156" s="115" t="s">
        <v>128</v>
      </c>
    </row>
    <row r="157" spans="1:9">
      <c r="A157" s="106">
        <v>8</v>
      </c>
      <c r="B157" s="98">
        <v>68</v>
      </c>
      <c r="C157" s="98">
        <v>1</v>
      </c>
      <c r="D157" s="107">
        <v>45870</v>
      </c>
      <c r="E157" s="107">
        <v>45889</v>
      </c>
      <c r="F157" s="102">
        <f>'SABANA DE PRECIOS'!G43</f>
        <v>1.7394899999999998</v>
      </c>
      <c r="G157" s="98" t="s">
        <v>72</v>
      </c>
      <c r="H157" s="98" t="s">
        <v>125</v>
      </c>
      <c r="I157" s="115" t="s">
        <v>128</v>
      </c>
    </row>
    <row r="158" spans="1:9">
      <c r="A158" s="106">
        <v>8</v>
      </c>
      <c r="B158" s="98">
        <v>67</v>
      </c>
      <c r="C158" s="98">
        <v>1</v>
      </c>
      <c r="D158" s="107">
        <v>45870</v>
      </c>
      <c r="E158" s="107">
        <v>45889</v>
      </c>
      <c r="F158" s="102">
        <f>'SABANA DE PRECIOS'!G44</f>
        <v>0</v>
      </c>
      <c r="G158" s="98" t="s">
        <v>73</v>
      </c>
      <c r="H158" s="98" t="s">
        <v>125</v>
      </c>
      <c r="I158" s="115" t="s">
        <v>128</v>
      </c>
    </row>
    <row r="159" spans="1:9">
      <c r="A159" s="106">
        <v>8</v>
      </c>
      <c r="B159" s="98">
        <v>77</v>
      </c>
      <c r="C159" s="98">
        <v>1</v>
      </c>
      <c r="D159" s="107">
        <v>45870</v>
      </c>
      <c r="E159" s="107">
        <v>45889</v>
      </c>
      <c r="F159" s="102">
        <f>'SABANA DE PRECIOS'!G45</f>
        <v>1.6891600000000002</v>
      </c>
      <c r="G159" s="98" t="s">
        <v>74</v>
      </c>
      <c r="H159" s="98" t="s">
        <v>125</v>
      </c>
      <c r="I159" s="115" t="s">
        <v>128</v>
      </c>
    </row>
    <row r="160" spans="1:9">
      <c r="A160" s="106">
        <v>8</v>
      </c>
      <c r="B160" s="98">
        <v>78</v>
      </c>
      <c r="C160" s="98">
        <v>1</v>
      </c>
      <c r="D160" s="107">
        <v>45870</v>
      </c>
      <c r="E160" s="107">
        <v>45889</v>
      </c>
      <c r="F160" s="102">
        <f>'SABANA DE PRECIOS'!G46</f>
        <v>1.59236</v>
      </c>
      <c r="G160" s="98" t="s">
        <v>76</v>
      </c>
      <c r="H160" s="98" t="s">
        <v>125</v>
      </c>
      <c r="I160" s="115" t="s">
        <v>128</v>
      </c>
    </row>
    <row r="161" spans="1:9">
      <c r="A161" s="106">
        <v>8</v>
      </c>
      <c r="B161" s="98">
        <v>80</v>
      </c>
      <c r="C161" s="98">
        <v>1</v>
      </c>
      <c r="D161" s="107">
        <v>45870</v>
      </c>
      <c r="E161" s="107">
        <v>45889</v>
      </c>
      <c r="F161" s="102">
        <f>'SABANA DE PRECIOS'!G47</f>
        <v>1.6697999999999997</v>
      </c>
      <c r="G161" s="98" t="s">
        <v>78</v>
      </c>
      <c r="H161" s="98" t="s">
        <v>125</v>
      </c>
      <c r="I161" s="115" t="s">
        <v>128</v>
      </c>
    </row>
    <row r="162" spans="1:9">
      <c r="A162" s="106">
        <v>8</v>
      </c>
      <c r="B162" s="98">
        <v>81</v>
      </c>
      <c r="C162" s="98">
        <v>1</v>
      </c>
      <c r="D162" s="107">
        <v>45870</v>
      </c>
      <c r="E162" s="107">
        <v>45889</v>
      </c>
      <c r="F162" s="102">
        <f>'SABANA DE PRECIOS'!G48</f>
        <v>1.6661699999999999</v>
      </c>
      <c r="G162" s="98" t="s">
        <v>79</v>
      </c>
      <c r="H162" s="98" t="s">
        <v>125</v>
      </c>
      <c r="I162" s="115" t="s">
        <v>128</v>
      </c>
    </row>
    <row r="163" spans="1:9">
      <c r="A163" s="106">
        <v>8</v>
      </c>
      <c r="B163" s="98">
        <v>79</v>
      </c>
      <c r="C163" s="98">
        <v>1</v>
      </c>
      <c r="D163" s="107">
        <v>45870</v>
      </c>
      <c r="E163" s="107">
        <v>45889</v>
      </c>
      <c r="F163" s="102">
        <f>'SABANA DE PRECIOS'!G49</f>
        <v>1.5959899999999998</v>
      </c>
      <c r="G163" s="98" t="s">
        <v>80</v>
      </c>
      <c r="H163" s="98" t="s">
        <v>125</v>
      </c>
      <c r="I163" s="115" t="s">
        <v>128</v>
      </c>
    </row>
    <row r="164" spans="1:9">
      <c r="A164" s="110">
        <v>8</v>
      </c>
      <c r="B164" s="108">
        <v>71</v>
      </c>
      <c r="C164" s="108">
        <v>1</v>
      </c>
      <c r="D164" s="109">
        <v>45870</v>
      </c>
      <c r="E164" s="109">
        <v>45889</v>
      </c>
      <c r="F164" s="111">
        <f>'SABANA DE PRECIOS'!G50</f>
        <v>1.63229</v>
      </c>
      <c r="G164" s="108" t="s">
        <v>118</v>
      </c>
      <c r="H164" s="108" t="s">
        <v>125</v>
      </c>
      <c r="I164" s="116" t="s">
        <v>128</v>
      </c>
    </row>
    <row r="165" spans="1:9">
      <c r="A165" s="110">
        <v>8</v>
      </c>
      <c r="B165" s="108">
        <v>86</v>
      </c>
      <c r="C165" s="108">
        <v>1</v>
      </c>
      <c r="D165" s="109">
        <v>45870</v>
      </c>
      <c r="E165" s="109">
        <v>45889</v>
      </c>
      <c r="F165" s="111">
        <f>'SABANA DE PRECIOS'!G51</f>
        <v>1.64439</v>
      </c>
      <c r="G165" s="108" t="s">
        <v>83</v>
      </c>
      <c r="H165" s="108" t="s">
        <v>125</v>
      </c>
      <c r="I165" s="116" t="s">
        <v>128</v>
      </c>
    </row>
    <row r="166" spans="1:9" s="103" customFormat="1">
      <c r="A166" s="100">
        <v>8</v>
      </c>
      <c r="B166" s="100">
        <v>89</v>
      </c>
      <c r="C166" s="100">
        <v>1</v>
      </c>
      <c r="D166" s="112">
        <v>45870</v>
      </c>
      <c r="E166" s="112">
        <v>45889</v>
      </c>
      <c r="F166" s="101">
        <f>'SABANA DE PRECIOS'!G20</f>
        <v>1.6020400000000001</v>
      </c>
      <c r="G166" s="100" t="s">
        <v>37</v>
      </c>
      <c r="H166" s="100" t="s">
        <v>125</v>
      </c>
      <c r="I166" s="100" t="s">
        <v>128</v>
      </c>
    </row>
    <row r="167" spans="1:9" s="103" customFormat="1" ht="15" customHeight="1">
      <c r="A167" s="100">
        <v>8</v>
      </c>
      <c r="B167" s="100">
        <v>90</v>
      </c>
      <c r="C167" s="100">
        <v>1</v>
      </c>
      <c r="D167" s="112">
        <v>45870</v>
      </c>
      <c r="E167" s="112">
        <v>45889</v>
      </c>
      <c r="F167" s="101">
        <f>'SABANA DE PRECIOS'!G21</f>
        <v>1.6383400000000001</v>
      </c>
      <c r="G167" s="100" t="s">
        <v>365</v>
      </c>
      <c r="H167" s="100" t="s">
        <v>125</v>
      </c>
      <c r="I167" s="100" t="s">
        <v>128</v>
      </c>
    </row>
    <row r="168" spans="1:9">
      <c r="A168" s="110">
        <v>8</v>
      </c>
      <c r="B168" s="108">
        <v>93</v>
      </c>
      <c r="C168" s="108">
        <v>1</v>
      </c>
      <c r="D168" s="109">
        <v>45870</v>
      </c>
      <c r="E168" s="109">
        <v>45889</v>
      </c>
      <c r="F168" s="111">
        <f>'SABANA DE PRECIOS'!G52</f>
        <v>1.67343</v>
      </c>
      <c r="G168" s="108" t="s">
        <v>387</v>
      </c>
      <c r="H168" s="108" t="s">
        <v>125</v>
      </c>
      <c r="I168" s="116" t="s">
        <v>128</v>
      </c>
    </row>
    <row r="169" spans="1:9">
      <c r="A169" s="110">
        <v>8</v>
      </c>
      <c r="B169" s="108">
        <v>94</v>
      </c>
      <c r="C169" s="108">
        <v>1</v>
      </c>
      <c r="D169" s="109">
        <v>45870</v>
      </c>
      <c r="E169" s="109">
        <v>45889</v>
      </c>
      <c r="F169" s="111">
        <f>'SABANA DE PRECIOS'!G53</f>
        <v>1.6637499999999998</v>
      </c>
      <c r="G169" s="108" t="s">
        <v>389</v>
      </c>
      <c r="H169" s="108" t="s">
        <v>125</v>
      </c>
      <c r="I169" s="116" t="s">
        <v>128</v>
      </c>
    </row>
    <row r="170" spans="1:9">
      <c r="A170" s="110">
        <v>8</v>
      </c>
      <c r="B170" s="108">
        <v>95</v>
      </c>
      <c r="C170" s="108">
        <v>1</v>
      </c>
      <c r="D170" s="109">
        <v>45870</v>
      </c>
      <c r="E170" s="109">
        <v>45889</v>
      </c>
      <c r="F170" s="111">
        <f>'SABANA DE PRECIOS'!G54</f>
        <v>1.6831099999999999</v>
      </c>
      <c r="G170" s="108" t="s">
        <v>388</v>
      </c>
      <c r="H170" s="108" t="s">
        <v>125</v>
      </c>
      <c r="I170" s="116" t="s">
        <v>128</v>
      </c>
    </row>
    <row r="171" spans="1:9">
      <c r="A171" s="110">
        <v>8</v>
      </c>
      <c r="B171" s="108">
        <v>97</v>
      </c>
      <c r="C171" s="108">
        <v>1</v>
      </c>
      <c r="D171" s="109">
        <v>45870</v>
      </c>
      <c r="E171" s="109">
        <v>45889</v>
      </c>
      <c r="F171" s="111">
        <f>'SABANA DE PRECIOS'!G55</f>
        <v>1.63592</v>
      </c>
      <c r="G171" s="108" t="s">
        <v>403</v>
      </c>
      <c r="H171" s="108" t="s">
        <v>125</v>
      </c>
      <c r="I171" s="116" t="s">
        <v>128</v>
      </c>
    </row>
    <row r="172" spans="1:9" ht="15.75" thickBot="1"/>
    <row r="173" spans="1:9">
      <c r="A173" s="104">
        <v>3</v>
      </c>
      <c r="B173" s="105">
        <v>73</v>
      </c>
      <c r="C173" s="105">
        <v>1</v>
      </c>
      <c r="D173" s="117">
        <v>45870</v>
      </c>
      <c r="E173" s="117">
        <v>45889</v>
      </c>
      <c r="F173" s="118">
        <f>'SABANA DE PRECIOS'!I3</f>
        <v>1.64076</v>
      </c>
      <c r="G173" s="105" t="s">
        <v>15</v>
      </c>
      <c r="H173" s="105" t="s">
        <v>125</v>
      </c>
      <c r="I173" s="114" t="s">
        <v>129</v>
      </c>
    </row>
    <row r="174" spans="1:9">
      <c r="A174" s="106">
        <v>3</v>
      </c>
      <c r="B174" s="98">
        <v>19</v>
      </c>
      <c r="C174" s="98">
        <v>1</v>
      </c>
      <c r="D174" s="107">
        <v>45870</v>
      </c>
      <c r="E174" s="107">
        <v>45889</v>
      </c>
      <c r="F174" s="102">
        <f>'SABANA DE PRECIOS'!I4</f>
        <v>1.64076</v>
      </c>
      <c r="G174" s="98" t="s">
        <v>18</v>
      </c>
      <c r="H174" s="98" t="s">
        <v>125</v>
      </c>
      <c r="I174" s="115" t="s">
        <v>129</v>
      </c>
    </row>
    <row r="175" spans="1:9">
      <c r="A175" s="106">
        <v>3</v>
      </c>
      <c r="B175" s="98">
        <v>26</v>
      </c>
      <c r="C175" s="98">
        <v>1</v>
      </c>
      <c r="D175" s="107">
        <v>45870</v>
      </c>
      <c r="E175" s="107">
        <v>45889</v>
      </c>
      <c r="F175" s="102">
        <f>'SABANA DE PRECIOS'!I5</f>
        <v>1.64076</v>
      </c>
      <c r="G175" s="98" t="s">
        <v>19</v>
      </c>
      <c r="H175" s="98" t="s">
        <v>125</v>
      </c>
      <c r="I175" s="115" t="s">
        <v>129</v>
      </c>
    </row>
    <row r="176" spans="1:9">
      <c r="A176" s="106">
        <v>3</v>
      </c>
      <c r="B176" s="98">
        <v>1</v>
      </c>
      <c r="C176" s="98">
        <v>1</v>
      </c>
      <c r="D176" s="107">
        <v>45870</v>
      </c>
      <c r="E176" s="107">
        <v>45889</v>
      </c>
      <c r="F176" s="102">
        <f>'SABANA DE PRECIOS'!I6</f>
        <v>1.6589099999999999</v>
      </c>
      <c r="G176" s="98" t="s">
        <v>20</v>
      </c>
      <c r="H176" s="98" t="s">
        <v>125</v>
      </c>
      <c r="I176" s="115" t="s">
        <v>129</v>
      </c>
    </row>
    <row r="177" spans="1:9">
      <c r="A177" s="106">
        <v>3</v>
      </c>
      <c r="B177" s="98">
        <v>2</v>
      </c>
      <c r="C177" s="98">
        <v>1</v>
      </c>
      <c r="D177" s="107">
        <v>45870</v>
      </c>
      <c r="E177" s="107">
        <v>45889</v>
      </c>
      <c r="F177" s="102">
        <f>'SABANA DE PRECIOS'!I7</f>
        <v>1.64076</v>
      </c>
      <c r="G177" s="98" t="s">
        <v>21</v>
      </c>
      <c r="H177" s="98" t="s">
        <v>125</v>
      </c>
      <c r="I177" s="115" t="s">
        <v>129</v>
      </c>
    </row>
    <row r="178" spans="1:9">
      <c r="A178" s="106">
        <v>3</v>
      </c>
      <c r="B178" s="98">
        <v>55</v>
      </c>
      <c r="C178" s="98">
        <v>1</v>
      </c>
      <c r="D178" s="107">
        <v>45870</v>
      </c>
      <c r="E178" s="107">
        <v>45889</v>
      </c>
      <c r="F178" s="102">
        <f>'SABANA DE PRECIOS'!I8</f>
        <v>1.65286</v>
      </c>
      <c r="G178" s="98" t="s">
        <v>22</v>
      </c>
      <c r="H178" s="98" t="s">
        <v>125</v>
      </c>
      <c r="I178" s="115" t="s">
        <v>129</v>
      </c>
    </row>
    <row r="179" spans="1:9">
      <c r="A179" s="228">
        <v>3</v>
      </c>
      <c r="B179" s="100">
        <v>96</v>
      </c>
      <c r="C179" s="100">
        <v>1</v>
      </c>
      <c r="D179" s="112">
        <v>45870</v>
      </c>
      <c r="E179" s="112">
        <v>45889</v>
      </c>
      <c r="F179" s="101">
        <f>'SABANA DE PRECIOS'!I9</f>
        <v>1.64076</v>
      </c>
      <c r="G179" s="229" t="s">
        <v>390</v>
      </c>
      <c r="H179" s="100" t="s">
        <v>125</v>
      </c>
      <c r="I179" s="230" t="s">
        <v>129</v>
      </c>
    </row>
    <row r="180" spans="1:9">
      <c r="A180" s="106">
        <v>3</v>
      </c>
      <c r="B180" s="98">
        <v>9</v>
      </c>
      <c r="C180" s="98">
        <v>1</v>
      </c>
      <c r="D180" s="107">
        <v>45870</v>
      </c>
      <c r="E180" s="107">
        <v>45889</v>
      </c>
      <c r="F180" s="102">
        <f>'SABANA DE PRECIOS'!I10</f>
        <v>1.60446</v>
      </c>
      <c r="G180" s="98" t="s">
        <v>24</v>
      </c>
      <c r="H180" s="98" t="s">
        <v>125</v>
      </c>
      <c r="I180" s="115" t="s">
        <v>129</v>
      </c>
    </row>
    <row r="181" spans="1:9">
      <c r="A181" s="106">
        <v>3</v>
      </c>
      <c r="B181" s="98">
        <v>10</v>
      </c>
      <c r="C181" s="98">
        <v>1</v>
      </c>
      <c r="D181" s="107">
        <v>45870</v>
      </c>
      <c r="E181" s="107">
        <v>45889</v>
      </c>
      <c r="F181" s="102">
        <f>F180</f>
        <v>1.60446</v>
      </c>
      <c r="G181" s="98" t="s">
        <v>24</v>
      </c>
      <c r="H181" s="98" t="s">
        <v>125</v>
      </c>
      <c r="I181" s="115" t="s">
        <v>129</v>
      </c>
    </row>
    <row r="182" spans="1:9">
      <c r="A182" s="106">
        <v>3</v>
      </c>
      <c r="B182" s="98">
        <v>74</v>
      </c>
      <c r="C182" s="98">
        <v>1</v>
      </c>
      <c r="D182" s="107">
        <v>45870</v>
      </c>
      <c r="E182" s="107">
        <v>45889</v>
      </c>
      <c r="F182" s="102">
        <f>'SABANA DE PRECIOS'!I11</f>
        <v>1.6347099999999999</v>
      </c>
      <c r="G182" s="98" t="s">
        <v>26</v>
      </c>
      <c r="H182" s="98" t="s">
        <v>125</v>
      </c>
      <c r="I182" s="115" t="s">
        <v>129</v>
      </c>
    </row>
    <row r="183" spans="1:9">
      <c r="A183" s="106">
        <v>3</v>
      </c>
      <c r="B183" s="98">
        <v>75</v>
      </c>
      <c r="C183" s="98">
        <v>1</v>
      </c>
      <c r="D183" s="107">
        <v>45870</v>
      </c>
      <c r="E183" s="107">
        <v>45889</v>
      </c>
      <c r="F183" s="102">
        <f>F182</f>
        <v>1.6347099999999999</v>
      </c>
      <c r="G183" s="98" t="s">
        <v>26</v>
      </c>
      <c r="H183" s="98" t="s">
        <v>125</v>
      </c>
      <c r="I183" s="115" t="s">
        <v>129</v>
      </c>
    </row>
    <row r="184" spans="1:9">
      <c r="A184" s="106">
        <v>3</v>
      </c>
      <c r="B184" s="98">
        <v>27</v>
      </c>
      <c r="C184" s="98">
        <v>1</v>
      </c>
      <c r="D184" s="107">
        <v>45870</v>
      </c>
      <c r="E184" s="107">
        <v>45889</v>
      </c>
      <c r="F184" s="102">
        <f>'SABANA DE PRECIOS'!I12</f>
        <v>1.64076</v>
      </c>
      <c r="G184" s="98" t="s">
        <v>23</v>
      </c>
      <c r="H184" s="98" t="s">
        <v>125</v>
      </c>
      <c r="I184" s="115" t="s">
        <v>129</v>
      </c>
    </row>
    <row r="185" spans="1:9">
      <c r="A185" s="106">
        <v>3</v>
      </c>
      <c r="B185" s="98">
        <v>72</v>
      </c>
      <c r="C185" s="98">
        <v>1</v>
      </c>
      <c r="D185" s="107">
        <v>45870</v>
      </c>
      <c r="E185" s="107">
        <v>45889</v>
      </c>
      <c r="F185" s="102">
        <f>'SABANA DE PRECIOS'!I13</f>
        <v>1.6456000000000002</v>
      </c>
      <c r="G185" s="98" t="s">
        <v>28</v>
      </c>
      <c r="H185" s="98" t="s">
        <v>125</v>
      </c>
      <c r="I185" s="115" t="s">
        <v>129</v>
      </c>
    </row>
    <row r="186" spans="1:9">
      <c r="A186" s="106">
        <v>3</v>
      </c>
      <c r="B186" s="98">
        <v>76</v>
      </c>
      <c r="C186" s="98">
        <v>1</v>
      </c>
      <c r="D186" s="107">
        <v>45870</v>
      </c>
      <c r="E186" s="107">
        <v>45889</v>
      </c>
      <c r="F186" s="102">
        <f>'SABANA DE PRECIOS'!I14</f>
        <v>1.6589099999999999</v>
      </c>
      <c r="G186" s="98" t="s">
        <v>29</v>
      </c>
      <c r="H186" s="98" t="s">
        <v>125</v>
      </c>
      <c r="I186" s="115" t="s">
        <v>129</v>
      </c>
    </row>
    <row r="187" spans="1:9">
      <c r="A187" s="106">
        <v>3</v>
      </c>
      <c r="B187" s="98">
        <v>83</v>
      </c>
      <c r="C187" s="108">
        <v>1</v>
      </c>
      <c r="D187" s="109">
        <v>45870</v>
      </c>
      <c r="E187" s="109">
        <v>45889</v>
      </c>
      <c r="F187" s="102">
        <f>'SABANA DE PRECIOS'!I15</f>
        <v>1.6226099999999999</v>
      </c>
      <c r="G187" s="98" t="s">
        <v>30</v>
      </c>
      <c r="H187" s="108" t="s">
        <v>125</v>
      </c>
      <c r="I187" s="115" t="s">
        <v>129</v>
      </c>
    </row>
    <row r="188" spans="1:9">
      <c r="A188" s="110">
        <v>3</v>
      </c>
      <c r="B188" s="108">
        <v>84</v>
      </c>
      <c r="C188" s="108">
        <v>1</v>
      </c>
      <c r="D188" s="109">
        <v>45870</v>
      </c>
      <c r="E188" s="109">
        <v>45889</v>
      </c>
      <c r="F188" s="102">
        <f>'SABANA DE PRECIOS'!I16</f>
        <v>1.6226099999999999</v>
      </c>
      <c r="G188" s="108" t="s">
        <v>32</v>
      </c>
      <c r="H188" s="108" t="s">
        <v>125</v>
      </c>
      <c r="I188" s="116" t="s">
        <v>129</v>
      </c>
    </row>
    <row r="189" spans="1:9">
      <c r="A189" s="110">
        <v>3</v>
      </c>
      <c r="B189" s="108">
        <v>85</v>
      </c>
      <c r="C189" s="108">
        <v>1</v>
      </c>
      <c r="D189" s="109">
        <v>45870</v>
      </c>
      <c r="E189" s="109">
        <v>45889</v>
      </c>
      <c r="F189" s="102">
        <f>'SABANA DE PRECIOS'!I17</f>
        <v>1.6226099999999999</v>
      </c>
      <c r="G189" s="108" t="s">
        <v>33</v>
      </c>
      <c r="H189" s="108" t="s">
        <v>125</v>
      </c>
      <c r="I189" s="116" t="s">
        <v>129</v>
      </c>
    </row>
    <row r="190" spans="1:9">
      <c r="A190" s="110">
        <v>3</v>
      </c>
      <c r="B190" s="108">
        <v>87</v>
      </c>
      <c r="C190" s="108">
        <v>1</v>
      </c>
      <c r="D190" s="109">
        <v>45870</v>
      </c>
      <c r="E190" s="109">
        <v>45889</v>
      </c>
      <c r="F190" s="102">
        <f>'SABANA DE PRECIOS'!I18</f>
        <v>1.62866</v>
      </c>
      <c r="G190" s="108" t="s">
        <v>34</v>
      </c>
      <c r="H190" s="108" t="s">
        <v>125</v>
      </c>
      <c r="I190" s="116" t="s">
        <v>129</v>
      </c>
    </row>
    <row r="191" spans="1:9">
      <c r="A191" s="110">
        <v>3</v>
      </c>
      <c r="B191" s="108">
        <v>88</v>
      </c>
      <c r="C191" s="108">
        <v>1</v>
      </c>
      <c r="D191" s="109">
        <v>45870</v>
      </c>
      <c r="E191" s="109">
        <v>45889</v>
      </c>
      <c r="F191" s="102">
        <f>'SABANA DE PRECIOS'!I19</f>
        <v>1.6347099999999999</v>
      </c>
      <c r="G191" s="108" t="s">
        <v>35</v>
      </c>
      <c r="H191" s="108" t="s">
        <v>125</v>
      </c>
      <c r="I191" s="116" t="s">
        <v>129</v>
      </c>
    </row>
    <row r="192" spans="1:9">
      <c r="A192" s="106">
        <v>3</v>
      </c>
      <c r="B192" s="98">
        <v>18</v>
      </c>
      <c r="C192" s="98">
        <v>1</v>
      </c>
      <c r="D192" s="107">
        <v>45870</v>
      </c>
      <c r="E192" s="107">
        <v>45889</v>
      </c>
      <c r="F192" s="102">
        <f>'SABANA DE PRECIOS'!I23</f>
        <v>1.64076</v>
      </c>
      <c r="G192" s="98" t="s">
        <v>39</v>
      </c>
      <c r="H192" s="98" t="s">
        <v>125</v>
      </c>
      <c r="I192" s="115" t="s">
        <v>129</v>
      </c>
    </row>
    <row r="193" spans="1:9">
      <c r="A193" s="106">
        <v>3</v>
      </c>
      <c r="B193" s="98">
        <v>70</v>
      </c>
      <c r="C193" s="98">
        <v>1</v>
      </c>
      <c r="D193" s="107">
        <v>45870</v>
      </c>
      <c r="E193" s="107">
        <v>45889</v>
      </c>
      <c r="F193" s="102">
        <f>'SABANA DE PRECIOS'!I24</f>
        <v>1.65286</v>
      </c>
      <c r="G193" s="98" t="s">
        <v>41</v>
      </c>
      <c r="H193" s="98" t="s">
        <v>125</v>
      </c>
      <c r="I193" s="115" t="s">
        <v>129</v>
      </c>
    </row>
    <row r="194" spans="1:9">
      <c r="A194" s="106">
        <v>3</v>
      </c>
      <c r="B194" s="98">
        <v>23</v>
      </c>
      <c r="C194" s="98">
        <v>1</v>
      </c>
      <c r="D194" s="107">
        <v>45870</v>
      </c>
      <c r="E194" s="107">
        <v>45889</v>
      </c>
      <c r="F194" s="102">
        <f>'SABANA DE PRECIOS'!I25</f>
        <v>1.65286</v>
      </c>
      <c r="G194" s="98" t="s">
        <v>43</v>
      </c>
      <c r="H194" s="98" t="s">
        <v>125</v>
      </c>
      <c r="I194" s="115" t="s">
        <v>129</v>
      </c>
    </row>
    <row r="195" spans="1:9">
      <c r="A195" s="106">
        <v>3</v>
      </c>
      <c r="B195" s="98">
        <v>66</v>
      </c>
      <c r="C195" s="98">
        <v>1</v>
      </c>
      <c r="D195" s="107">
        <v>45870</v>
      </c>
      <c r="E195" s="107">
        <v>45889</v>
      </c>
      <c r="F195" s="102">
        <v>0</v>
      </c>
      <c r="G195" s="98" t="s">
        <v>386</v>
      </c>
      <c r="H195" s="98" t="s">
        <v>125</v>
      </c>
      <c r="I195" s="115" t="s">
        <v>129</v>
      </c>
    </row>
    <row r="196" spans="1:9">
      <c r="A196" s="106">
        <v>3</v>
      </c>
      <c r="B196" s="98">
        <v>8</v>
      </c>
      <c r="C196" s="98">
        <v>1</v>
      </c>
      <c r="D196" s="107">
        <v>45870</v>
      </c>
      <c r="E196" s="107">
        <v>45889</v>
      </c>
      <c r="F196" s="102">
        <f>'SABANA DE PRECIOS'!I26</f>
        <v>1.66496</v>
      </c>
      <c r="G196" s="98" t="s">
        <v>45</v>
      </c>
      <c r="H196" s="98" t="s">
        <v>125</v>
      </c>
      <c r="I196" s="115" t="s">
        <v>129</v>
      </c>
    </row>
    <row r="197" spans="1:9">
      <c r="A197" s="106">
        <v>3</v>
      </c>
      <c r="B197" s="98">
        <v>82</v>
      </c>
      <c r="C197" s="98">
        <v>1</v>
      </c>
      <c r="D197" s="107">
        <v>45870</v>
      </c>
      <c r="E197" s="107">
        <v>45889</v>
      </c>
      <c r="F197" s="102">
        <f>'SABANA DE PRECIOS'!I27</f>
        <v>1.62866</v>
      </c>
      <c r="G197" s="98" t="s">
        <v>46</v>
      </c>
      <c r="H197" s="98" t="s">
        <v>125</v>
      </c>
      <c r="I197" s="115" t="s">
        <v>129</v>
      </c>
    </row>
    <row r="198" spans="1:9">
      <c r="A198" s="106">
        <v>3</v>
      </c>
      <c r="B198" s="98">
        <v>16</v>
      </c>
      <c r="C198" s="98">
        <v>1</v>
      </c>
      <c r="D198" s="107">
        <v>45870</v>
      </c>
      <c r="E198" s="107">
        <v>45889</v>
      </c>
      <c r="F198" s="102">
        <f>'SABANA DE PRECIOS'!I28</f>
        <v>1.76176</v>
      </c>
      <c r="G198" s="98" t="s">
        <v>47</v>
      </c>
      <c r="H198" s="98" t="s">
        <v>125</v>
      </c>
      <c r="I198" s="115" t="s">
        <v>129</v>
      </c>
    </row>
    <row r="199" spans="1:9">
      <c r="A199" s="106">
        <v>3</v>
      </c>
      <c r="B199" s="98">
        <v>14</v>
      </c>
      <c r="C199" s="98">
        <v>1</v>
      </c>
      <c r="D199" s="107">
        <v>45870</v>
      </c>
      <c r="E199" s="107">
        <v>45889</v>
      </c>
      <c r="F199" s="102">
        <f>'SABANA DE PRECIOS'!I29</f>
        <v>0</v>
      </c>
      <c r="G199" s="98" t="s">
        <v>49</v>
      </c>
      <c r="H199" s="98" t="s">
        <v>125</v>
      </c>
      <c r="I199" s="115" t="s">
        <v>129</v>
      </c>
    </row>
    <row r="200" spans="1:9">
      <c r="A200" s="106">
        <v>3</v>
      </c>
      <c r="B200" s="98">
        <v>5</v>
      </c>
      <c r="C200" s="98">
        <v>1</v>
      </c>
      <c r="D200" s="107">
        <v>45870</v>
      </c>
      <c r="E200" s="107">
        <v>45889</v>
      </c>
      <c r="F200" s="102">
        <f>'SABANA DE PRECIOS'!I30</f>
        <v>1.67222</v>
      </c>
      <c r="G200" s="98" t="s">
        <v>51</v>
      </c>
      <c r="H200" s="98" t="s">
        <v>125</v>
      </c>
      <c r="I200" s="115" t="s">
        <v>129</v>
      </c>
    </row>
    <row r="201" spans="1:9">
      <c r="A201" s="106">
        <v>3</v>
      </c>
      <c r="B201" s="98">
        <v>41</v>
      </c>
      <c r="C201" s="98">
        <v>1</v>
      </c>
      <c r="D201" s="107">
        <v>45870</v>
      </c>
      <c r="E201" s="107">
        <v>45889</v>
      </c>
      <c r="F201" s="102">
        <f>'SABANA DE PRECIOS'!I31</f>
        <v>1.64076</v>
      </c>
      <c r="G201" s="98" t="s">
        <v>53</v>
      </c>
      <c r="H201" s="98" t="s">
        <v>125</v>
      </c>
      <c r="I201" s="115" t="s">
        <v>129</v>
      </c>
    </row>
    <row r="202" spans="1:9">
      <c r="A202" s="106">
        <v>3</v>
      </c>
      <c r="B202" s="98">
        <v>64</v>
      </c>
      <c r="C202" s="98">
        <v>1</v>
      </c>
      <c r="D202" s="107">
        <v>45870</v>
      </c>
      <c r="E202" s="107">
        <v>45889</v>
      </c>
      <c r="F202" s="102">
        <f>'SABANA DE PRECIOS'!I32</f>
        <v>1.7302999999999999</v>
      </c>
      <c r="G202" s="98" t="s">
        <v>55</v>
      </c>
      <c r="H202" s="98" t="s">
        <v>125</v>
      </c>
      <c r="I202" s="115" t="s">
        <v>129</v>
      </c>
    </row>
    <row r="203" spans="1:9">
      <c r="A203" s="106">
        <v>3</v>
      </c>
      <c r="B203" s="98">
        <v>44</v>
      </c>
      <c r="C203" s="98">
        <v>1</v>
      </c>
      <c r="D203" s="107">
        <v>45870</v>
      </c>
      <c r="E203" s="107">
        <v>45889</v>
      </c>
      <c r="F203" s="102">
        <f>'SABANA DE PRECIOS'!I33</f>
        <v>1.61656</v>
      </c>
      <c r="G203" s="98" t="s">
        <v>56</v>
      </c>
      <c r="H203" s="98" t="s">
        <v>125</v>
      </c>
      <c r="I203" s="115" t="s">
        <v>129</v>
      </c>
    </row>
    <row r="204" spans="1:9">
      <c r="A204" s="106">
        <v>3</v>
      </c>
      <c r="B204" s="98">
        <v>33</v>
      </c>
      <c r="C204" s="98">
        <v>1</v>
      </c>
      <c r="D204" s="107">
        <v>45870</v>
      </c>
      <c r="E204" s="107">
        <v>45889</v>
      </c>
      <c r="F204" s="102">
        <f>'SABANA DE PRECIOS'!I34</f>
        <v>1.6867399999999999</v>
      </c>
      <c r="G204" s="98" t="s">
        <v>58</v>
      </c>
      <c r="H204" s="98" t="s">
        <v>125</v>
      </c>
      <c r="I204" s="115" t="s">
        <v>129</v>
      </c>
    </row>
    <row r="205" spans="1:9">
      <c r="A205" s="106">
        <v>3</v>
      </c>
      <c r="B205" s="98">
        <v>34</v>
      </c>
      <c r="C205" s="98">
        <v>1</v>
      </c>
      <c r="D205" s="107">
        <v>45870</v>
      </c>
      <c r="E205" s="107">
        <v>45889</v>
      </c>
      <c r="F205" s="102">
        <f>'SABANA DE PRECIOS'!I35</f>
        <v>1.6576999999999997</v>
      </c>
      <c r="G205" s="98" t="s">
        <v>59</v>
      </c>
      <c r="H205" s="98" t="s">
        <v>125</v>
      </c>
      <c r="I205" s="115" t="s">
        <v>129</v>
      </c>
    </row>
    <row r="206" spans="1:9">
      <c r="A206" s="106">
        <v>3</v>
      </c>
      <c r="B206" s="213">
        <v>91</v>
      </c>
      <c r="C206" s="98">
        <v>1</v>
      </c>
      <c r="D206" s="107">
        <v>45870</v>
      </c>
      <c r="E206" s="107">
        <v>45889</v>
      </c>
      <c r="F206" s="102">
        <f>'SABANA DE PRECIOS'!I36</f>
        <v>1.6867400000000001</v>
      </c>
      <c r="G206" s="212" t="s">
        <v>382</v>
      </c>
      <c r="H206" s="98" t="s">
        <v>125</v>
      </c>
      <c r="I206" s="115" t="s">
        <v>129</v>
      </c>
    </row>
    <row r="207" spans="1:9">
      <c r="A207" s="106">
        <v>3</v>
      </c>
      <c r="B207" s="98">
        <v>53</v>
      </c>
      <c r="C207" s="98">
        <v>1</v>
      </c>
      <c r="D207" s="107">
        <v>45870</v>
      </c>
      <c r="E207" s="107">
        <v>45889</v>
      </c>
      <c r="F207" s="102">
        <f>F206</f>
        <v>1.6867400000000001</v>
      </c>
      <c r="G207" s="98" t="s">
        <v>60</v>
      </c>
      <c r="H207" s="98" t="s">
        <v>125</v>
      </c>
      <c r="I207" s="115" t="s">
        <v>129</v>
      </c>
    </row>
    <row r="208" spans="1:9">
      <c r="A208" s="106">
        <v>3</v>
      </c>
      <c r="B208" s="98">
        <v>45</v>
      </c>
      <c r="C208" s="98">
        <v>1</v>
      </c>
      <c r="D208" s="107">
        <v>45870</v>
      </c>
      <c r="E208" s="107">
        <v>45889</v>
      </c>
      <c r="F208" s="102">
        <f>'SABANA DE PRECIOS'!I37</f>
        <v>1.67706</v>
      </c>
      <c r="G208" s="98" t="s">
        <v>62</v>
      </c>
      <c r="H208" s="98" t="s">
        <v>125</v>
      </c>
      <c r="I208" s="115" t="s">
        <v>129</v>
      </c>
    </row>
    <row r="209" spans="1:9">
      <c r="A209" s="106">
        <v>3</v>
      </c>
      <c r="B209" s="98">
        <v>47</v>
      </c>
      <c r="C209" s="98">
        <v>1</v>
      </c>
      <c r="D209" s="107">
        <v>45870</v>
      </c>
      <c r="E209" s="107">
        <v>45889</v>
      </c>
      <c r="F209" s="102">
        <f>'SABANA DE PRECIOS'!I38</f>
        <v>1.64076</v>
      </c>
      <c r="G209" s="98" t="s">
        <v>64</v>
      </c>
      <c r="H209" s="98" t="s">
        <v>125</v>
      </c>
      <c r="I209" s="115" t="s">
        <v>129</v>
      </c>
    </row>
    <row r="210" spans="1:9">
      <c r="A210" s="106">
        <v>3</v>
      </c>
      <c r="B210" s="98">
        <v>56</v>
      </c>
      <c r="C210" s="98">
        <v>1</v>
      </c>
      <c r="D210" s="107">
        <v>45870</v>
      </c>
      <c r="E210" s="107">
        <v>45889</v>
      </c>
      <c r="F210" s="102">
        <f>'SABANA DE PRECIOS'!I39</f>
        <v>1.68553</v>
      </c>
      <c r="G210" s="98" t="s">
        <v>65</v>
      </c>
      <c r="H210" s="98" t="s">
        <v>125</v>
      </c>
      <c r="I210" s="115" t="s">
        <v>129</v>
      </c>
    </row>
    <row r="211" spans="1:9">
      <c r="A211" s="106">
        <v>3</v>
      </c>
      <c r="B211" s="98">
        <v>61</v>
      </c>
      <c r="C211" s="98">
        <v>1</v>
      </c>
      <c r="D211" s="107">
        <v>45870</v>
      </c>
      <c r="E211" s="107">
        <v>45889</v>
      </c>
      <c r="F211" s="102">
        <f>'SABANA DE PRECIOS'!I40</f>
        <v>1.6419699999999999</v>
      </c>
      <c r="G211" s="98" t="s">
        <v>67</v>
      </c>
      <c r="H211" s="98" t="s">
        <v>125</v>
      </c>
      <c r="I211" s="115" t="s">
        <v>129</v>
      </c>
    </row>
    <row r="212" spans="1:9">
      <c r="A212" s="106">
        <v>3</v>
      </c>
      <c r="B212" s="98">
        <v>60</v>
      </c>
      <c r="C212" s="98">
        <v>1</v>
      </c>
      <c r="D212" s="107">
        <v>45870</v>
      </c>
      <c r="E212" s="107">
        <v>45889</v>
      </c>
      <c r="F212" s="102">
        <f>'SABANA DE PRECIOS'!I41</f>
        <v>1.6105099999999999</v>
      </c>
      <c r="G212" s="98" t="s">
        <v>69</v>
      </c>
      <c r="H212" s="98" t="s">
        <v>125</v>
      </c>
      <c r="I212" s="115" t="s">
        <v>129</v>
      </c>
    </row>
    <row r="213" spans="1:9">
      <c r="A213" s="106">
        <v>3</v>
      </c>
      <c r="B213" s="98">
        <v>65</v>
      </c>
      <c r="C213" s="98">
        <v>1</v>
      </c>
      <c r="D213" s="107">
        <v>45870</v>
      </c>
      <c r="E213" s="107">
        <v>45889</v>
      </c>
      <c r="F213" s="102">
        <f>'SABANA DE PRECIOS'!I42</f>
        <v>1.6419699999999999</v>
      </c>
      <c r="G213" s="98" t="s">
        <v>71</v>
      </c>
      <c r="H213" s="98" t="s">
        <v>125</v>
      </c>
      <c r="I213" s="115" t="s">
        <v>129</v>
      </c>
    </row>
    <row r="214" spans="1:9">
      <c r="A214" s="106">
        <v>3</v>
      </c>
      <c r="B214" s="98">
        <v>68</v>
      </c>
      <c r="C214" s="98">
        <v>1</v>
      </c>
      <c r="D214" s="107">
        <v>45870</v>
      </c>
      <c r="E214" s="107">
        <v>45889</v>
      </c>
      <c r="F214" s="102">
        <f>'SABANA DE PRECIOS'!I43</f>
        <v>1.7540099999999998</v>
      </c>
      <c r="G214" s="98" t="s">
        <v>72</v>
      </c>
      <c r="H214" s="98" t="s">
        <v>125</v>
      </c>
      <c r="I214" s="115" t="s">
        <v>129</v>
      </c>
    </row>
    <row r="215" spans="1:9">
      <c r="A215" s="106">
        <v>3</v>
      </c>
      <c r="B215" s="98">
        <v>67</v>
      </c>
      <c r="C215" s="98">
        <v>1</v>
      </c>
      <c r="D215" s="107">
        <v>45870</v>
      </c>
      <c r="E215" s="107">
        <v>45889</v>
      </c>
      <c r="F215" s="102">
        <f>'SABANA DE PRECIOS'!I44</f>
        <v>0</v>
      </c>
      <c r="G215" s="98" t="s">
        <v>73</v>
      </c>
      <c r="H215" s="98" t="s">
        <v>125</v>
      </c>
      <c r="I215" s="115" t="s">
        <v>129</v>
      </c>
    </row>
    <row r="216" spans="1:9">
      <c r="A216" s="106">
        <v>3</v>
      </c>
      <c r="B216" s="98">
        <v>77</v>
      </c>
      <c r="C216" s="98">
        <v>1</v>
      </c>
      <c r="D216" s="107">
        <v>45870</v>
      </c>
      <c r="E216" s="107">
        <v>45889</v>
      </c>
      <c r="F216" s="102">
        <f>'SABANA DE PRECIOS'!I45</f>
        <v>1.7036800000000001</v>
      </c>
      <c r="G216" s="98" t="s">
        <v>74</v>
      </c>
      <c r="H216" s="98" t="s">
        <v>125</v>
      </c>
      <c r="I216" s="115" t="s">
        <v>129</v>
      </c>
    </row>
    <row r="217" spans="1:9">
      <c r="A217" s="106">
        <v>3</v>
      </c>
      <c r="B217" s="98">
        <v>78</v>
      </c>
      <c r="C217" s="98">
        <v>1</v>
      </c>
      <c r="D217" s="107">
        <v>45870</v>
      </c>
      <c r="E217" s="107">
        <v>45889</v>
      </c>
      <c r="F217" s="102">
        <f>'SABANA DE PRECIOS'!I46</f>
        <v>1.6068800000000001</v>
      </c>
      <c r="G217" s="98" t="s">
        <v>76</v>
      </c>
      <c r="H217" s="98" t="s">
        <v>125</v>
      </c>
      <c r="I217" s="115" t="s">
        <v>129</v>
      </c>
    </row>
    <row r="218" spans="1:9">
      <c r="A218" s="106">
        <v>3</v>
      </c>
      <c r="B218" s="98">
        <v>80</v>
      </c>
      <c r="C218" s="98">
        <v>1</v>
      </c>
      <c r="D218" s="107">
        <v>45870</v>
      </c>
      <c r="E218" s="107">
        <v>45889</v>
      </c>
      <c r="F218" s="102">
        <f>'SABANA DE PRECIOS'!I47</f>
        <v>1.6843199999999998</v>
      </c>
      <c r="G218" s="98" t="s">
        <v>78</v>
      </c>
      <c r="H218" s="98" t="s">
        <v>125</v>
      </c>
      <c r="I218" s="115" t="s">
        <v>129</v>
      </c>
    </row>
    <row r="219" spans="1:9">
      <c r="A219" s="106">
        <v>3</v>
      </c>
      <c r="B219" s="98">
        <v>81</v>
      </c>
      <c r="C219" s="98">
        <v>1</v>
      </c>
      <c r="D219" s="107">
        <v>45870</v>
      </c>
      <c r="E219" s="107">
        <v>45889</v>
      </c>
      <c r="F219" s="102">
        <f>'SABANA DE PRECIOS'!I48</f>
        <v>1.68069</v>
      </c>
      <c r="G219" s="98" t="s">
        <v>79</v>
      </c>
      <c r="H219" s="98" t="s">
        <v>125</v>
      </c>
      <c r="I219" s="115" t="s">
        <v>129</v>
      </c>
    </row>
    <row r="220" spans="1:9">
      <c r="A220" s="106">
        <v>3</v>
      </c>
      <c r="B220" s="98">
        <v>79</v>
      </c>
      <c r="C220" s="98">
        <v>1</v>
      </c>
      <c r="D220" s="107">
        <v>45870</v>
      </c>
      <c r="E220" s="107">
        <v>45889</v>
      </c>
      <c r="F220" s="102">
        <f>'SABANA DE PRECIOS'!I49</f>
        <v>1.6105099999999999</v>
      </c>
      <c r="G220" s="98" t="s">
        <v>80</v>
      </c>
      <c r="H220" s="98" t="s">
        <v>125</v>
      </c>
      <c r="I220" s="115" t="s">
        <v>129</v>
      </c>
    </row>
    <row r="221" spans="1:9">
      <c r="A221" s="110">
        <v>3</v>
      </c>
      <c r="B221" s="108">
        <v>71</v>
      </c>
      <c r="C221" s="108">
        <v>1</v>
      </c>
      <c r="D221" s="109">
        <v>45870</v>
      </c>
      <c r="E221" s="109">
        <v>45889</v>
      </c>
      <c r="F221" s="111">
        <f>'SABANA DE PRECIOS'!I50</f>
        <v>1.6468099999999999</v>
      </c>
      <c r="G221" s="108" t="s">
        <v>118</v>
      </c>
      <c r="H221" s="108" t="s">
        <v>125</v>
      </c>
      <c r="I221" s="116" t="s">
        <v>129</v>
      </c>
    </row>
    <row r="222" spans="1:9">
      <c r="A222" s="110">
        <v>3</v>
      </c>
      <c r="B222" s="108">
        <v>86</v>
      </c>
      <c r="C222" s="108">
        <v>1</v>
      </c>
      <c r="D222" s="109">
        <v>45870</v>
      </c>
      <c r="E222" s="109">
        <v>45889</v>
      </c>
      <c r="F222" s="111">
        <f>'SABANA DE PRECIOS'!I51</f>
        <v>1.6589099999999999</v>
      </c>
      <c r="G222" s="108" t="s">
        <v>83</v>
      </c>
      <c r="H222" s="108" t="s">
        <v>125</v>
      </c>
      <c r="I222" s="116" t="s">
        <v>129</v>
      </c>
    </row>
    <row r="223" spans="1:9" s="103" customFormat="1">
      <c r="A223" s="100">
        <v>3</v>
      </c>
      <c r="B223" s="100">
        <v>89</v>
      </c>
      <c r="C223" s="100">
        <v>1</v>
      </c>
      <c r="D223" s="112">
        <v>45870</v>
      </c>
      <c r="E223" s="112">
        <v>45889</v>
      </c>
      <c r="F223" s="101">
        <f>'SABANA DE PRECIOS'!I20</f>
        <v>1.61656</v>
      </c>
      <c r="G223" s="100" t="s">
        <v>37</v>
      </c>
      <c r="H223" s="100" t="s">
        <v>125</v>
      </c>
      <c r="I223" s="100" t="s">
        <v>129</v>
      </c>
    </row>
    <row r="224" spans="1:9" s="103" customFormat="1">
      <c r="A224" s="100">
        <v>3</v>
      </c>
      <c r="B224" s="100">
        <v>90</v>
      </c>
      <c r="C224" s="100">
        <v>1</v>
      </c>
      <c r="D224" s="112">
        <v>45870</v>
      </c>
      <c r="E224" s="112">
        <v>45889</v>
      </c>
      <c r="F224" s="101">
        <f>'SABANA DE PRECIOS'!I21</f>
        <v>1.65286</v>
      </c>
      <c r="G224" s="100" t="s">
        <v>365</v>
      </c>
      <c r="H224" s="100" t="s">
        <v>125</v>
      </c>
      <c r="I224" s="100" t="s">
        <v>129</v>
      </c>
    </row>
    <row r="225" spans="1:9">
      <c r="A225" s="110">
        <v>3</v>
      </c>
      <c r="B225" s="108">
        <v>93</v>
      </c>
      <c r="C225" s="108">
        <v>1</v>
      </c>
      <c r="D225" s="109">
        <v>45870</v>
      </c>
      <c r="E225" s="109">
        <v>45889</v>
      </c>
      <c r="F225" s="111">
        <f>'SABANA DE PRECIOS'!I52</f>
        <v>1.6879500000000001</v>
      </c>
      <c r="G225" s="108" t="s">
        <v>387</v>
      </c>
      <c r="H225" s="108" t="s">
        <v>125</v>
      </c>
      <c r="I225" s="116" t="s">
        <v>129</v>
      </c>
    </row>
    <row r="226" spans="1:9">
      <c r="A226" s="110">
        <v>3</v>
      </c>
      <c r="B226" s="108">
        <v>94</v>
      </c>
      <c r="C226" s="108">
        <v>1</v>
      </c>
      <c r="D226" s="109">
        <v>45870</v>
      </c>
      <c r="E226" s="109">
        <v>45889</v>
      </c>
      <c r="F226" s="111">
        <f>'SABANA DE PRECIOS'!I53</f>
        <v>1.6782699999999999</v>
      </c>
      <c r="G226" s="108" t="s">
        <v>389</v>
      </c>
      <c r="H226" s="108" t="s">
        <v>125</v>
      </c>
      <c r="I226" s="116" t="s">
        <v>129</v>
      </c>
    </row>
    <row r="227" spans="1:9">
      <c r="A227" s="110">
        <v>3</v>
      </c>
      <c r="B227" s="108">
        <v>95</v>
      </c>
      <c r="C227" s="108">
        <v>1</v>
      </c>
      <c r="D227" s="109">
        <v>45870</v>
      </c>
      <c r="E227" s="109">
        <v>45889</v>
      </c>
      <c r="F227" s="111">
        <f>'SABANA DE PRECIOS'!I54</f>
        <v>1.69763</v>
      </c>
      <c r="G227" s="108" t="s">
        <v>388</v>
      </c>
      <c r="H227" s="108" t="s">
        <v>125</v>
      </c>
      <c r="I227" s="116" t="s">
        <v>129</v>
      </c>
    </row>
    <row r="228" spans="1:9">
      <c r="A228" s="110">
        <v>3</v>
      </c>
      <c r="B228" s="108">
        <v>97</v>
      </c>
      <c r="C228" s="108">
        <v>1</v>
      </c>
      <c r="D228" s="109">
        <v>45870</v>
      </c>
      <c r="E228" s="109">
        <v>45889</v>
      </c>
      <c r="F228" s="111">
        <f>'SABANA DE PRECIOS'!I55</f>
        <v>1.6504400000000001</v>
      </c>
      <c r="G228" s="108" t="s">
        <v>403</v>
      </c>
      <c r="H228" s="108" t="s">
        <v>125</v>
      </c>
      <c r="I228" s="116" t="s">
        <v>129</v>
      </c>
    </row>
    <row r="229" spans="1:9" ht="15.75" thickBot="1"/>
    <row r="230" spans="1:9">
      <c r="A230" s="104">
        <v>45</v>
      </c>
      <c r="B230" s="105">
        <v>73</v>
      </c>
      <c r="C230" s="105">
        <v>1</v>
      </c>
      <c r="D230" s="117">
        <v>45870</v>
      </c>
      <c r="E230" s="117">
        <v>45889</v>
      </c>
      <c r="F230" s="118">
        <f>'SABANA DE PRECIOS'!K3</f>
        <v>1.6456000000000002</v>
      </c>
      <c r="G230" s="105" t="s">
        <v>15</v>
      </c>
      <c r="H230" s="105" t="s">
        <v>125</v>
      </c>
      <c r="I230" s="114" t="s">
        <v>130</v>
      </c>
    </row>
    <row r="231" spans="1:9">
      <c r="A231" s="106">
        <v>45</v>
      </c>
      <c r="B231" s="98">
        <v>19</v>
      </c>
      <c r="C231" s="98">
        <v>1</v>
      </c>
      <c r="D231" s="107">
        <v>45870</v>
      </c>
      <c r="E231" s="107">
        <v>45889</v>
      </c>
      <c r="F231" s="102">
        <f>'SABANA DE PRECIOS'!K4</f>
        <v>1.6456000000000002</v>
      </c>
      <c r="G231" s="98" t="s">
        <v>18</v>
      </c>
      <c r="H231" s="98" t="s">
        <v>125</v>
      </c>
      <c r="I231" s="115" t="s">
        <v>130</v>
      </c>
    </row>
    <row r="232" spans="1:9">
      <c r="A232" s="106">
        <v>45</v>
      </c>
      <c r="B232" s="98">
        <v>26</v>
      </c>
      <c r="C232" s="98">
        <v>1</v>
      </c>
      <c r="D232" s="107">
        <v>45870</v>
      </c>
      <c r="E232" s="107">
        <v>45889</v>
      </c>
      <c r="F232" s="102">
        <f>'SABANA DE PRECIOS'!K5</f>
        <v>1.6456000000000002</v>
      </c>
      <c r="G232" s="98" t="s">
        <v>19</v>
      </c>
      <c r="H232" s="98" t="s">
        <v>125</v>
      </c>
      <c r="I232" s="115" t="s">
        <v>130</v>
      </c>
    </row>
    <row r="233" spans="1:9">
      <c r="A233" s="106">
        <v>45</v>
      </c>
      <c r="B233" s="98">
        <v>1</v>
      </c>
      <c r="C233" s="98">
        <v>1</v>
      </c>
      <c r="D233" s="107">
        <v>45870</v>
      </c>
      <c r="E233" s="107">
        <v>45889</v>
      </c>
      <c r="F233" s="102">
        <f>'SABANA DE PRECIOS'!K6</f>
        <v>1.6637499999999998</v>
      </c>
      <c r="G233" s="98" t="s">
        <v>20</v>
      </c>
      <c r="H233" s="98" t="s">
        <v>125</v>
      </c>
      <c r="I233" s="115" t="s">
        <v>130</v>
      </c>
    </row>
    <row r="234" spans="1:9">
      <c r="A234" s="106">
        <v>45</v>
      </c>
      <c r="B234" s="98">
        <v>2</v>
      </c>
      <c r="C234" s="98">
        <v>1</v>
      </c>
      <c r="D234" s="107">
        <v>45870</v>
      </c>
      <c r="E234" s="107">
        <v>45889</v>
      </c>
      <c r="F234" s="102">
        <f>'SABANA DE PRECIOS'!K7</f>
        <v>1.6456000000000002</v>
      </c>
      <c r="G234" s="98" t="s">
        <v>21</v>
      </c>
      <c r="H234" s="98" t="s">
        <v>125</v>
      </c>
      <c r="I234" s="115" t="s">
        <v>130</v>
      </c>
    </row>
    <row r="235" spans="1:9">
      <c r="A235" s="106">
        <v>45</v>
      </c>
      <c r="B235" s="98">
        <v>55</v>
      </c>
      <c r="C235" s="98">
        <v>1</v>
      </c>
      <c r="D235" s="107">
        <v>45870</v>
      </c>
      <c r="E235" s="107">
        <v>45889</v>
      </c>
      <c r="F235" s="102">
        <f>'SABANA DE PRECIOS'!K8</f>
        <v>1.6577000000000002</v>
      </c>
      <c r="G235" s="98" t="s">
        <v>22</v>
      </c>
      <c r="H235" s="98" t="s">
        <v>125</v>
      </c>
      <c r="I235" s="115" t="s">
        <v>130</v>
      </c>
    </row>
    <row r="236" spans="1:9">
      <c r="A236" s="228">
        <v>45</v>
      </c>
      <c r="B236" s="100">
        <v>96</v>
      </c>
      <c r="C236" s="100">
        <v>1</v>
      </c>
      <c r="D236" s="112">
        <v>45870</v>
      </c>
      <c r="E236" s="112">
        <v>45889</v>
      </c>
      <c r="F236" s="101">
        <f>'SABANA DE PRECIOS'!K9</f>
        <v>1.6456000000000002</v>
      </c>
      <c r="G236" s="229" t="s">
        <v>390</v>
      </c>
      <c r="H236" s="100" t="s">
        <v>125</v>
      </c>
      <c r="I236" s="230" t="s">
        <v>130</v>
      </c>
    </row>
    <row r="237" spans="1:9">
      <c r="A237" s="106">
        <v>45</v>
      </c>
      <c r="B237" s="98">
        <v>9</v>
      </c>
      <c r="C237" s="98">
        <v>1</v>
      </c>
      <c r="D237" s="107">
        <v>45870</v>
      </c>
      <c r="E237" s="107">
        <v>45889</v>
      </c>
      <c r="F237" s="102">
        <f>'SABANA DE PRECIOS'!K10</f>
        <v>1.6093</v>
      </c>
      <c r="G237" s="98" t="s">
        <v>24</v>
      </c>
      <c r="H237" s="98" t="s">
        <v>125</v>
      </c>
      <c r="I237" s="115" t="s">
        <v>130</v>
      </c>
    </row>
    <row r="238" spans="1:9">
      <c r="A238" s="106">
        <v>45</v>
      </c>
      <c r="B238" s="98">
        <v>10</v>
      </c>
      <c r="C238" s="98">
        <v>1</v>
      </c>
      <c r="D238" s="107">
        <v>45870</v>
      </c>
      <c r="E238" s="107">
        <v>45889</v>
      </c>
      <c r="F238" s="102">
        <f>F237</f>
        <v>1.6093</v>
      </c>
      <c r="G238" s="98" t="s">
        <v>24</v>
      </c>
      <c r="H238" s="98" t="s">
        <v>125</v>
      </c>
      <c r="I238" s="115" t="s">
        <v>130</v>
      </c>
    </row>
    <row r="239" spans="1:9">
      <c r="A239" s="106">
        <v>45</v>
      </c>
      <c r="B239" s="98">
        <v>74</v>
      </c>
      <c r="C239" s="98">
        <v>1</v>
      </c>
      <c r="D239" s="107">
        <v>45870</v>
      </c>
      <c r="E239" s="107">
        <v>45889</v>
      </c>
      <c r="F239" s="102">
        <f>'SABANA DE PRECIOS'!K11</f>
        <v>1.6395499999999998</v>
      </c>
      <c r="G239" s="98" t="s">
        <v>26</v>
      </c>
      <c r="H239" s="98" t="s">
        <v>125</v>
      </c>
      <c r="I239" s="115" t="s">
        <v>130</v>
      </c>
    </row>
    <row r="240" spans="1:9">
      <c r="A240" s="106">
        <v>45</v>
      </c>
      <c r="B240" s="98">
        <v>75</v>
      </c>
      <c r="C240" s="98">
        <v>1</v>
      </c>
      <c r="D240" s="107">
        <v>45870</v>
      </c>
      <c r="E240" s="107">
        <v>45889</v>
      </c>
      <c r="F240" s="102">
        <f>F239</f>
        <v>1.6395499999999998</v>
      </c>
      <c r="G240" s="98" t="s">
        <v>26</v>
      </c>
      <c r="H240" s="98" t="s">
        <v>125</v>
      </c>
      <c r="I240" s="115" t="s">
        <v>130</v>
      </c>
    </row>
    <row r="241" spans="1:9">
      <c r="A241" s="106">
        <v>45</v>
      </c>
      <c r="B241" s="98">
        <v>27</v>
      </c>
      <c r="C241" s="98">
        <v>1</v>
      </c>
      <c r="D241" s="107">
        <v>45870</v>
      </c>
      <c r="E241" s="107">
        <v>45889</v>
      </c>
      <c r="F241" s="102">
        <f>'SABANA DE PRECIOS'!K12</f>
        <v>1.6456000000000002</v>
      </c>
      <c r="G241" s="98" t="s">
        <v>23</v>
      </c>
      <c r="H241" s="98" t="s">
        <v>125</v>
      </c>
      <c r="I241" s="115" t="s">
        <v>130</v>
      </c>
    </row>
    <row r="242" spans="1:9">
      <c r="A242" s="106">
        <v>45</v>
      </c>
      <c r="B242" s="98">
        <v>72</v>
      </c>
      <c r="C242" s="98">
        <v>1</v>
      </c>
      <c r="D242" s="107">
        <v>45870</v>
      </c>
      <c r="E242" s="107">
        <v>45889</v>
      </c>
      <c r="F242" s="102">
        <f>'SABANA DE PRECIOS'!K13</f>
        <v>1.6504400000000001</v>
      </c>
      <c r="G242" s="98" t="s">
        <v>28</v>
      </c>
      <c r="H242" s="98" t="s">
        <v>125</v>
      </c>
      <c r="I242" s="115" t="s">
        <v>130</v>
      </c>
    </row>
    <row r="243" spans="1:9">
      <c r="A243" s="106">
        <v>45</v>
      </c>
      <c r="B243" s="98">
        <v>76</v>
      </c>
      <c r="C243" s="98">
        <v>1</v>
      </c>
      <c r="D243" s="107">
        <v>45870</v>
      </c>
      <c r="E243" s="107">
        <v>45889</v>
      </c>
      <c r="F243" s="102">
        <f>'SABANA DE PRECIOS'!K14</f>
        <v>1.6637499999999998</v>
      </c>
      <c r="G243" s="98" t="s">
        <v>29</v>
      </c>
      <c r="H243" s="98" t="s">
        <v>125</v>
      </c>
      <c r="I243" s="115" t="s">
        <v>130</v>
      </c>
    </row>
    <row r="244" spans="1:9">
      <c r="A244" s="106">
        <v>45</v>
      </c>
      <c r="B244" s="98">
        <v>83</v>
      </c>
      <c r="C244" s="108">
        <v>1</v>
      </c>
      <c r="D244" s="109">
        <v>45870</v>
      </c>
      <c r="E244" s="109">
        <v>45889</v>
      </c>
      <c r="F244" s="102">
        <f>'SABANA DE PRECIOS'!K15</f>
        <v>1.6274499999999998</v>
      </c>
      <c r="G244" s="98" t="s">
        <v>30</v>
      </c>
      <c r="H244" s="108" t="s">
        <v>125</v>
      </c>
      <c r="I244" s="115" t="s">
        <v>130</v>
      </c>
    </row>
    <row r="245" spans="1:9">
      <c r="A245" s="110">
        <v>45</v>
      </c>
      <c r="B245" s="108">
        <v>84</v>
      </c>
      <c r="C245" s="108">
        <v>1</v>
      </c>
      <c r="D245" s="109">
        <v>45870</v>
      </c>
      <c r="E245" s="109">
        <v>45889</v>
      </c>
      <c r="F245" s="102">
        <f>'SABANA DE PRECIOS'!K16</f>
        <v>1.6274499999999998</v>
      </c>
      <c r="G245" s="108" t="s">
        <v>32</v>
      </c>
      <c r="H245" s="108" t="s">
        <v>125</v>
      </c>
      <c r="I245" s="116" t="s">
        <v>130</v>
      </c>
    </row>
    <row r="246" spans="1:9">
      <c r="A246" s="110">
        <v>45</v>
      </c>
      <c r="B246" s="108">
        <v>85</v>
      </c>
      <c r="C246" s="108">
        <v>1</v>
      </c>
      <c r="D246" s="109">
        <v>45870</v>
      </c>
      <c r="E246" s="109">
        <v>45889</v>
      </c>
      <c r="F246" s="102">
        <f>'SABANA DE PRECIOS'!K17</f>
        <v>1.6274499999999998</v>
      </c>
      <c r="G246" s="108" t="s">
        <v>33</v>
      </c>
      <c r="H246" s="108" t="s">
        <v>125</v>
      </c>
      <c r="I246" s="116" t="s">
        <v>130</v>
      </c>
    </row>
    <row r="247" spans="1:9">
      <c r="A247" s="110">
        <v>45</v>
      </c>
      <c r="B247" s="108">
        <v>87</v>
      </c>
      <c r="C247" s="108">
        <v>1</v>
      </c>
      <c r="D247" s="109">
        <v>45870</v>
      </c>
      <c r="E247" s="109">
        <v>45889</v>
      </c>
      <c r="F247" s="102">
        <f>'SABANA DE PRECIOS'!K18</f>
        <v>1.6335</v>
      </c>
      <c r="G247" s="108" t="s">
        <v>34</v>
      </c>
      <c r="H247" s="108" t="s">
        <v>125</v>
      </c>
      <c r="I247" s="116" t="s">
        <v>130</v>
      </c>
    </row>
    <row r="248" spans="1:9">
      <c r="A248" s="110">
        <v>45</v>
      </c>
      <c r="B248" s="108">
        <v>88</v>
      </c>
      <c r="C248" s="108">
        <v>1</v>
      </c>
      <c r="D248" s="109">
        <v>45870</v>
      </c>
      <c r="E248" s="109">
        <v>45889</v>
      </c>
      <c r="F248" s="102">
        <f>'SABANA DE PRECIOS'!K19</f>
        <v>1.6395499999999998</v>
      </c>
      <c r="G248" s="108" t="s">
        <v>35</v>
      </c>
      <c r="H248" s="108" t="s">
        <v>125</v>
      </c>
      <c r="I248" s="116" t="s">
        <v>130</v>
      </c>
    </row>
    <row r="249" spans="1:9">
      <c r="A249" s="106">
        <v>45</v>
      </c>
      <c r="B249" s="98">
        <v>18</v>
      </c>
      <c r="C249" s="98">
        <v>1</v>
      </c>
      <c r="D249" s="107">
        <v>45870</v>
      </c>
      <c r="E249" s="107">
        <v>45889</v>
      </c>
      <c r="F249" s="102">
        <f>'SABANA DE PRECIOS'!K23</f>
        <v>1.6456000000000002</v>
      </c>
      <c r="G249" s="98" t="s">
        <v>39</v>
      </c>
      <c r="H249" s="98" t="s">
        <v>125</v>
      </c>
      <c r="I249" s="115" t="s">
        <v>130</v>
      </c>
    </row>
    <row r="250" spans="1:9">
      <c r="A250" s="106">
        <v>45</v>
      </c>
      <c r="B250" s="98">
        <v>70</v>
      </c>
      <c r="C250" s="98">
        <v>1</v>
      </c>
      <c r="D250" s="107">
        <v>45870</v>
      </c>
      <c r="E250" s="107">
        <v>45889</v>
      </c>
      <c r="F250" s="102">
        <f>'SABANA DE PRECIOS'!K24</f>
        <v>1.6577000000000002</v>
      </c>
      <c r="G250" s="98" t="s">
        <v>41</v>
      </c>
      <c r="H250" s="98" t="s">
        <v>125</v>
      </c>
      <c r="I250" s="115" t="s">
        <v>130</v>
      </c>
    </row>
    <row r="251" spans="1:9">
      <c r="A251" s="106">
        <v>45</v>
      </c>
      <c r="B251" s="98">
        <v>23</v>
      </c>
      <c r="C251" s="98">
        <v>1</v>
      </c>
      <c r="D251" s="107">
        <v>45870</v>
      </c>
      <c r="E251" s="107">
        <v>45889</v>
      </c>
      <c r="F251" s="102">
        <f>'SABANA DE PRECIOS'!K25</f>
        <v>1.6577000000000002</v>
      </c>
      <c r="G251" s="98" t="s">
        <v>43</v>
      </c>
      <c r="H251" s="98" t="s">
        <v>125</v>
      </c>
      <c r="I251" s="115" t="s">
        <v>130</v>
      </c>
    </row>
    <row r="252" spans="1:9">
      <c r="A252" s="106">
        <v>45</v>
      </c>
      <c r="B252" s="98">
        <v>66</v>
      </c>
      <c r="C252" s="98">
        <v>1</v>
      </c>
      <c r="D252" s="107">
        <v>45870</v>
      </c>
      <c r="E252" s="107">
        <v>45889</v>
      </c>
      <c r="F252" s="102">
        <v>0</v>
      </c>
      <c r="G252" s="98" t="s">
        <v>386</v>
      </c>
      <c r="H252" s="98" t="s">
        <v>125</v>
      </c>
      <c r="I252" s="115" t="s">
        <v>130</v>
      </c>
    </row>
    <row r="253" spans="1:9">
      <c r="A253" s="106">
        <v>45</v>
      </c>
      <c r="B253" s="98">
        <v>8</v>
      </c>
      <c r="C253" s="98">
        <v>1</v>
      </c>
      <c r="D253" s="107">
        <v>45870</v>
      </c>
      <c r="E253" s="107">
        <v>45889</v>
      </c>
      <c r="F253" s="102">
        <f>'SABANA DE PRECIOS'!K26</f>
        <v>1.6698000000000002</v>
      </c>
      <c r="G253" s="98" t="s">
        <v>45</v>
      </c>
      <c r="H253" s="98" t="s">
        <v>125</v>
      </c>
      <c r="I253" s="115" t="s">
        <v>130</v>
      </c>
    </row>
    <row r="254" spans="1:9">
      <c r="A254" s="106">
        <v>45</v>
      </c>
      <c r="B254" s="98">
        <v>82</v>
      </c>
      <c r="C254" s="98">
        <v>1</v>
      </c>
      <c r="D254" s="107">
        <v>45870</v>
      </c>
      <c r="E254" s="107">
        <v>45889</v>
      </c>
      <c r="F254" s="102">
        <f>'SABANA DE PRECIOS'!K27</f>
        <v>1.6335</v>
      </c>
      <c r="G254" s="98" t="s">
        <v>46</v>
      </c>
      <c r="H254" s="98" t="s">
        <v>125</v>
      </c>
      <c r="I254" s="115" t="s">
        <v>130</v>
      </c>
    </row>
    <row r="255" spans="1:9">
      <c r="A255" s="106">
        <v>45</v>
      </c>
      <c r="B255" s="98">
        <v>16</v>
      </c>
      <c r="C255" s="98">
        <v>1</v>
      </c>
      <c r="D255" s="107">
        <v>45870</v>
      </c>
      <c r="E255" s="107">
        <v>45889</v>
      </c>
      <c r="F255" s="102">
        <f>'SABANA DE PRECIOS'!K28</f>
        <v>1.7665999999999999</v>
      </c>
      <c r="G255" s="98" t="s">
        <v>47</v>
      </c>
      <c r="H255" s="98" t="s">
        <v>125</v>
      </c>
      <c r="I255" s="115" t="s">
        <v>130</v>
      </c>
    </row>
    <row r="256" spans="1:9">
      <c r="A256" s="106">
        <v>45</v>
      </c>
      <c r="B256" s="98">
        <v>14</v>
      </c>
      <c r="C256" s="98">
        <v>1</v>
      </c>
      <c r="D256" s="107">
        <v>45870</v>
      </c>
      <c r="E256" s="107">
        <v>45889</v>
      </c>
      <c r="F256" s="102">
        <f>'SABANA DE PRECIOS'!K29</f>
        <v>0</v>
      </c>
      <c r="G256" s="98" t="s">
        <v>49</v>
      </c>
      <c r="H256" s="98" t="s">
        <v>125</v>
      </c>
      <c r="I256" s="115" t="s">
        <v>130</v>
      </c>
    </row>
    <row r="257" spans="1:9">
      <c r="A257" s="106">
        <v>45</v>
      </c>
      <c r="B257" s="98">
        <v>5</v>
      </c>
      <c r="C257" s="98">
        <v>1</v>
      </c>
      <c r="D257" s="107">
        <v>45870</v>
      </c>
      <c r="E257" s="107">
        <v>45889</v>
      </c>
      <c r="F257" s="102">
        <f>'SABANA DE PRECIOS'!K30</f>
        <v>1.67706</v>
      </c>
      <c r="G257" s="98" t="s">
        <v>51</v>
      </c>
      <c r="H257" s="98" t="s">
        <v>125</v>
      </c>
      <c r="I257" s="115" t="s">
        <v>130</v>
      </c>
    </row>
    <row r="258" spans="1:9">
      <c r="A258" s="106">
        <v>45</v>
      </c>
      <c r="B258" s="98">
        <v>41</v>
      </c>
      <c r="C258" s="98">
        <v>1</v>
      </c>
      <c r="D258" s="107">
        <v>45870</v>
      </c>
      <c r="E258" s="107">
        <v>45889</v>
      </c>
      <c r="F258" s="102">
        <f>'SABANA DE PRECIOS'!K31</f>
        <v>1.6456000000000002</v>
      </c>
      <c r="G258" s="98" t="s">
        <v>53</v>
      </c>
      <c r="H258" s="98" t="s">
        <v>125</v>
      </c>
      <c r="I258" s="115" t="s">
        <v>130</v>
      </c>
    </row>
    <row r="259" spans="1:9">
      <c r="A259" s="106">
        <v>45</v>
      </c>
      <c r="B259" s="98">
        <v>64</v>
      </c>
      <c r="C259" s="98">
        <v>1</v>
      </c>
      <c r="D259" s="107">
        <v>45870</v>
      </c>
      <c r="E259" s="107">
        <v>45889</v>
      </c>
      <c r="F259" s="102">
        <f>'SABANA DE PRECIOS'!K32</f>
        <v>1.7351399999999999</v>
      </c>
      <c r="G259" s="98" t="s">
        <v>55</v>
      </c>
      <c r="H259" s="98" t="s">
        <v>125</v>
      </c>
      <c r="I259" s="115" t="s">
        <v>130</v>
      </c>
    </row>
    <row r="260" spans="1:9">
      <c r="A260" s="106">
        <v>45</v>
      </c>
      <c r="B260" s="98">
        <v>44</v>
      </c>
      <c r="C260" s="98">
        <v>1</v>
      </c>
      <c r="D260" s="107">
        <v>45870</v>
      </c>
      <c r="E260" s="107">
        <v>45889</v>
      </c>
      <c r="F260" s="102">
        <f>'SABANA DE PRECIOS'!K33</f>
        <v>1.6214</v>
      </c>
      <c r="G260" s="98" t="s">
        <v>56</v>
      </c>
      <c r="H260" s="98" t="s">
        <v>125</v>
      </c>
      <c r="I260" s="115" t="s">
        <v>130</v>
      </c>
    </row>
    <row r="261" spans="1:9">
      <c r="A261" s="106">
        <v>45</v>
      </c>
      <c r="B261" s="98">
        <v>33</v>
      </c>
      <c r="C261" s="98">
        <v>1</v>
      </c>
      <c r="D261" s="107">
        <v>45870</v>
      </c>
      <c r="E261" s="107">
        <v>45889</v>
      </c>
      <c r="F261" s="102">
        <f>'SABANA DE PRECIOS'!K34</f>
        <v>1.6915799999999999</v>
      </c>
      <c r="G261" s="98" t="s">
        <v>58</v>
      </c>
      <c r="H261" s="98" t="s">
        <v>125</v>
      </c>
      <c r="I261" s="115" t="s">
        <v>130</v>
      </c>
    </row>
    <row r="262" spans="1:9">
      <c r="A262" s="106">
        <v>45</v>
      </c>
      <c r="B262" s="98">
        <v>34</v>
      </c>
      <c r="C262" s="98">
        <v>1</v>
      </c>
      <c r="D262" s="107">
        <v>45870</v>
      </c>
      <c r="E262" s="107">
        <v>45889</v>
      </c>
      <c r="F262" s="102">
        <f>'SABANA DE PRECIOS'!K35</f>
        <v>1.6625399999999999</v>
      </c>
      <c r="G262" s="98" t="s">
        <v>59</v>
      </c>
      <c r="H262" s="98" t="s">
        <v>125</v>
      </c>
      <c r="I262" s="115" t="s">
        <v>130</v>
      </c>
    </row>
    <row r="263" spans="1:9">
      <c r="A263" s="106">
        <v>45</v>
      </c>
      <c r="B263" s="213">
        <v>91</v>
      </c>
      <c r="C263" s="98">
        <v>1</v>
      </c>
      <c r="D263" s="107">
        <v>45870</v>
      </c>
      <c r="E263" s="107">
        <v>45889</v>
      </c>
      <c r="F263" s="102">
        <f>'SABANA DE PRECIOS'!K36</f>
        <v>1.6915800000000001</v>
      </c>
      <c r="G263" s="212" t="s">
        <v>382</v>
      </c>
      <c r="H263" s="98" t="s">
        <v>125</v>
      </c>
      <c r="I263" s="115" t="s">
        <v>130</v>
      </c>
    </row>
    <row r="264" spans="1:9">
      <c r="A264" s="106">
        <v>45</v>
      </c>
      <c r="B264" s="98">
        <v>53</v>
      </c>
      <c r="C264" s="98">
        <v>1</v>
      </c>
      <c r="D264" s="107">
        <v>45870</v>
      </c>
      <c r="E264" s="107">
        <v>45889</v>
      </c>
      <c r="F264" s="102">
        <f>F263</f>
        <v>1.6915800000000001</v>
      </c>
      <c r="G264" s="98" t="s">
        <v>60</v>
      </c>
      <c r="H264" s="98" t="s">
        <v>125</v>
      </c>
      <c r="I264" s="115" t="s">
        <v>130</v>
      </c>
    </row>
    <row r="265" spans="1:9">
      <c r="A265" s="106">
        <v>45</v>
      </c>
      <c r="B265" s="98">
        <v>45</v>
      </c>
      <c r="C265" s="98">
        <v>1</v>
      </c>
      <c r="D265" s="107">
        <v>45870</v>
      </c>
      <c r="E265" s="107">
        <v>45889</v>
      </c>
      <c r="F265" s="102">
        <f>'SABANA DE PRECIOS'!K37</f>
        <v>1.6819000000000002</v>
      </c>
      <c r="G265" s="98" t="s">
        <v>62</v>
      </c>
      <c r="H265" s="98" t="s">
        <v>125</v>
      </c>
      <c r="I265" s="115" t="s">
        <v>130</v>
      </c>
    </row>
    <row r="266" spans="1:9">
      <c r="A266" s="106">
        <v>45</v>
      </c>
      <c r="B266" s="98">
        <v>47</v>
      </c>
      <c r="C266" s="98">
        <v>1</v>
      </c>
      <c r="D266" s="107">
        <v>45870</v>
      </c>
      <c r="E266" s="107">
        <v>45889</v>
      </c>
      <c r="F266" s="102">
        <f>'SABANA DE PRECIOS'!K38</f>
        <v>1.6456000000000002</v>
      </c>
      <c r="G266" s="98" t="s">
        <v>64</v>
      </c>
      <c r="H266" s="98" t="s">
        <v>125</v>
      </c>
      <c r="I266" s="115" t="s">
        <v>130</v>
      </c>
    </row>
    <row r="267" spans="1:9">
      <c r="A267" s="106">
        <v>45</v>
      </c>
      <c r="B267" s="98">
        <v>56</v>
      </c>
      <c r="C267" s="98">
        <v>1</v>
      </c>
      <c r="D267" s="107">
        <v>45870</v>
      </c>
      <c r="E267" s="107">
        <v>45889</v>
      </c>
      <c r="F267" s="102">
        <f>'SABANA DE PRECIOS'!K39</f>
        <v>1.6903699999999999</v>
      </c>
      <c r="G267" s="98" t="s">
        <v>65</v>
      </c>
      <c r="H267" s="98" t="s">
        <v>125</v>
      </c>
      <c r="I267" s="115" t="s">
        <v>130</v>
      </c>
    </row>
    <row r="268" spans="1:9">
      <c r="A268" s="106">
        <v>45</v>
      </c>
      <c r="B268" s="98">
        <v>61</v>
      </c>
      <c r="C268" s="98">
        <v>1</v>
      </c>
      <c r="D268" s="107">
        <v>45870</v>
      </c>
      <c r="E268" s="107">
        <v>45889</v>
      </c>
      <c r="F268" s="102">
        <f>'SABANA DE PRECIOS'!K40</f>
        <v>1.6468099999999999</v>
      </c>
      <c r="G268" s="98" t="s">
        <v>67</v>
      </c>
      <c r="H268" s="98" t="s">
        <v>125</v>
      </c>
      <c r="I268" s="115" t="s">
        <v>130</v>
      </c>
    </row>
    <row r="269" spans="1:9">
      <c r="A269" s="106">
        <v>45</v>
      </c>
      <c r="B269" s="98">
        <v>60</v>
      </c>
      <c r="C269" s="98">
        <v>1</v>
      </c>
      <c r="D269" s="107">
        <v>45870</v>
      </c>
      <c r="E269" s="107">
        <v>45889</v>
      </c>
      <c r="F269" s="102">
        <f>'SABANA DE PRECIOS'!K41</f>
        <v>1.6153499999999998</v>
      </c>
      <c r="G269" s="98" t="s">
        <v>69</v>
      </c>
      <c r="H269" s="98" t="s">
        <v>125</v>
      </c>
      <c r="I269" s="115" t="s">
        <v>130</v>
      </c>
    </row>
    <row r="270" spans="1:9">
      <c r="A270" s="106">
        <v>45</v>
      </c>
      <c r="B270" s="98">
        <v>65</v>
      </c>
      <c r="C270" s="98">
        <v>1</v>
      </c>
      <c r="D270" s="107">
        <v>45870</v>
      </c>
      <c r="E270" s="107">
        <v>45889</v>
      </c>
      <c r="F270" s="102">
        <f>'SABANA DE PRECIOS'!K42</f>
        <v>1.6468099999999999</v>
      </c>
      <c r="G270" s="98" t="s">
        <v>71</v>
      </c>
      <c r="H270" s="98" t="s">
        <v>125</v>
      </c>
      <c r="I270" s="115" t="s">
        <v>130</v>
      </c>
    </row>
    <row r="271" spans="1:9">
      <c r="A271" s="106">
        <v>45</v>
      </c>
      <c r="B271" s="98">
        <v>68</v>
      </c>
      <c r="C271" s="98">
        <v>1</v>
      </c>
      <c r="D271" s="107">
        <v>45870</v>
      </c>
      <c r="E271" s="107">
        <v>45889</v>
      </c>
      <c r="F271" s="102">
        <f>'SABANA DE PRECIOS'!K43</f>
        <v>1.7588499999999998</v>
      </c>
      <c r="G271" s="98" t="s">
        <v>72</v>
      </c>
      <c r="H271" s="98" t="s">
        <v>125</v>
      </c>
      <c r="I271" s="115" t="s">
        <v>130</v>
      </c>
    </row>
    <row r="272" spans="1:9">
      <c r="A272" s="106">
        <v>45</v>
      </c>
      <c r="B272" s="98">
        <v>67</v>
      </c>
      <c r="C272" s="98">
        <v>1</v>
      </c>
      <c r="D272" s="107">
        <v>45870</v>
      </c>
      <c r="E272" s="107">
        <v>45889</v>
      </c>
      <c r="F272" s="102">
        <f>'SABANA DE PRECIOS'!K44</f>
        <v>0</v>
      </c>
      <c r="G272" s="98" t="s">
        <v>73</v>
      </c>
      <c r="H272" s="98" t="s">
        <v>125</v>
      </c>
      <c r="I272" s="115" t="s">
        <v>130</v>
      </c>
    </row>
    <row r="273" spans="1:9">
      <c r="A273" s="106">
        <v>45</v>
      </c>
      <c r="B273" s="98">
        <v>77</v>
      </c>
      <c r="C273" s="98">
        <v>1</v>
      </c>
      <c r="D273" s="107">
        <v>45870</v>
      </c>
      <c r="E273" s="107">
        <v>45889</v>
      </c>
      <c r="F273" s="102">
        <f>'SABANA DE PRECIOS'!K45</f>
        <v>1.70852</v>
      </c>
      <c r="G273" s="98" t="s">
        <v>74</v>
      </c>
      <c r="H273" s="98" t="s">
        <v>125</v>
      </c>
      <c r="I273" s="115" t="s">
        <v>130</v>
      </c>
    </row>
    <row r="274" spans="1:9">
      <c r="A274" s="106">
        <v>45</v>
      </c>
      <c r="B274" s="98">
        <v>78</v>
      </c>
      <c r="C274" s="98">
        <v>1</v>
      </c>
      <c r="D274" s="107">
        <v>45870</v>
      </c>
      <c r="E274" s="107">
        <v>45889</v>
      </c>
      <c r="F274" s="102">
        <f>'SABANA DE PRECIOS'!K46</f>
        <v>1.61172</v>
      </c>
      <c r="G274" s="98" t="s">
        <v>76</v>
      </c>
      <c r="H274" s="98" t="s">
        <v>125</v>
      </c>
      <c r="I274" s="115" t="s">
        <v>130</v>
      </c>
    </row>
    <row r="275" spans="1:9">
      <c r="A275" s="106">
        <v>45</v>
      </c>
      <c r="B275" s="98">
        <v>80</v>
      </c>
      <c r="C275" s="98">
        <v>1</v>
      </c>
      <c r="D275" s="107">
        <v>45870</v>
      </c>
      <c r="E275" s="107">
        <v>45889</v>
      </c>
      <c r="F275" s="102">
        <f>'SABANA DE PRECIOS'!K47</f>
        <v>1.6891599999999998</v>
      </c>
      <c r="G275" s="98" t="s">
        <v>78</v>
      </c>
      <c r="H275" s="98" t="s">
        <v>125</v>
      </c>
      <c r="I275" s="115" t="s">
        <v>130</v>
      </c>
    </row>
    <row r="276" spans="1:9">
      <c r="A276" s="106">
        <v>45</v>
      </c>
      <c r="B276" s="98">
        <v>81</v>
      </c>
      <c r="C276" s="98">
        <v>1</v>
      </c>
      <c r="D276" s="107">
        <v>45870</v>
      </c>
      <c r="E276" s="107">
        <v>45889</v>
      </c>
      <c r="F276" s="102">
        <f>'SABANA DE PRECIOS'!K48</f>
        <v>1.68553</v>
      </c>
      <c r="G276" s="98" t="s">
        <v>79</v>
      </c>
      <c r="H276" s="98" t="s">
        <v>125</v>
      </c>
      <c r="I276" s="115" t="s">
        <v>130</v>
      </c>
    </row>
    <row r="277" spans="1:9">
      <c r="A277" s="106">
        <v>45</v>
      </c>
      <c r="B277" s="98">
        <v>79</v>
      </c>
      <c r="C277" s="98">
        <v>1</v>
      </c>
      <c r="D277" s="107">
        <v>45870</v>
      </c>
      <c r="E277" s="107">
        <v>45889</v>
      </c>
      <c r="F277" s="102">
        <f>'SABANA DE PRECIOS'!K49</f>
        <v>1.6153499999999998</v>
      </c>
      <c r="G277" s="98" t="s">
        <v>80</v>
      </c>
      <c r="H277" s="98" t="s">
        <v>125</v>
      </c>
      <c r="I277" s="115" t="s">
        <v>130</v>
      </c>
    </row>
    <row r="278" spans="1:9">
      <c r="A278" s="110">
        <v>45</v>
      </c>
      <c r="B278" s="108">
        <v>71</v>
      </c>
      <c r="C278" s="108">
        <v>1</v>
      </c>
      <c r="D278" s="109">
        <v>45870</v>
      </c>
      <c r="E278" s="109">
        <v>45889</v>
      </c>
      <c r="F278" s="111">
        <f>'SABANA DE PRECIOS'!K50</f>
        <v>1.6516499999999998</v>
      </c>
      <c r="G278" s="108" t="s">
        <v>118</v>
      </c>
      <c r="H278" s="108" t="s">
        <v>125</v>
      </c>
      <c r="I278" s="116" t="s">
        <v>130</v>
      </c>
    </row>
    <row r="279" spans="1:9">
      <c r="A279" s="110">
        <v>45</v>
      </c>
      <c r="B279" s="108">
        <v>86</v>
      </c>
      <c r="C279" s="108">
        <v>1</v>
      </c>
      <c r="D279" s="109">
        <v>45870</v>
      </c>
      <c r="E279" s="109">
        <v>45889</v>
      </c>
      <c r="F279" s="111">
        <f>'SABANA DE PRECIOS'!K51</f>
        <v>1.6637499999999998</v>
      </c>
      <c r="G279" s="108" t="s">
        <v>83</v>
      </c>
      <c r="H279" s="108" t="s">
        <v>125</v>
      </c>
      <c r="I279" s="116" t="s">
        <v>130</v>
      </c>
    </row>
    <row r="280" spans="1:9" s="103" customFormat="1">
      <c r="A280" s="119">
        <v>45</v>
      </c>
      <c r="B280" s="120">
        <v>89</v>
      </c>
      <c r="C280" s="120">
        <v>1</v>
      </c>
      <c r="D280" s="121">
        <v>45870</v>
      </c>
      <c r="E280" s="121">
        <v>45889</v>
      </c>
      <c r="F280" s="122">
        <f>'SABANA DE PRECIOS'!K20</f>
        <v>1.6214</v>
      </c>
      <c r="G280" s="120" t="s">
        <v>37</v>
      </c>
      <c r="H280" s="120" t="s">
        <v>125</v>
      </c>
      <c r="I280" s="123" t="s">
        <v>130</v>
      </c>
    </row>
    <row r="281" spans="1:9" s="103" customFormat="1">
      <c r="A281" s="119">
        <v>45</v>
      </c>
      <c r="B281" s="120">
        <v>90</v>
      </c>
      <c r="C281" s="120">
        <v>1</v>
      </c>
      <c r="D281" s="121">
        <v>45870</v>
      </c>
      <c r="E281" s="121">
        <v>45889</v>
      </c>
      <c r="F281" s="122">
        <f>'SABANA DE PRECIOS'!K21</f>
        <v>1.6577000000000002</v>
      </c>
      <c r="G281" s="100" t="s">
        <v>365</v>
      </c>
      <c r="H281" s="120" t="s">
        <v>125</v>
      </c>
      <c r="I281" s="123" t="s">
        <v>130</v>
      </c>
    </row>
    <row r="282" spans="1:9">
      <c r="A282" s="110">
        <v>45</v>
      </c>
      <c r="B282" s="108">
        <v>93</v>
      </c>
      <c r="C282" s="108">
        <v>1</v>
      </c>
      <c r="D282" s="109">
        <v>45870</v>
      </c>
      <c r="E282" s="109">
        <v>45889</v>
      </c>
      <c r="F282" s="111">
        <f>'SABANA DE PRECIOS'!K52</f>
        <v>1.69279</v>
      </c>
      <c r="G282" s="108" t="s">
        <v>387</v>
      </c>
      <c r="H282" s="108" t="s">
        <v>125</v>
      </c>
      <c r="I282" s="116" t="s">
        <v>130</v>
      </c>
    </row>
    <row r="283" spans="1:9">
      <c r="A283" s="110">
        <v>45</v>
      </c>
      <c r="B283" s="108">
        <v>94</v>
      </c>
      <c r="C283" s="108">
        <v>1</v>
      </c>
      <c r="D283" s="109">
        <v>45870</v>
      </c>
      <c r="E283" s="109">
        <v>45889</v>
      </c>
      <c r="F283" s="111">
        <f>'SABANA DE PRECIOS'!K53</f>
        <v>1.6831099999999999</v>
      </c>
      <c r="G283" s="108" t="s">
        <v>389</v>
      </c>
      <c r="H283" s="108" t="s">
        <v>125</v>
      </c>
      <c r="I283" s="116" t="s">
        <v>130</v>
      </c>
    </row>
    <row r="284" spans="1:9">
      <c r="A284" s="110">
        <v>45</v>
      </c>
      <c r="B284" s="108">
        <v>95</v>
      </c>
      <c r="C284" s="108">
        <v>1</v>
      </c>
      <c r="D284" s="109">
        <v>45870</v>
      </c>
      <c r="E284" s="109">
        <v>45889</v>
      </c>
      <c r="F284" s="111">
        <f>'SABANA DE PRECIOS'!K54</f>
        <v>1.7024699999999999</v>
      </c>
      <c r="G284" s="108" t="s">
        <v>388</v>
      </c>
      <c r="H284" s="108" t="s">
        <v>125</v>
      </c>
      <c r="I284" s="116" t="s">
        <v>130</v>
      </c>
    </row>
    <row r="285" spans="1:9">
      <c r="A285" s="110">
        <v>45</v>
      </c>
      <c r="B285" s="108">
        <v>97</v>
      </c>
      <c r="C285" s="108">
        <v>1</v>
      </c>
      <c r="D285" s="109">
        <v>45870</v>
      </c>
      <c r="E285" s="109">
        <v>45889</v>
      </c>
      <c r="F285" s="111">
        <f>'SABANA DE PRECIOS'!K55</f>
        <v>1.6552800000000001</v>
      </c>
      <c r="G285" s="108" t="s">
        <v>403</v>
      </c>
      <c r="H285" s="108" t="s">
        <v>125</v>
      </c>
      <c r="I285" s="116" t="s">
        <v>130</v>
      </c>
    </row>
    <row r="286" spans="1:9" ht="15.75" thickBot="1"/>
    <row r="287" spans="1:9">
      <c r="A287" s="104">
        <v>39</v>
      </c>
      <c r="B287" s="105">
        <v>73</v>
      </c>
      <c r="C287" s="105">
        <v>1</v>
      </c>
      <c r="D287" s="117">
        <v>45870</v>
      </c>
      <c r="E287" s="117">
        <v>45889</v>
      </c>
      <c r="F287" s="118">
        <f>'SABANA DE PRECIOS'!M3</f>
        <v>1.64802</v>
      </c>
      <c r="G287" s="105" t="s">
        <v>15</v>
      </c>
      <c r="H287" s="105" t="s">
        <v>125</v>
      </c>
      <c r="I287" s="114" t="s">
        <v>131</v>
      </c>
    </row>
    <row r="288" spans="1:9">
      <c r="A288" s="106">
        <v>39</v>
      </c>
      <c r="B288" s="98">
        <v>19</v>
      </c>
      <c r="C288" s="98">
        <v>1</v>
      </c>
      <c r="D288" s="107">
        <v>45870</v>
      </c>
      <c r="E288" s="107">
        <v>45889</v>
      </c>
      <c r="F288" s="102">
        <f>'SABANA DE PRECIOS'!M4</f>
        <v>1.64802</v>
      </c>
      <c r="G288" s="98" t="s">
        <v>18</v>
      </c>
      <c r="H288" s="98" t="s">
        <v>125</v>
      </c>
      <c r="I288" s="115" t="s">
        <v>131</v>
      </c>
    </row>
    <row r="289" spans="1:9">
      <c r="A289" s="106">
        <v>39</v>
      </c>
      <c r="B289" s="98">
        <v>26</v>
      </c>
      <c r="C289" s="98">
        <v>1</v>
      </c>
      <c r="D289" s="107">
        <v>45870</v>
      </c>
      <c r="E289" s="107">
        <v>45889</v>
      </c>
      <c r="F289" s="102">
        <f>'SABANA DE PRECIOS'!M5</f>
        <v>1.64802</v>
      </c>
      <c r="G289" s="98" t="s">
        <v>19</v>
      </c>
      <c r="H289" s="98" t="s">
        <v>125</v>
      </c>
      <c r="I289" s="115" t="s">
        <v>131</v>
      </c>
    </row>
    <row r="290" spans="1:9">
      <c r="A290" s="106">
        <v>39</v>
      </c>
      <c r="B290" s="98">
        <v>1</v>
      </c>
      <c r="C290" s="98">
        <v>1</v>
      </c>
      <c r="D290" s="107">
        <v>45870</v>
      </c>
      <c r="E290" s="107">
        <v>45889</v>
      </c>
      <c r="F290" s="102">
        <f>'SABANA DE PRECIOS'!M6</f>
        <v>1.6661699999999999</v>
      </c>
      <c r="G290" s="98" t="s">
        <v>20</v>
      </c>
      <c r="H290" s="98" t="s">
        <v>125</v>
      </c>
      <c r="I290" s="115" t="s">
        <v>131</v>
      </c>
    </row>
    <row r="291" spans="1:9">
      <c r="A291" s="106">
        <v>39</v>
      </c>
      <c r="B291" s="98">
        <v>2</v>
      </c>
      <c r="C291" s="98">
        <v>1</v>
      </c>
      <c r="D291" s="107">
        <v>45870</v>
      </c>
      <c r="E291" s="107">
        <v>45889</v>
      </c>
      <c r="F291" s="102">
        <f>'SABANA DE PRECIOS'!M7</f>
        <v>1.64802</v>
      </c>
      <c r="G291" s="98" t="s">
        <v>21</v>
      </c>
      <c r="H291" s="98" t="s">
        <v>125</v>
      </c>
      <c r="I291" s="115" t="s">
        <v>131</v>
      </c>
    </row>
    <row r="292" spans="1:9">
      <c r="A292" s="106">
        <v>39</v>
      </c>
      <c r="B292" s="98">
        <v>55</v>
      </c>
      <c r="C292" s="98">
        <v>1</v>
      </c>
      <c r="D292" s="107">
        <v>45870</v>
      </c>
      <c r="E292" s="107">
        <v>45889</v>
      </c>
      <c r="F292" s="102">
        <f>'SABANA DE PRECIOS'!M8</f>
        <v>1.66012</v>
      </c>
      <c r="G292" s="98" t="s">
        <v>22</v>
      </c>
      <c r="H292" s="98" t="s">
        <v>125</v>
      </c>
      <c r="I292" s="115" t="s">
        <v>131</v>
      </c>
    </row>
    <row r="293" spans="1:9">
      <c r="A293" s="228">
        <v>39</v>
      </c>
      <c r="B293" s="100">
        <v>96</v>
      </c>
      <c r="C293" s="100">
        <v>1</v>
      </c>
      <c r="D293" s="112">
        <v>45870</v>
      </c>
      <c r="E293" s="112">
        <v>45889</v>
      </c>
      <c r="F293" s="101">
        <f>'SABANA DE PRECIOS'!M9</f>
        <v>1.64802</v>
      </c>
      <c r="G293" s="229" t="s">
        <v>390</v>
      </c>
      <c r="H293" s="100" t="s">
        <v>125</v>
      </c>
      <c r="I293" s="230" t="s">
        <v>131</v>
      </c>
    </row>
    <row r="294" spans="1:9">
      <c r="A294" s="106">
        <v>39</v>
      </c>
      <c r="B294" s="98">
        <v>9</v>
      </c>
      <c r="C294" s="98">
        <v>1</v>
      </c>
      <c r="D294" s="107">
        <v>45870</v>
      </c>
      <c r="E294" s="107">
        <v>45889</v>
      </c>
      <c r="F294" s="102">
        <f>'SABANA DE PRECIOS'!M10</f>
        <v>1.61172</v>
      </c>
      <c r="G294" s="98" t="s">
        <v>24</v>
      </c>
      <c r="H294" s="98" t="s">
        <v>125</v>
      </c>
      <c r="I294" s="115" t="s">
        <v>131</v>
      </c>
    </row>
    <row r="295" spans="1:9">
      <c r="A295" s="106">
        <v>39</v>
      </c>
      <c r="B295" s="98">
        <v>10</v>
      </c>
      <c r="C295" s="98">
        <v>1</v>
      </c>
      <c r="D295" s="107">
        <v>45870</v>
      </c>
      <c r="E295" s="107">
        <v>45889</v>
      </c>
      <c r="F295" s="102">
        <f>F294</f>
        <v>1.61172</v>
      </c>
      <c r="G295" s="98" t="s">
        <v>24</v>
      </c>
      <c r="H295" s="98" t="s">
        <v>125</v>
      </c>
      <c r="I295" s="115" t="s">
        <v>131</v>
      </c>
    </row>
    <row r="296" spans="1:9">
      <c r="A296" s="106">
        <v>39</v>
      </c>
      <c r="B296" s="98">
        <v>74</v>
      </c>
      <c r="C296" s="98">
        <v>1</v>
      </c>
      <c r="D296" s="107">
        <v>45870</v>
      </c>
      <c r="E296" s="107">
        <v>45889</v>
      </c>
      <c r="F296" s="102">
        <f>'SABANA DE PRECIOS'!M11</f>
        <v>1.6419699999999999</v>
      </c>
      <c r="G296" s="98" t="s">
        <v>26</v>
      </c>
      <c r="H296" s="98" t="s">
        <v>125</v>
      </c>
      <c r="I296" s="115" t="s">
        <v>131</v>
      </c>
    </row>
    <row r="297" spans="1:9">
      <c r="A297" s="106">
        <v>39</v>
      </c>
      <c r="B297" s="98">
        <v>75</v>
      </c>
      <c r="C297" s="98">
        <v>1</v>
      </c>
      <c r="D297" s="107">
        <v>45870</v>
      </c>
      <c r="E297" s="107">
        <v>45889</v>
      </c>
      <c r="F297" s="102">
        <f>F296</f>
        <v>1.6419699999999999</v>
      </c>
      <c r="G297" s="98" t="s">
        <v>26</v>
      </c>
      <c r="H297" s="98" t="s">
        <v>125</v>
      </c>
      <c r="I297" s="115" t="s">
        <v>131</v>
      </c>
    </row>
    <row r="298" spans="1:9">
      <c r="A298" s="106">
        <v>39</v>
      </c>
      <c r="B298" s="98">
        <v>27</v>
      </c>
      <c r="C298" s="98">
        <v>1</v>
      </c>
      <c r="D298" s="107">
        <v>45870</v>
      </c>
      <c r="E298" s="107">
        <v>45889</v>
      </c>
      <c r="F298" s="102">
        <f>'SABANA DE PRECIOS'!M12</f>
        <v>1.64802</v>
      </c>
      <c r="G298" s="98" t="s">
        <v>23</v>
      </c>
      <c r="H298" s="98" t="s">
        <v>125</v>
      </c>
      <c r="I298" s="115" t="s">
        <v>131</v>
      </c>
    </row>
    <row r="299" spans="1:9">
      <c r="A299" s="106">
        <v>39</v>
      </c>
      <c r="B299" s="98">
        <v>72</v>
      </c>
      <c r="C299" s="98">
        <v>1</v>
      </c>
      <c r="D299" s="107">
        <v>45870</v>
      </c>
      <c r="E299" s="107">
        <v>45889</v>
      </c>
      <c r="F299" s="102">
        <f>'SABANA DE PRECIOS'!M13</f>
        <v>1.65286</v>
      </c>
      <c r="G299" s="98" t="s">
        <v>28</v>
      </c>
      <c r="H299" s="98" t="s">
        <v>125</v>
      </c>
      <c r="I299" s="115" t="s">
        <v>131</v>
      </c>
    </row>
    <row r="300" spans="1:9">
      <c r="A300" s="106">
        <v>39</v>
      </c>
      <c r="B300" s="98">
        <v>76</v>
      </c>
      <c r="C300" s="98">
        <v>1</v>
      </c>
      <c r="D300" s="107">
        <v>45870</v>
      </c>
      <c r="E300" s="107">
        <v>45889</v>
      </c>
      <c r="F300" s="102">
        <f>'SABANA DE PRECIOS'!M14</f>
        <v>1.6661699999999999</v>
      </c>
      <c r="G300" s="98" t="s">
        <v>29</v>
      </c>
      <c r="H300" s="98" t="s">
        <v>125</v>
      </c>
      <c r="I300" s="115" t="s">
        <v>131</v>
      </c>
    </row>
    <row r="301" spans="1:9">
      <c r="A301" s="106">
        <v>39</v>
      </c>
      <c r="B301" s="98">
        <v>83</v>
      </c>
      <c r="C301" s="108">
        <v>1</v>
      </c>
      <c r="D301" s="109">
        <v>45870</v>
      </c>
      <c r="E301" s="109">
        <v>45889</v>
      </c>
      <c r="F301" s="102">
        <f>'SABANA DE PRECIOS'!M15</f>
        <v>1.6298699999999999</v>
      </c>
      <c r="G301" s="98" t="s">
        <v>30</v>
      </c>
      <c r="H301" s="108" t="s">
        <v>125</v>
      </c>
      <c r="I301" s="115" t="s">
        <v>131</v>
      </c>
    </row>
    <row r="302" spans="1:9">
      <c r="A302" s="110">
        <v>39</v>
      </c>
      <c r="B302" s="108">
        <v>84</v>
      </c>
      <c r="C302" s="108">
        <v>1</v>
      </c>
      <c r="D302" s="109">
        <v>45870</v>
      </c>
      <c r="E302" s="109">
        <v>45889</v>
      </c>
      <c r="F302" s="102">
        <f>'SABANA DE PRECIOS'!M16</f>
        <v>1.6298699999999999</v>
      </c>
      <c r="G302" s="108" t="s">
        <v>32</v>
      </c>
      <c r="H302" s="108" t="s">
        <v>125</v>
      </c>
      <c r="I302" s="116" t="s">
        <v>131</v>
      </c>
    </row>
    <row r="303" spans="1:9">
      <c r="A303" s="110">
        <v>39</v>
      </c>
      <c r="B303" s="108">
        <v>85</v>
      </c>
      <c r="C303" s="108">
        <v>1</v>
      </c>
      <c r="D303" s="109">
        <v>45870</v>
      </c>
      <c r="E303" s="109">
        <v>45889</v>
      </c>
      <c r="F303" s="102">
        <f>'SABANA DE PRECIOS'!M17</f>
        <v>1.6298699999999999</v>
      </c>
      <c r="G303" s="108" t="s">
        <v>33</v>
      </c>
      <c r="H303" s="108" t="s">
        <v>125</v>
      </c>
      <c r="I303" s="116" t="s">
        <v>131</v>
      </c>
    </row>
    <row r="304" spans="1:9">
      <c r="A304" s="110">
        <v>39</v>
      </c>
      <c r="B304" s="108">
        <v>87</v>
      </c>
      <c r="C304" s="108">
        <v>1</v>
      </c>
      <c r="D304" s="109">
        <v>45870</v>
      </c>
      <c r="E304" s="109">
        <v>45889</v>
      </c>
      <c r="F304" s="102">
        <f>'SABANA DE PRECIOS'!M18</f>
        <v>1.63592</v>
      </c>
      <c r="G304" s="108" t="s">
        <v>34</v>
      </c>
      <c r="H304" s="108" t="s">
        <v>125</v>
      </c>
      <c r="I304" s="116" t="s">
        <v>131</v>
      </c>
    </row>
    <row r="305" spans="1:9">
      <c r="A305" s="110">
        <v>39</v>
      </c>
      <c r="B305" s="108">
        <v>88</v>
      </c>
      <c r="C305" s="108">
        <v>1</v>
      </c>
      <c r="D305" s="109">
        <v>45870</v>
      </c>
      <c r="E305" s="109">
        <v>45889</v>
      </c>
      <c r="F305" s="102">
        <f>'SABANA DE PRECIOS'!M19</f>
        <v>1.6419699999999999</v>
      </c>
      <c r="G305" s="108" t="s">
        <v>35</v>
      </c>
      <c r="H305" s="108" t="s">
        <v>125</v>
      </c>
      <c r="I305" s="116" t="s">
        <v>131</v>
      </c>
    </row>
    <row r="306" spans="1:9">
      <c r="A306" s="106">
        <v>39</v>
      </c>
      <c r="B306" s="98">
        <v>18</v>
      </c>
      <c r="C306" s="98">
        <v>1</v>
      </c>
      <c r="D306" s="107">
        <v>45870</v>
      </c>
      <c r="E306" s="107">
        <v>45889</v>
      </c>
      <c r="F306" s="102">
        <f>'SABANA DE PRECIOS'!M23</f>
        <v>1.64802</v>
      </c>
      <c r="G306" s="98" t="s">
        <v>39</v>
      </c>
      <c r="H306" s="98" t="s">
        <v>125</v>
      </c>
      <c r="I306" s="115" t="s">
        <v>131</v>
      </c>
    </row>
    <row r="307" spans="1:9">
      <c r="A307" s="106">
        <v>39</v>
      </c>
      <c r="B307" s="98">
        <v>70</v>
      </c>
      <c r="C307" s="98">
        <v>1</v>
      </c>
      <c r="D307" s="107">
        <v>45870</v>
      </c>
      <c r="E307" s="107">
        <v>45889</v>
      </c>
      <c r="F307" s="102">
        <f>'SABANA DE PRECIOS'!M24</f>
        <v>1.66012</v>
      </c>
      <c r="G307" s="98" t="s">
        <v>41</v>
      </c>
      <c r="H307" s="98" t="s">
        <v>125</v>
      </c>
      <c r="I307" s="115" t="s">
        <v>131</v>
      </c>
    </row>
    <row r="308" spans="1:9">
      <c r="A308" s="106">
        <v>39</v>
      </c>
      <c r="B308" s="98">
        <v>23</v>
      </c>
      <c r="C308" s="98">
        <v>1</v>
      </c>
      <c r="D308" s="107">
        <v>45870</v>
      </c>
      <c r="E308" s="107">
        <v>45889</v>
      </c>
      <c r="F308" s="102">
        <f>'SABANA DE PRECIOS'!M25</f>
        <v>1.66012</v>
      </c>
      <c r="G308" s="98" t="s">
        <v>43</v>
      </c>
      <c r="H308" s="98" t="s">
        <v>125</v>
      </c>
      <c r="I308" s="115" t="s">
        <v>131</v>
      </c>
    </row>
    <row r="309" spans="1:9">
      <c r="A309" s="106">
        <v>39</v>
      </c>
      <c r="B309" s="98">
        <v>66</v>
      </c>
      <c r="C309" s="98">
        <v>1</v>
      </c>
      <c r="D309" s="107">
        <v>45870</v>
      </c>
      <c r="E309" s="107">
        <v>45889</v>
      </c>
      <c r="F309" s="102">
        <v>0</v>
      </c>
      <c r="G309" s="98" t="s">
        <v>386</v>
      </c>
      <c r="H309" s="98" t="s">
        <v>125</v>
      </c>
      <c r="I309" s="115" t="s">
        <v>131</v>
      </c>
    </row>
    <row r="310" spans="1:9">
      <c r="A310" s="106">
        <v>39</v>
      </c>
      <c r="B310" s="98">
        <v>8</v>
      </c>
      <c r="C310" s="98">
        <v>1</v>
      </c>
      <c r="D310" s="107">
        <v>45870</v>
      </c>
      <c r="E310" s="107">
        <v>45889</v>
      </c>
      <c r="F310" s="102">
        <f>'SABANA DE PRECIOS'!M26</f>
        <v>1.67222</v>
      </c>
      <c r="G310" s="98" t="s">
        <v>45</v>
      </c>
      <c r="H310" s="98" t="s">
        <v>125</v>
      </c>
      <c r="I310" s="115" t="s">
        <v>131</v>
      </c>
    </row>
    <row r="311" spans="1:9">
      <c r="A311" s="106">
        <v>39</v>
      </c>
      <c r="B311" s="98">
        <v>82</v>
      </c>
      <c r="C311" s="98">
        <v>1</v>
      </c>
      <c r="D311" s="107">
        <v>45870</v>
      </c>
      <c r="E311" s="107">
        <v>45889</v>
      </c>
      <c r="F311" s="102">
        <f>'SABANA DE PRECIOS'!M27</f>
        <v>1.63592</v>
      </c>
      <c r="G311" s="98" t="s">
        <v>46</v>
      </c>
      <c r="H311" s="98" t="s">
        <v>125</v>
      </c>
      <c r="I311" s="115" t="s">
        <v>131</v>
      </c>
    </row>
    <row r="312" spans="1:9">
      <c r="A312" s="106">
        <v>39</v>
      </c>
      <c r="B312" s="98">
        <v>16</v>
      </c>
      <c r="C312" s="98">
        <v>1</v>
      </c>
      <c r="D312" s="107">
        <v>45870</v>
      </c>
      <c r="E312" s="107">
        <v>45889</v>
      </c>
      <c r="F312" s="102">
        <f>'SABANA DE PRECIOS'!M28</f>
        <v>1.7690199999999998</v>
      </c>
      <c r="G312" s="98" t="s">
        <v>47</v>
      </c>
      <c r="H312" s="98" t="s">
        <v>125</v>
      </c>
      <c r="I312" s="115" t="s">
        <v>131</v>
      </c>
    </row>
    <row r="313" spans="1:9">
      <c r="A313" s="106">
        <v>39</v>
      </c>
      <c r="B313" s="98">
        <v>14</v>
      </c>
      <c r="C313" s="98">
        <v>1</v>
      </c>
      <c r="D313" s="107">
        <v>45870</v>
      </c>
      <c r="E313" s="107">
        <v>45889</v>
      </c>
      <c r="F313" s="102">
        <f>'SABANA DE PRECIOS'!M29</f>
        <v>0</v>
      </c>
      <c r="G313" s="98" t="s">
        <v>49</v>
      </c>
      <c r="H313" s="98" t="s">
        <v>125</v>
      </c>
      <c r="I313" s="115" t="s">
        <v>131</v>
      </c>
    </row>
    <row r="314" spans="1:9">
      <c r="A314" s="106">
        <v>39</v>
      </c>
      <c r="B314" s="98">
        <v>5</v>
      </c>
      <c r="C314" s="98">
        <v>1</v>
      </c>
      <c r="D314" s="107">
        <v>45870</v>
      </c>
      <c r="E314" s="107">
        <v>45889</v>
      </c>
      <c r="F314" s="102">
        <f>'SABANA DE PRECIOS'!M30</f>
        <v>1.6794800000000001</v>
      </c>
      <c r="G314" s="98" t="s">
        <v>51</v>
      </c>
      <c r="H314" s="98" t="s">
        <v>125</v>
      </c>
      <c r="I314" s="115" t="s">
        <v>131</v>
      </c>
    </row>
    <row r="315" spans="1:9">
      <c r="A315" s="106">
        <v>39</v>
      </c>
      <c r="B315" s="98">
        <v>41</v>
      </c>
      <c r="C315" s="98">
        <v>1</v>
      </c>
      <c r="D315" s="107">
        <v>45870</v>
      </c>
      <c r="E315" s="107">
        <v>45889</v>
      </c>
      <c r="F315" s="102">
        <f>'SABANA DE PRECIOS'!M31</f>
        <v>1.64802</v>
      </c>
      <c r="G315" s="98" t="s">
        <v>53</v>
      </c>
      <c r="H315" s="98" t="s">
        <v>125</v>
      </c>
      <c r="I315" s="115" t="s">
        <v>131</v>
      </c>
    </row>
    <row r="316" spans="1:9">
      <c r="A316" s="106">
        <v>39</v>
      </c>
      <c r="B316" s="98">
        <v>64</v>
      </c>
      <c r="C316" s="98">
        <v>1</v>
      </c>
      <c r="D316" s="107">
        <v>45870</v>
      </c>
      <c r="E316" s="107">
        <v>45889</v>
      </c>
      <c r="F316" s="102">
        <f>'SABANA DE PRECIOS'!M32</f>
        <v>1.7375599999999998</v>
      </c>
      <c r="G316" s="98" t="s">
        <v>55</v>
      </c>
      <c r="H316" s="98" t="s">
        <v>125</v>
      </c>
      <c r="I316" s="115" t="s">
        <v>131</v>
      </c>
    </row>
    <row r="317" spans="1:9">
      <c r="A317" s="106">
        <v>39</v>
      </c>
      <c r="B317" s="98">
        <v>44</v>
      </c>
      <c r="C317" s="98">
        <v>1</v>
      </c>
      <c r="D317" s="107">
        <v>45870</v>
      </c>
      <c r="E317" s="107">
        <v>45889</v>
      </c>
      <c r="F317" s="102">
        <f>'SABANA DE PRECIOS'!M33</f>
        <v>1.62382</v>
      </c>
      <c r="G317" s="98" t="s">
        <v>56</v>
      </c>
      <c r="H317" s="98" t="s">
        <v>125</v>
      </c>
      <c r="I317" s="115" t="s">
        <v>131</v>
      </c>
    </row>
    <row r="318" spans="1:9">
      <c r="A318" s="106">
        <v>39</v>
      </c>
      <c r="B318" s="98">
        <v>33</v>
      </c>
      <c r="C318" s="98">
        <v>1</v>
      </c>
      <c r="D318" s="107">
        <v>45870</v>
      </c>
      <c r="E318" s="107">
        <v>45889</v>
      </c>
      <c r="F318" s="102">
        <f>'SABANA DE PRECIOS'!M34</f>
        <v>1.694</v>
      </c>
      <c r="G318" s="98" t="s">
        <v>58</v>
      </c>
      <c r="H318" s="98" t="s">
        <v>125</v>
      </c>
      <c r="I318" s="115" t="s">
        <v>131</v>
      </c>
    </row>
    <row r="319" spans="1:9">
      <c r="A319" s="106">
        <v>39</v>
      </c>
      <c r="B319" s="98">
        <v>34</v>
      </c>
      <c r="C319" s="98">
        <v>1</v>
      </c>
      <c r="D319" s="107">
        <v>45870</v>
      </c>
      <c r="E319" s="107">
        <v>45889</v>
      </c>
      <c r="F319" s="102">
        <f>'SABANA DE PRECIOS'!M35</f>
        <v>1.6649599999999998</v>
      </c>
      <c r="G319" s="98" t="s">
        <v>59</v>
      </c>
      <c r="H319" s="98" t="s">
        <v>125</v>
      </c>
      <c r="I319" s="115" t="s">
        <v>131</v>
      </c>
    </row>
    <row r="320" spans="1:9">
      <c r="A320" s="106">
        <v>39</v>
      </c>
      <c r="B320" s="213">
        <v>91</v>
      </c>
      <c r="C320" s="98">
        <v>1</v>
      </c>
      <c r="D320" s="107">
        <v>45870</v>
      </c>
      <c r="E320" s="107">
        <v>45889</v>
      </c>
      <c r="F320" s="102">
        <f>'SABANA DE PRECIOS'!M36</f>
        <v>1.6940000000000002</v>
      </c>
      <c r="G320" s="212" t="s">
        <v>382</v>
      </c>
      <c r="H320" s="98" t="s">
        <v>125</v>
      </c>
      <c r="I320" s="115" t="s">
        <v>131</v>
      </c>
    </row>
    <row r="321" spans="1:9">
      <c r="A321" s="106">
        <v>39</v>
      </c>
      <c r="B321" s="98">
        <v>53</v>
      </c>
      <c r="C321" s="98">
        <v>1</v>
      </c>
      <c r="D321" s="107">
        <v>45870</v>
      </c>
      <c r="E321" s="107">
        <v>45889</v>
      </c>
      <c r="F321" s="102">
        <f>F320</f>
        <v>1.6940000000000002</v>
      </c>
      <c r="G321" s="98" t="s">
        <v>60</v>
      </c>
      <c r="H321" s="98" t="s">
        <v>125</v>
      </c>
      <c r="I321" s="115" t="s">
        <v>131</v>
      </c>
    </row>
    <row r="322" spans="1:9">
      <c r="A322" s="106">
        <v>39</v>
      </c>
      <c r="B322" s="98">
        <v>45</v>
      </c>
      <c r="C322" s="98">
        <v>1</v>
      </c>
      <c r="D322" s="107">
        <v>45870</v>
      </c>
      <c r="E322" s="107">
        <v>45889</v>
      </c>
      <c r="F322" s="102">
        <f>'SABANA DE PRECIOS'!M37</f>
        <v>1.68432</v>
      </c>
      <c r="G322" s="98" t="s">
        <v>62</v>
      </c>
      <c r="H322" s="98" t="s">
        <v>125</v>
      </c>
      <c r="I322" s="115" t="s">
        <v>131</v>
      </c>
    </row>
    <row r="323" spans="1:9">
      <c r="A323" s="106">
        <v>39</v>
      </c>
      <c r="B323" s="98">
        <v>47</v>
      </c>
      <c r="C323" s="98">
        <v>1</v>
      </c>
      <c r="D323" s="107">
        <v>45870</v>
      </c>
      <c r="E323" s="107">
        <v>45889</v>
      </c>
      <c r="F323" s="102">
        <f>'SABANA DE PRECIOS'!M38</f>
        <v>1.64802</v>
      </c>
      <c r="G323" s="98" t="s">
        <v>64</v>
      </c>
      <c r="H323" s="98" t="s">
        <v>125</v>
      </c>
      <c r="I323" s="115" t="s">
        <v>131</v>
      </c>
    </row>
    <row r="324" spans="1:9">
      <c r="A324" s="106">
        <v>39</v>
      </c>
      <c r="B324" s="98">
        <v>56</v>
      </c>
      <c r="C324" s="98">
        <v>1</v>
      </c>
      <c r="D324" s="107">
        <v>45870</v>
      </c>
      <c r="E324" s="107">
        <v>45889</v>
      </c>
      <c r="F324" s="102">
        <f>'SABANA DE PRECIOS'!M39</f>
        <v>1.69279</v>
      </c>
      <c r="G324" s="98" t="s">
        <v>65</v>
      </c>
      <c r="H324" s="98" t="s">
        <v>125</v>
      </c>
      <c r="I324" s="115" t="s">
        <v>131</v>
      </c>
    </row>
    <row r="325" spans="1:9">
      <c r="A325" s="106">
        <v>39</v>
      </c>
      <c r="B325" s="98">
        <v>61</v>
      </c>
      <c r="C325" s="98">
        <v>1</v>
      </c>
      <c r="D325" s="107">
        <v>45870</v>
      </c>
      <c r="E325" s="107">
        <v>45889</v>
      </c>
      <c r="F325" s="102">
        <f>'SABANA DE PRECIOS'!M40</f>
        <v>1.64923</v>
      </c>
      <c r="G325" s="98" t="s">
        <v>67</v>
      </c>
      <c r="H325" s="98" t="s">
        <v>125</v>
      </c>
      <c r="I325" s="115" t="s">
        <v>131</v>
      </c>
    </row>
    <row r="326" spans="1:9">
      <c r="A326" s="106">
        <v>39</v>
      </c>
      <c r="B326" s="98">
        <v>60</v>
      </c>
      <c r="C326" s="98">
        <v>1</v>
      </c>
      <c r="D326" s="107">
        <v>45870</v>
      </c>
      <c r="E326" s="107">
        <v>45889</v>
      </c>
      <c r="F326" s="102">
        <f>'SABANA DE PRECIOS'!M41</f>
        <v>1.6177699999999999</v>
      </c>
      <c r="G326" s="98" t="s">
        <v>69</v>
      </c>
      <c r="H326" s="98" t="s">
        <v>125</v>
      </c>
      <c r="I326" s="115" t="s">
        <v>131</v>
      </c>
    </row>
    <row r="327" spans="1:9">
      <c r="A327" s="106">
        <v>39</v>
      </c>
      <c r="B327" s="98">
        <v>65</v>
      </c>
      <c r="C327" s="98">
        <v>1</v>
      </c>
      <c r="D327" s="107">
        <v>45870</v>
      </c>
      <c r="E327" s="107">
        <v>45889</v>
      </c>
      <c r="F327" s="102">
        <f>'SABANA DE PRECIOS'!M42</f>
        <v>1.64923</v>
      </c>
      <c r="G327" s="98" t="s">
        <v>71</v>
      </c>
      <c r="H327" s="98" t="s">
        <v>125</v>
      </c>
      <c r="I327" s="115" t="s">
        <v>131</v>
      </c>
    </row>
    <row r="328" spans="1:9">
      <c r="A328" s="106">
        <v>39</v>
      </c>
      <c r="B328" s="98">
        <v>68</v>
      </c>
      <c r="C328" s="98">
        <v>1</v>
      </c>
      <c r="D328" s="107">
        <v>45870</v>
      </c>
      <c r="E328" s="107">
        <v>45889</v>
      </c>
      <c r="F328" s="102">
        <f>'SABANA DE PRECIOS'!M43</f>
        <v>1.7612699999999999</v>
      </c>
      <c r="G328" s="98" t="s">
        <v>72</v>
      </c>
      <c r="H328" s="98" t="s">
        <v>125</v>
      </c>
      <c r="I328" s="115" t="s">
        <v>131</v>
      </c>
    </row>
    <row r="329" spans="1:9">
      <c r="A329" s="106">
        <v>39</v>
      </c>
      <c r="B329" s="98">
        <v>67</v>
      </c>
      <c r="C329" s="98">
        <v>1</v>
      </c>
      <c r="D329" s="107">
        <v>45870</v>
      </c>
      <c r="E329" s="107">
        <v>45889</v>
      </c>
      <c r="F329" s="102">
        <f>'SABANA DE PRECIOS'!M44</f>
        <v>0</v>
      </c>
      <c r="G329" s="98" t="s">
        <v>73</v>
      </c>
      <c r="H329" s="98" t="s">
        <v>125</v>
      </c>
      <c r="I329" s="115" t="s">
        <v>131</v>
      </c>
    </row>
    <row r="330" spans="1:9">
      <c r="A330" s="106">
        <v>39</v>
      </c>
      <c r="B330" s="98">
        <v>77</v>
      </c>
      <c r="C330" s="98">
        <v>1</v>
      </c>
      <c r="D330" s="107">
        <v>45870</v>
      </c>
      <c r="E330" s="107">
        <v>45889</v>
      </c>
      <c r="F330" s="102">
        <f>'SABANA DE PRECIOS'!M45</f>
        <v>1.7109400000000001</v>
      </c>
      <c r="G330" s="98" t="s">
        <v>74</v>
      </c>
      <c r="H330" s="98" t="s">
        <v>125</v>
      </c>
      <c r="I330" s="115" t="s">
        <v>131</v>
      </c>
    </row>
    <row r="331" spans="1:9">
      <c r="A331" s="106">
        <v>39</v>
      </c>
      <c r="B331" s="98">
        <v>78</v>
      </c>
      <c r="C331" s="98">
        <v>1</v>
      </c>
      <c r="D331" s="107">
        <v>45870</v>
      </c>
      <c r="E331" s="107">
        <v>45889</v>
      </c>
      <c r="F331" s="102">
        <f>'SABANA DE PRECIOS'!M46</f>
        <v>1.6141400000000001</v>
      </c>
      <c r="G331" s="98" t="s">
        <v>76</v>
      </c>
      <c r="H331" s="98" t="s">
        <v>125</v>
      </c>
      <c r="I331" s="115" t="s">
        <v>131</v>
      </c>
    </row>
    <row r="332" spans="1:9">
      <c r="A332" s="106">
        <v>39</v>
      </c>
      <c r="B332" s="98">
        <v>80</v>
      </c>
      <c r="C332" s="98">
        <v>1</v>
      </c>
      <c r="D332" s="107">
        <v>45870</v>
      </c>
      <c r="E332" s="107">
        <v>45889</v>
      </c>
      <c r="F332" s="102">
        <f>'SABANA DE PRECIOS'!M47</f>
        <v>1.6915799999999999</v>
      </c>
      <c r="G332" s="98" t="s">
        <v>78</v>
      </c>
      <c r="H332" s="98" t="s">
        <v>125</v>
      </c>
      <c r="I332" s="115" t="s">
        <v>131</v>
      </c>
    </row>
    <row r="333" spans="1:9">
      <c r="A333" s="106">
        <v>39</v>
      </c>
      <c r="B333" s="98">
        <v>81</v>
      </c>
      <c r="C333" s="98">
        <v>1</v>
      </c>
      <c r="D333" s="107">
        <v>45870</v>
      </c>
      <c r="E333" s="107">
        <v>45889</v>
      </c>
      <c r="F333" s="102">
        <f>'SABANA DE PRECIOS'!M48</f>
        <v>1.6879500000000001</v>
      </c>
      <c r="G333" s="98" t="s">
        <v>79</v>
      </c>
      <c r="H333" s="98" t="s">
        <v>125</v>
      </c>
      <c r="I333" s="115" t="s">
        <v>131</v>
      </c>
    </row>
    <row r="334" spans="1:9">
      <c r="A334" s="106">
        <v>39</v>
      </c>
      <c r="B334" s="98">
        <v>79</v>
      </c>
      <c r="C334" s="98">
        <v>1</v>
      </c>
      <c r="D334" s="107">
        <v>45870</v>
      </c>
      <c r="E334" s="107">
        <v>45889</v>
      </c>
      <c r="F334" s="102">
        <f>'SABANA DE PRECIOS'!M49</f>
        <v>1.6177699999999999</v>
      </c>
      <c r="G334" s="98" t="s">
        <v>80</v>
      </c>
      <c r="H334" s="98" t="s">
        <v>125</v>
      </c>
      <c r="I334" s="115" t="s">
        <v>131</v>
      </c>
    </row>
    <row r="335" spans="1:9">
      <c r="A335" s="110">
        <v>39</v>
      </c>
      <c r="B335" s="108">
        <v>71</v>
      </c>
      <c r="C335" s="108">
        <v>1</v>
      </c>
      <c r="D335" s="109">
        <v>45870</v>
      </c>
      <c r="E335" s="109">
        <v>45889</v>
      </c>
      <c r="F335" s="111">
        <f>'SABANA DE PRECIOS'!M50</f>
        <v>1.6540699999999999</v>
      </c>
      <c r="G335" s="108" t="s">
        <v>118</v>
      </c>
      <c r="H335" s="108" t="s">
        <v>125</v>
      </c>
      <c r="I335" s="116" t="s">
        <v>131</v>
      </c>
    </row>
    <row r="336" spans="1:9">
      <c r="A336" s="110">
        <v>39</v>
      </c>
      <c r="B336" s="108">
        <v>86</v>
      </c>
      <c r="C336" s="108">
        <v>1</v>
      </c>
      <c r="D336" s="109">
        <v>45870</v>
      </c>
      <c r="E336" s="109">
        <v>45889</v>
      </c>
      <c r="F336" s="111">
        <f>'SABANA DE PRECIOS'!M51</f>
        <v>1.6661699999999999</v>
      </c>
      <c r="G336" s="108" t="s">
        <v>83</v>
      </c>
      <c r="H336" s="108" t="s">
        <v>125</v>
      </c>
      <c r="I336" s="116" t="s">
        <v>131</v>
      </c>
    </row>
    <row r="337" spans="1:9" s="103" customFormat="1">
      <c r="A337" s="119">
        <v>39</v>
      </c>
      <c r="B337" s="120">
        <v>89</v>
      </c>
      <c r="C337" s="120">
        <v>1</v>
      </c>
      <c r="D337" s="121">
        <v>45870</v>
      </c>
      <c r="E337" s="121">
        <v>45889</v>
      </c>
      <c r="F337" s="122">
        <f>'SABANA DE PRECIOS'!M20</f>
        <v>1.62382</v>
      </c>
      <c r="G337" s="120" t="s">
        <v>37</v>
      </c>
      <c r="H337" s="120" t="s">
        <v>125</v>
      </c>
      <c r="I337" s="123" t="s">
        <v>131</v>
      </c>
    </row>
    <row r="338" spans="1:9" s="103" customFormat="1">
      <c r="A338" s="119">
        <v>39</v>
      </c>
      <c r="B338" s="120">
        <v>90</v>
      </c>
      <c r="C338" s="120">
        <v>1</v>
      </c>
      <c r="D338" s="121">
        <v>45870</v>
      </c>
      <c r="E338" s="121">
        <v>45889</v>
      </c>
      <c r="F338" s="122">
        <f>'SABANA DE PRECIOS'!M21</f>
        <v>1.66012</v>
      </c>
      <c r="G338" s="100" t="s">
        <v>365</v>
      </c>
      <c r="H338" s="120" t="s">
        <v>125</v>
      </c>
      <c r="I338" s="123" t="s">
        <v>131</v>
      </c>
    </row>
    <row r="339" spans="1:9">
      <c r="A339" s="110">
        <v>39</v>
      </c>
      <c r="B339" s="108">
        <v>93</v>
      </c>
      <c r="C339" s="108">
        <v>1</v>
      </c>
      <c r="D339" s="109">
        <v>45870</v>
      </c>
      <c r="E339" s="109">
        <v>45889</v>
      </c>
      <c r="F339" s="111">
        <f>'SABANA DE PRECIOS'!M52</f>
        <v>1.6952099999999999</v>
      </c>
      <c r="G339" s="108" t="s">
        <v>387</v>
      </c>
      <c r="H339" s="108" t="s">
        <v>125</v>
      </c>
      <c r="I339" s="116" t="s">
        <v>131</v>
      </c>
    </row>
    <row r="340" spans="1:9">
      <c r="A340" s="110">
        <v>39</v>
      </c>
      <c r="B340" s="108">
        <v>94</v>
      </c>
      <c r="C340" s="108">
        <v>1</v>
      </c>
      <c r="D340" s="109">
        <v>45870</v>
      </c>
      <c r="E340" s="109">
        <v>45889</v>
      </c>
      <c r="F340" s="111">
        <f>'SABANA DE PRECIOS'!M53</f>
        <v>1.68553</v>
      </c>
      <c r="G340" s="108" t="s">
        <v>389</v>
      </c>
      <c r="H340" s="108" t="s">
        <v>125</v>
      </c>
      <c r="I340" s="116" t="s">
        <v>131</v>
      </c>
    </row>
    <row r="341" spans="1:9">
      <c r="A341" s="110">
        <v>39</v>
      </c>
      <c r="B341" s="108">
        <v>95</v>
      </c>
      <c r="C341" s="108">
        <v>1</v>
      </c>
      <c r="D341" s="109">
        <v>45870</v>
      </c>
      <c r="E341" s="109">
        <v>45889</v>
      </c>
      <c r="F341" s="111">
        <f>'SABANA DE PRECIOS'!M54</f>
        <v>1.70489</v>
      </c>
      <c r="G341" s="108" t="s">
        <v>388</v>
      </c>
      <c r="H341" s="108" t="s">
        <v>125</v>
      </c>
      <c r="I341" s="116" t="s">
        <v>131</v>
      </c>
    </row>
    <row r="342" spans="1:9">
      <c r="A342" s="110">
        <v>39</v>
      </c>
      <c r="B342" s="108">
        <v>97</v>
      </c>
      <c r="C342" s="108">
        <v>1</v>
      </c>
      <c r="D342" s="109">
        <v>45870</v>
      </c>
      <c r="E342" s="109">
        <v>45889</v>
      </c>
      <c r="F342" s="111">
        <f>'SABANA DE PRECIOS'!M55</f>
        <v>1.6577000000000002</v>
      </c>
      <c r="G342" s="108" t="s">
        <v>403</v>
      </c>
      <c r="H342" s="108" t="s">
        <v>125</v>
      </c>
      <c r="I342" s="116" t="s">
        <v>131</v>
      </c>
    </row>
    <row r="343" spans="1:9" ht="15.75" thickBot="1"/>
    <row r="344" spans="1:9">
      <c r="A344" s="104">
        <v>5</v>
      </c>
      <c r="B344" s="105">
        <v>73</v>
      </c>
      <c r="C344" s="105">
        <v>1</v>
      </c>
      <c r="D344" s="117">
        <v>45870</v>
      </c>
      <c r="E344" s="117">
        <v>45889</v>
      </c>
      <c r="F344" s="118">
        <f>'SABANA DE PRECIOS'!O3</f>
        <v>1.6540699999999999</v>
      </c>
      <c r="G344" s="105" t="s">
        <v>15</v>
      </c>
      <c r="H344" s="105" t="s">
        <v>125</v>
      </c>
      <c r="I344" s="114" t="s">
        <v>132</v>
      </c>
    </row>
    <row r="345" spans="1:9">
      <c r="A345" s="106">
        <v>5</v>
      </c>
      <c r="B345" s="98">
        <v>19</v>
      </c>
      <c r="C345" s="98">
        <v>1</v>
      </c>
      <c r="D345" s="107">
        <v>45870</v>
      </c>
      <c r="E345" s="107">
        <v>45889</v>
      </c>
      <c r="F345" s="102">
        <f>'SABANA DE PRECIOS'!O4</f>
        <v>1.6540699999999999</v>
      </c>
      <c r="G345" s="98" t="s">
        <v>18</v>
      </c>
      <c r="H345" s="98" t="s">
        <v>125</v>
      </c>
      <c r="I345" s="115" t="s">
        <v>132</v>
      </c>
    </row>
    <row r="346" spans="1:9">
      <c r="A346" s="106">
        <v>5</v>
      </c>
      <c r="B346" s="98">
        <v>26</v>
      </c>
      <c r="C346" s="98">
        <v>1</v>
      </c>
      <c r="D346" s="107">
        <v>45870</v>
      </c>
      <c r="E346" s="107">
        <v>45889</v>
      </c>
      <c r="F346" s="102">
        <f>'SABANA DE PRECIOS'!O5</f>
        <v>1.6540699999999999</v>
      </c>
      <c r="G346" s="98" t="s">
        <v>19</v>
      </c>
      <c r="H346" s="98" t="s">
        <v>125</v>
      </c>
      <c r="I346" s="115" t="s">
        <v>132</v>
      </c>
    </row>
    <row r="347" spans="1:9">
      <c r="A347" s="106">
        <v>5</v>
      </c>
      <c r="B347" s="98">
        <v>1</v>
      </c>
      <c r="C347" s="98">
        <v>1</v>
      </c>
      <c r="D347" s="107">
        <v>45870</v>
      </c>
      <c r="E347" s="107">
        <v>45889</v>
      </c>
      <c r="F347" s="102">
        <f>'SABANA DE PRECIOS'!O6</f>
        <v>1.6722199999999998</v>
      </c>
      <c r="G347" s="98" t="s">
        <v>20</v>
      </c>
      <c r="H347" s="98" t="s">
        <v>125</v>
      </c>
      <c r="I347" s="115" t="s">
        <v>132</v>
      </c>
    </row>
    <row r="348" spans="1:9">
      <c r="A348" s="106">
        <v>5</v>
      </c>
      <c r="B348" s="98">
        <v>2</v>
      </c>
      <c r="C348" s="98">
        <v>1</v>
      </c>
      <c r="D348" s="107">
        <v>45870</v>
      </c>
      <c r="E348" s="107">
        <v>45889</v>
      </c>
      <c r="F348" s="102">
        <f>'SABANA DE PRECIOS'!O7</f>
        <v>1.6540699999999999</v>
      </c>
      <c r="G348" s="98" t="s">
        <v>21</v>
      </c>
      <c r="H348" s="98" t="s">
        <v>125</v>
      </c>
      <c r="I348" s="115" t="s">
        <v>132</v>
      </c>
    </row>
    <row r="349" spans="1:9">
      <c r="A349" s="106">
        <v>5</v>
      </c>
      <c r="B349" s="98">
        <v>55</v>
      </c>
      <c r="C349" s="98">
        <v>1</v>
      </c>
      <c r="D349" s="107">
        <v>45870</v>
      </c>
      <c r="E349" s="107">
        <v>45889</v>
      </c>
      <c r="F349" s="102">
        <f>'SABANA DE PRECIOS'!O8</f>
        <v>1.6661699999999999</v>
      </c>
      <c r="G349" s="98" t="s">
        <v>22</v>
      </c>
      <c r="H349" s="98" t="s">
        <v>125</v>
      </c>
      <c r="I349" s="115" t="s">
        <v>132</v>
      </c>
    </row>
    <row r="350" spans="1:9">
      <c r="A350" s="228">
        <v>5</v>
      </c>
      <c r="B350" s="100">
        <v>96</v>
      </c>
      <c r="C350" s="100">
        <v>1</v>
      </c>
      <c r="D350" s="112">
        <v>45870</v>
      </c>
      <c r="E350" s="112">
        <v>45889</v>
      </c>
      <c r="F350" s="101">
        <f>'SABANA DE PRECIOS'!O9</f>
        <v>1.6540699999999999</v>
      </c>
      <c r="G350" s="229" t="s">
        <v>390</v>
      </c>
      <c r="H350" s="100" t="s">
        <v>125</v>
      </c>
      <c r="I350" s="230" t="s">
        <v>132</v>
      </c>
    </row>
    <row r="351" spans="1:9">
      <c r="A351" s="106">
        <v>5</v>
      </c>
      <c r="B351" s="98">
        <v>9</v>
      </c>
      <c r="C351" s="98">
        <v>1</v>
      </c>
      <c r="D351" s="107">
        <v>45870</v>
      </c>
      <c r="E351" s="107">
        <v>45889</v>
      </c>
      <c r="F351" s="102">
        <f>'SABANA DE PRECIOS'!O10</f>
        <v>1.6177699999999999</v>
      </c>
      <c r="G351" s="98" t="s">
        <v>24</v>
      </c>
      <c r="H351" s="98" t="s">
        <v>125</v>
      </c>
      <c r="I351" s="115" t="s">
        <v>132</v>
      </c>
    </row>
    <row r="352" spans="1:9">
      <c r="A352" s="106">
        <v>5</v>
      </c>
      <c r="B352" s="98">
        <v>10</v>
      </c>
      <c r="C352" s="98">
        <v>1</v>
      </c>
      <c r="D352" s="107">
        <v>45870</v>
      </c>
      <c r="E352" s="107">
        <v>45889</v>
      </c>
      <c r="F352" s="102">
        <f>F351</f>
        <v>1.6177699999999999</v>
      </c>
      <c r="G352" s="98" t="s">
        <v>24</v>
      </c>
      <c r="H352" s="98" t="s">
        <v>125</v>
      </c>
      <c r="I352" s="115" t="s">
        <v>132</v>
      </c>
    </row>
    <row r="353" spans="1:9">
      <c r="A353" s="106">
        <v>5</v>
      </c>
      <c r="B353" s="98">
        <v>74</v>
      </c>
      <c r="C353" s="98">
        <v>1</v>
      </c>
      <c r="D353" s="107">
        <v>45870</v>
      </c>
      <c r="E353" s="107">
        <v>45889</v>
      </c>
      <c r="F353" s="102">
        <f>'SABANA DE PRECIOS'!O11</f>
        <v>1.6480199999999998</v>
      </c>
      <c r="G353" s="98" t="s">
        <v>26</v>
      </c>
      <c r="H353" s="98" t="s">
        <v>125</v>
      </c>
      <c r="I353" s="115" t="s">
        <v>132</v>
      </c>
    </row>
    <row r="354" spans="1:9">
      <c r="A354" s="106">
        <v>5</v>
      </c>
      <c r="B354" s="98">
        <v>75</v>
      </c>
      <c r="C354" s="98">
        <v>1</v>
      </c>
      <c r="D354" s="107">
        <v>45870</v>
      </c>
      <c r="E354" s="107">
        <v>45889</v>
      </c>
      <c r="F354" s="102">
        <f>F353</f>
        <v>1.6480199999999998</v>
      </c>
      <c r="G354" s="98" t="s">
        <v>26</v>
      </c>
      <c r="H354" s="98" t="s">
        <v>125</v>
      </c>
      <c r="I354" s="115" t="s">
        <v>132</v>
      </c>
    </row>
    <row r="355" spans="1:9">
      <c r="A355" s="106">
        <v>5</v>
      </c>
      <c r="B355" s="98">
        <v>27</v>
      </c>
      <c r="C355" s="98">
        <v>1</v>
      </c>
      <c r="D355" s="107">
        <v>45870</v>
      </c>
      <c r="E355" s="107">
        <v>45889</v>
      </c>
      <c r="F355" s="102">
        <f>'SABANA DE PRECIOS'!O12</f>
        <v>1.6540699999999999</v>
      </c>
      <c r="G355" s="98" t="s">
        <v>23</v>
      </c>
      <c r="H355" s="98" t="s">
        <v>125</v>
      </c>
      <c r="I355" s="115" t="s">
        <v>132</v>
      </c>
    </row>
    <row r="356" spans="1:9">
      <c r="A356" s="106">
        <v>5</v>
      </c>
      <c r="B356" s="98">
        <v>72</v>
      </c>
      <c r="C356" s="98">
        <v>1</v>
      </c>
      <c r="D356" s="107">
        <v>45870</v>
      </c>
      <c r="E356" s="107">
        <v>45889</v>
      </c>
      <c r="F356" s="102">
        <f>'SABANA DE PRECIOS'!O13</f>
        <v>1.6589099999999999</v>
      </c>
      <c r="G356" s="98" t="s">
        <v>28</v>
      </c>
      <c r="H356" s="98" t="s">
        <v>125</v>
      </c>
      <c r="I356" s="115" t="s">
        <v>132</v>
      </c>
    </row>
    <row r="357" spans="1:9">
      <c r="A357" s="106">
        <v>5</v>
      </c>
      <c r="B357" s="98">
        <v>76</v>
      </c>
      <c r="C357" s="98">
        <v>1</v>
      </c>
      <c r="D357" s="107">
        <v>45870</v>
      </c>
      <c r="E357" s="107">
        <v>45889</v>
      </c>
      <c r="F357" s="102">
        <f>'SABANA DE PRECIOS'!O14</f>
        <v>1.6722199999999998</v>
      </c>
      <c r="G357" s="98" t="s">
        <v>29</v>
      </c>
      <c r="H357" s="98" t="s">
        <v>125</v>
      </c>
      <c r="I357" s="115" t="s">
        <v>132</v>
      </c>
    </row>
    <row r="358" spans="1:9">
      <c r="A358" s="106">
        <v>5</v>
      </c>
      <c r="B358" s="98">
        <v>83</v>
      </c>
      <c r="C358" s="108">
        <v>1</v>
      </c>
      <c r="D358" s="109">
        <v>45870</v>
      </c>
      <c r="E358" s="109">
        <v>45889</v>
      </c>
      <c r="F358" s="102">
        <f>'SABANA DE PRECIOS'!O15</f>
        <v>1.6359199999999998</v>
      </c>
      <c r="G358" s="98" t="s">
        <v>30</v>
      </c>
      <c r="H358" s="108" t="s">
        <v>125</v>
      </c>
      <c r="I358" s="115" t="s">
        <v>132</v>
      </c>
    </row>
    <row r="359" spans="1:9">
      <c r="A359" s="110">
        <v>5</v>
      </c>
      <c r="B359" s="108">
        <v>84</v>
      </c>
      <c r="C359" s="108">
        <v>1</v>
      </c>
      <c r="D359" s="109">
        <v>45870</v>
      </c>
      <c r="E359" s="109">
        <v>45889</v>
      </c>
      <c r="F359" s="102">
        <f>'SABANA DE PRECIOS'!O16</f>
        <v>1.6359199999999998</v>
      </c>
      <c r="G359" s="108" t="s">
        <v>32</v>
      </c>
      <c r="H359" s="108" t="s">
        <v>125</v>
      </c>
      <c r="I359" s="116" t="s">
        <v>132</v>
      </c>
    </row>
    <row r="360" spans="1:9">
      <c r="A360" s="110">
        <v>5</v>
      </c>
      <c r="B360" s="108">
        <v>85</v>
      </c>
      <c r="C360" s="108">
        <v>1</v>
      </c>
      <c r="D360" s="109">
        <v>45870</v>
      </c>
      <c r="E360" s="109">
        <v>45889</v>
      </c>
      <c r="F360" s="102">
        <f>'SABANA DE PRECIOS'!O17</f>
        <v>1.6359199999999998</v>
      </c>
      <c r="G360" s="108" t="s">
        <v>33</v>
      </c>
      <c r="H360" s="108" t="s">
        <v>125</v>
      </c>
      <c r="I360" s="116" t="s">
        <v>132</v>
      </c>
    </row>
    <row r="361" spans="1:9">
      <c r="A361" s="110">
        <v>5</v>
      </c>
      <c r="B361" s="108">
        <v>87</v>
      </c>
      <c r="C361" s="108">
        <v>1</v>
      </c>
      <c r="D361" s="109">
        <v>45870</v>
      </c>
      <c r="E361" s="109">
        <v>45889</v>
      </c>
      <c r="F361" s="102">
        <f>'SABANA DE PRECIOS'!O18</f>
        <v>1.6419699999999999</v>
      </c>
      <c r="G361" s="108" t="s">
        <v>34</v>
      </c>
      <c r="H361" s="108" t="s">
        <v>125</v>
      </c>
      <c r="I361" s="116" t="s">
        <v>132</v>
      </c>
    </row>
    <row r="362" spans="1:9">
      <c r="A362" s="110">
        <v>5</v>
      </c>
      <c r="B362" s="108">
        <v>88</v>
      </c>
      <c r="C362" s="108">
        <v>1</v>
      </c>
      <c r="D362" s="109">
        <v>45870</v>
      </c>
      <c r="E362" s="109">
        <v>45889</v>
      </c>
      <c r="F362" s="102">
        <f>'SABANA DE PRECIOS'!O19</f>
        <v>1.6480199999999998</v>
      </c>
      <c r="G362" s="108" t="s">
        <v>35</v>
      </c>
      <c r="H362" s="108" t="s">
        <v>125</v>
      </c>
      <c r="I362" s="116" t="s">
        <v>132</v>
      </c>
    </row>
    <row r="363" spans="1:9">
      <c r="A363" s="106">
        <v>5</v>
      </c>
      <c r="B363" s="98">
        <v>18</v>
      </c>
      <c r="C363" s="98">
        <v>1</v>
      </c>
      <c r="D363" s="107">
        <v>45870</v>
      </c>
      <c r="E363" s="107">
        <v>45889</v>
      </c>
      <c r="F363" s="102">
        <f>'SABANA DE PRECIOS'!O23</f>
        <v>1.6540699999999999</v>
      </c>
      <c r="G363" s="98" t="s">
        <v>39</v>
      </c>
      <c r="H363" s="98" t="s">
        <v>125</v>
      </c>
      <c r="I363" s="115" t="s">
        <v>132</v>
      </c>
    </row>
    <row r="364" spans="1:9">
      <c r="A364" s="106">
        <v>5</v>
      </c>
      <c r="B364" s="98">
        <v>70</v>
      </c>
      <c r="C364" s="98">
        <v>1</v>
      </c>
      <c r="D364" s="107">
        <v>45870</v>
      </c>
      <c r="E364" s="107">
        <v>45889</v>
      </c>
      <c r="F364" s="102">
        <f>'SABANA DE PRECIOS'!O24</f>
        <v>1.6661699999999999</v>
      </c>
      <c r="G364" s="98" t="s">
        <v>41</v>
      </c>
      <c r="H364" s="98" t="s">
        <v>125</v>
      </c>
      <c r="I364" s="115" t="s">
        <v>132</v>
      </c>
    </row>
    <row r="365" spans="1:9">
      <c r="A365" s="106">
        <v>5</v>
      </c>
      <c r="B365" s="98">
        <v>23</v>
      </c>
      <c r="C365" s="98">
        <v>1</v>
      </c>
      <c r="D365" s="107">
        <v>45870</v>
      </c>
      <c r="E365" s="107">
        <v>45889</v>
      </c>
      <c r="F365" s="102">
        <f>'SABANA DE PRECIOS'!O25</f>
        <v>1.6661699999999999</v>
      </c>
      <c r="G365" s="98" t="s">
        <v>43</v>
      </c>
      <c r="H365" s="98" t="s">
        <v>125</v>
      </c>
      <c r="I365" s="115" t="s">
        <v>132</v>
      </c>
    </row>
    <row r="366" spans="1:9">
      <c r="A366" s="106">
        <v>5</v>
      </c>
      <c r="B366" s="98">
        <v>66</v>
      </c>
      <c r="C366" s="98">
        <v>1</v>
      </c>
      <c r="D366" s="107">
        <v>45870</v>
      </c>
      <c r="E366" s="107">
        <v>45889</v>
      </c>
      <c r="F366" s="102">
        <v>0</v>
      </c>
      <c r="G366" s="98" t="s">
        <v>386</v>
      </c>
      <c r="H366" s="98" t="s">
        <v>125</v>
      </c>
      <c r="I366" s="115" t="s">
        <v>132</v>
      </c>
    </row>
    <row r="367" spans="1:9">
      <c r="A367" s="106">
        <v>5</v>
      </c>
      <c r="B367" s="98">
        <v>8</v>
      </c>
      <c r="C367" s="98">
        <v>1</v>
      </c>
      <c r="D367" s="107">
        <v>45870</v>
      </c>
      <c r="E367" s="107">
        <v>45889</v>
      </c>
      <c r="F367" s="102">
        <f>'SABANA DE PRECIOS'!O26</f>
        <v>1.6782699999999999</v>
      </c>
      <c r="G367" s="98" t="s">
        <v>45</v>
      </c>
      <c r="H367" s="98" t="s">
        <v>125</v>
      </c>
      <c r="I367" s="115" t="s">
        <v>132</v>
      </c>
    </row>
    <row r="368" spans="1:9">
      <c r="A368" s="106">
        <v>5</v>
      </c>
      <c r="B368" s="98">
        <v>82</v>
      </c>
      <c r="C368" s="98">
        <v>1</v>
      </c>
      <c r="D368" s="107">
        <v>45870</v>
      </c>
      <c r="E368" s="107">
        <v>45889</v>
      </c>
      <c r="F368" s="102">
        <f>'SABANA DE PRECIOS'!O27</f>
        <v>1.6419699999999999</v>
      </c>
      <c r="G368" s="98" t="s">
        <v>46</v>
      </c>
      <c r="H368" s="98" t="s">
        <v>125</v>
      </c>
      <c r="I368" s="115" t="s">
        <v>132</v>
      </c>
    </row>
    <row r="369" spans="1:9">
      <c r="A369" s="106">
        <v>5</v>
      </c>
      <c r="B369" s="98">
        <v>16</v>
      </c>
      <c r="C369" s="98">
        <v>1</v>
      </c>
      <c r="D369" s="107">
        <v>45870</v>
      </c>
      <c r="E369" s="107">
        <v>45889</v>
      </c>
      <c r="F369" s="102">
        <f>'SABANA DE PRECIOS'!O28</f>
        <v>1.7750699999999997</v>
      </c>
      <c r="G369" s="98" t="s">
        <v>47</v>
      </c>
      <c r="H369" s="98" t="s">
        <v>125</v>
      </c>
      <c r="I369" s="115" t="s">
        <v>132</v>
      </c>
    </row>
    <row r="370" spans="1:9">
      <c r="A370" s="106">
        <v>5</v>
      </c>
      <c r="B370" s="98">
        <v>14</v>
      </c>
      <c r="C370" s="98">
        <v>1</v>
      </c>
      <c r="D370" s="107">
        <v>45870</v>
      </c>
      <c r="E370" s="107">
        <v>45889</v>
      </c>
      <c r="F370" s="102">
        <f>'SABANA DE PRECIOS'!O29</f>
        <v>0</v>
      </c>
      <c r="G370" s="98" t="s">
        <v>49</v>
      </c>
      <c r="H370" s="98" t="s">
        <v>125</v>
      </c>
      <c r="I370" s="115" t="s">
        <v>132</v>
      </c>
    </row>
    <row r="371" spans="1:9">
      <c r="A371" s="106">
        <v>5</v>
      </c>
      <c r="B371" s="98">
        <v>5</v>
      </c>
      <c r="C371" s="98">
        <v>1</v>
      </c>
      <c r="D371" s="107">
        <v>45870</v>
      </c>
      <c r="E371" s="107">
        <v>45889</v>
      </c>
      <c r="F371" s="102">
        <f>'SABANA DE PRECIOS'!O30</f>
        <v>1.68553</v>
      </c>
      <c r="G371" s="98" t="s">
        <v>51</v>
      </c>
      <c r="H371" s="98" t="s">
        <v>125</v>
      </c>
      <c r="I371" s="115" t="s">
        <v>132</v>
      </c>
    </row>
    <row r="372" spans="1:9">
      <c r="A372" s="106">
        <v>5</v>
      </c>
      <c r="B372" s="98">
        <v>41</v>
      </c>
      <c r="C372" s="98">
        <v>1</v>
      </c>
      <c r="D372" s="107">
        <v>45870</v>
      </c>
      <c r="E372" s="107">
        <v>45889</v>
      </c>
      <c r="F372" s="102">
        <f>'SABANA DE PRECIOS'!O31</f>
        <v>1.6540699999999999</v>
      </c>
      <c r="G372" s="98" t="s">
        <v>53</v>
      </c>
      <c r="H372" s="98" t="s">
        <v>125</v>
      </c>
      <c r="I372" s="115" t="s">
        <v>132</v>
      </c>
    </row>
    <row r="373" spans="1:9">
      <c r="A373" s="106">
        <v>5</v>
      </c>
      <c r="B373" s="98">
        <v>64</v>
      </c>
      <c r="C373" s="98">
        <v>1</v>
      </c>
      <c r="D373" s="107">
        <v>45870</v>
      </c>
      <c r="E373" s="107">
        <v>45889</v>
      </c>
      <c r="F373" s="102">
        <f>'SABANA DE PRECIOS'!O32</f>
        <v>1.7436099999999997</v>
      </c>
      <c r="G373" s="98" t="s">
        <v>55</v>
      </c>
      <c r="H373" s="98" t="s">
        <v>125</v>
      </c>
      <c r="I373" s="115" t="s">
        <v>132</v>
      </c>
    </row>
    <row r="374" spans="1:9">
      <c r="A374" s="106">
        <v>5</v>
      </c>
      <c r="B374" s="98">
        <v>44</v>
      </c>
      <c r="C374" s="98">
        <v>1</v>
      </c>
      <c r="D374" s="107">
        <v>45870</v>
      </c>
      <c r="E374" s="107">
        <v>45889</v>
      </c>
      <c r="F374" s="102">
        <f>'SABANA DE PRECIOS'!O33</f>
        <v>1.6298699999999999</v>
      </c>
      <c r="G374" s="98" t="s">
        <v>56</v>
      </c>
      <c r="H374" s="98" t="s">
        <v>125</v>
      </c>
      <c r="I374" s="115" t="s">
        <v>132</v>
      </c>
    </row>
    <row r="375" spans="1:9">
      <c r="A375" s="106">
        <v>5</v>
      </c>
      <c r="B375" s="98">
        <v>33</v>
      </c>
      <c r="C375" s="98">
        <v>1</v>
      </c>
      <c r="D375" s="107">
        <v>45870</v>
      </c>
      <c r="E375" s="107">
        <v>45889</v>
      </c>
      <c r="F375" s="102">
        <f>'SABANA DE PRECIOS'!O34</f>
        <v>1.7000499999999996</v>
      </c>
      <c r="G375" s="98" t="s">
        <v>58</v>
      </c>
      <c r="H375" s="98" t="s">
        <v>125</v>
      </c>
      <c r="I375" s="115" t="s">
        <v>132</v>
      </c>
    </row>
    <row r="376" spans="1:9">
      <c r="A376" s="106">
        <v>5</v>
      </c>
      <c r="B376" s="98">
        <v>34</v>
      </c>
      <c r="C376" s="98">
        <v>1</v>
      </c>
      <c r="D376" s="107">
        <v>45870</v>
      </c>
      <c r="E376" s="107">
        <v>45889</v>
      </c>
      <c r="F376" s="102">
        <f>'SABANA DE PRECIOS'!O35</f>
        <v>1.6710099999999997</v>
      </c>
      <c r="G376" s="98" t="s">
        <v>59</v>
      </c>
      <c r="H376" s="98" t="s">
        <v>125</v>
      </c>
      <c r="I376" s="115" t="s">
        <v>132</v>
      </c>
    </row>
    <row r="377" spans="1:9">
      <c r="A377" s="106">
        <v>5</v>
      </c>
      <c r="B377" s="213">
        <v>91</v>
      </c>
      <c r="C377" s="98">
        <v>1</v>
      </c>
      <c r="D377" s="107">
        <v>45870</v>
      </c>
      <c r="E377" s="107">
        <v>45889</v>
      </c>
      <c r="F377" s="102">
        <f>'SABANA DE PRECIOS'!O36</f>
        <v>1.7000500000000001</v>
      </c>
      <c r="G377" s="212" t="s">
        <v>382</v>
      </c>
      <c r="H377" s="98" t="s">
        <v>125</v>
      </c>
      <c r="I377" s="115" t="s">
        <v>132</v>
      </c>
    </row>
    <row r="378" spans="1:9">
      <c r="A378" s="106">
        <v>5</v>
      </c>
      <c r="B378" s="98">
        <v>53</v>
      </c>
      <c r="C378" s="98">
        <v>1</v>
      </c>
      <c r="D378" s="107">
        <v>45870</v>
      </c>
      <c r="E378" s="107">
        <v>45889</v>
      </c>
      <c r="F378" s="102">
        <f>F377</f>
        <v>1.7000500000000001</v>
      </c>
      <c r="G378" s="98" t="s">
        <v>60</v>
      </c>
      <c r="H378" s="98" t="s">
        <v>125</v>
      </c>
      <c r="I378" s="115" t="s">
        <v>132</v>
      </c>
    </row>
    <row r="379" spans="1:9">
      <c r="A379" s="106">
        <v>5</v>
      </c>
      <c r="B379" s="98">
        <v>45</v>
      </c>
      <c r="C379" s="98">
        <v>1</v>
      </c>
      <c r="D379" s="107">
        <v>45870</v>
      </c>
      <c r="E379" s="107">
        <v>45889</v>
      </c>
      <c r="F379" s="102">
        <f>'SABANA DE PRECIOS'!O37</f>
        <v>1.6903699999999999</v>
      </c>
      <c r="G379" s="98" t="s">
        <v>62</v>
      </c>
      <c r="H379" s="98" t="s">
        <v>125</v>
      </c>
      <c r="I379" s="115" t="s">
        <v>132</v>
      </c>
    </row>
    <row r="380" spans="1:9">
      <c r="A380" s="106">
        <v>5</v>
      </c>
      <c r="B380" s="98">
        <v>47</v>
      </c>
      <c r="C380" s="98">
        <v>1</v>
      </c>
      <c r="D380" s="107">
        <v>45870</v>
      </c>
      <c r="E380" s="107">
        <v>45889</v>
      </c>
      <c r="F380" s="102">
        <f>'SABANA DE PRECIOS'!O38</f>
        <v>1.6540699999999999</v>
      </c>
      <c r="G380" s="98" t="s">
        <v>64</v>
      </c>
      <c r="H380" s="98" t="s">
        <v>125</v>
      </c>
      <c r="I380" s="115" t="s">
        <v>132</v>
      </c>
    </row>
    <row r="381" spans="1:9">
      <c r="A381" s="106">
        <v>5</v>
      </c>
      <c r="B381" s="98">
        <v>56</v>
      </c>
      <c r="C381" s="98">
        <v>1</v>
      </c>
      <c r="D381" s="107">
        <v>45870</v>
      </c>
      <c r="E381" s="107">
        <v>45889</v>
      </c>
      <c r="F381" s="102">
        <f>'SABANA DE PRECIOS'!O39</f>
        <v>1.6988399999999999</v>
      </c>
      <c r="G381" s="98" t="s">
        <v>65</v>
      </c>
      <c r="H381" s="98" t="s">
        <v>125</v>
      </c>
      <c r="I381" s="115" t="s">
        <v>132</v>
      </c>
    </row>
    <row r="382" spans="1:9">
      <c r="A382" s="106">
        <v>5</v>
      </c>
      <c r="B382" s="98">
        <v>61</v>
      </c>
      <c r="C382" s="98">
        <v>1</v>
      </c>
      <c r="D382" s="107">
        <v>45870</v>
      </c>
      <c r="E382" s="107">
        <v>45889</v>
      </c>
      <c r="F382" s="102">
        <f>'SABANA DE PRECIOS'!O40</f>
        <v>1.6552799999999999</v>
      </c>
      <c r="G382" s="98" t="s">
        <v>67</v>
      </c>
      <c r="H382" s="98" t="s">
        <v>125</v>
      </c>
      <c r="I382" s="115" t="s">
        <v>132</v>
      </c>
    </row>
    <row r="383" spans="1:9">
      <c r="A383" s="106">
        <v>5</v>
      </c>
      <c r="B383" s="98">
        <v>60</v>
      </c>
      <c r="C383" s="98">
        <v>1</v>
      </c>
      <c r="D383" s="107">
        <v>45870</v>
      </c>
      <c r="E383" s="107">
        <v>45889</v>
      </c>
      <c r="F383" s="102">
        <f>'SABANA DE PRECIOS'!O41</f>
        <v>1.6238199999999998</v>
      </c>
      <c r="G383" s="98" t="s">
        <v>69</v>
      </c>
      <c r="H383" s="98" t="s">
        <v>125</v>
      </c>
      <c r="I383" s="115" t="s">
        <v>132</v>
      </c>
    </row>
    <row r="384" spans="1:9">
      <c r="A384" s="106">
        <v>5</v>
      </c>
      <c r="B384" s="98">
        <v>65</v>
      </c>
      <c r="C384" s="98">
        <v>1</v>
      </c>
      <c r="D384" s="107">
        <v>45870</v>
      </c>
      <c r="E384" s="107">
        <v>45889</v>
      </c>
      <c r="F384" s="102">
        <f>'SABANA DE PRECIOS'!O42</f>
        <v>1.6552799999999999</v>
      </c>
      <c r="G384" s="98" t="s">
        <v>71</v>
      </c>
      <c r="H384" s="98" t="s">
        <v>125</v>
      </c>
      <c r="I384" s="115" t="s">
        <v>132</v>
      </c>
    </row>
    <row r="385" spans="1:9">
      <c r="A385" s="106">
        <v>5</v>
      </c>
      <c r="B385" s="98">
        <v>68</v>
      </c>
      <c r="C385" s="98">
        <v>1</v>
      </c>
      <c r="D385" s="107">
        <v>45870</v>
      </c>
      <c r="E385" s="107">
        <v>45889</v>
      </c>
      <c r="F385" s="102">
        <f>'SABANA DE PRECIOS'!O43</f>
        <v>1.7673199999999998</v>
      </c>
      <c r="G385" s="98" t="s">
        <v>72</v>
      </c>
      <c r="H385" s="98" t="s">
        <v>125</v>
      </c>
      <c r="I385" s="115" t="s">
        <v>132</v>
      </c>
    </row>
    <row r="386" spans="1:9">
      <c r="A386" s="106">
        <v>5</v>
      </c>
      <c r="B386" s="98">
        <v>67</v>
      </c>
      <c r="C386" s="98">
        <v>1</v>
      </c>
      <c r="D386" s="107">
        <v>45870</v>
      </c>
      <c r="E386" s="107">
        <v>45889</v>
      </c>
      <c r="F386" s="102">
        <f>'SABANA DE PRECIOS'!O44</f>
        <v>0</v>
      </c>
      <c r="G386" s="98" t="s">
        <v>73</v>
      </c>
      <c r="H386" s="98" t="s">
        <v>125</v>
      </c>
      <c r="I386" s="115" t="s">
        <v>132</v>
      </c>
    </row>
    <row r="387" spans="1:9">
      <c r="A387" s="106">
        <v>5</v>
      </c>
      <c r="B387" s="98">
        <v>77</v>
      </c>
      <c r="C387" s="98">
        <v>1</v>
      </c>
      <c r="D387" s="107">
        <v>45870</v>
      </c>
      <c r="E387" s="107">
        <v>45889</v>
      </c>
      <c r="F387" s="102">
        <f>'SABANA DE PRECIOS'!O45</f>
        <v>1.71699</v>
      </c>
      <c r="G387" s="98" t="s">
        <v>74</v>
      </c>
      <c r="H387" s="98" t="s">
        <v>125</v>
      </c>
      <c r="I387" s="115" t="s">
        <v>132</v>
      </c>
    </row>
    <row r="388" spans="1:9">
      <c r="A388" s="106">
        <v>5</v>
      </c>
      <c r="B388" s="98">
        <v>78</v>
      </c>
      <c r="C388" s="98">
        <v>1</v>
      </c>
      <c r="D388" s="107">
        <v>45870</v>
      </c>
      <c r="E388" s="107">
        <v>45889</v>
      </c>
      <c r="F388" s="102">
        <f>'SABANA DE PRECIOS'!O46</f>
        <v>1.62019</v>
      </c>
      <c r="G388" s="98" t="s">
        <v>76</v>
      </c>
      <c r="H388" s="98" t="s">
        <v>125</v>
      </c>
      <c r="I388" s="115" t="s">
        <v>132</v>
      </c>
    </row>
    <row r="389" spans="1:9">
      <c r="A389" s="106">
        <v>5</v>
      </c>
      <c r="B389" s="98">
        <v>80</v>
      </c>
      <c r="C389" s="98">
        <v>1</v>
      </c>
      <c r="D389" s="107">
        <v>45870</v>
      </c>
      <c r="E389" s="107">
        <v>45889</v>
      </c>
      <c r="F389" s="102">
        <f>'SABANA DE PRECIOS'!O47</f>
        <v>1.6976299999999998</v>
      </c>
      <c r="G389" s="98" t="s">
        <v>78</v>
      </c>
      <c r="H389" s="98" t="s">
        <v>125</v>
      </c>
      <c r="I389" s="115" t="s">
        <v>132</v>
      </c>
    </row>
    <row r="390" spans="1:9">
      <c r="A390" s="106">
        <v>5</v>
      </c>
      <c r="B390" s="98">
        <v>81</v>
      </c>
      <c r="C390" s="98">
        <v>1</v>
      </c>
      <c r="D390" s="107">
        <v>45870</v>
      </c>
      <c r="E390" s="107">
        <v>45889</v>
      </c>
      <c r="F390" s="102">
        <f>'SABANA DE PRECIOS'!O48</f>
        <v>1.694</v>
      </c>
      <c r="G390" s="98" t="s">
        <v>79</v>
      </c>
      <c r="H390" s="98" t="s">
        <v>125</v>
      </c>
      <c r="I390" s="115" t="s">
        <v>132</v>
      </c>
    </row>
    <row r="391" spans="1:9">
      <c r="A391" s="98">
        <v>5</v>
      </c>
      <c r="B391" s="98">
        <v>79</v>
      </c>
      <c r="C391" s="98">
        <v>1</v>
      </c>
      <c r="D391" s="107">
        <v>45870</v>
      </c>
      <c r="E391" s="107">
        <v>45889</v>
      </c>
      <c r="F391" s="102">
        <f>'SABANA DE PRECIOS'!O49</f>
        <v>1.6238199999999998</v>
      </c>
      <c r="G391" s="98" t="s">
        <v>80</v>
      </c>
      <c r="H391" s="98" t="s">
        <v>125</v>
      </c>
      <c r="I391" s="98" t="s">
        <v>132</v>
      </c>
    </row>
    <row r="392" spans="1:9">
      <c r="A392" s="98">
        <v>5</v>
      </c>
      <c r="B392" s="98">
        <v>71</v>
      </c>
      <c r="C392" s="98">
        <v>1</v>
      </c>
      <c r="D392" s="107">
        <v>45870</v>
      </c>
      <c r="E392" s="107">
        <v>45889</v>
      </c>
      <c r="F392" s="102">
        <f>'SABANA DE PRECIOS'!O50</f>
        <v>1.6601199999999998</v>
      </c>
      <c r="G392" s="98" t="s">
        <v>118</v>
      </c>
      <c r="H392" s="98" t="s">
        <v>125</v>
      </c>
      <c r="I392" s="98" t="s">
        <v>132</v>
      </c>
    </row>
    <row r="393" spans="1:9">
      <c r="A393" s="98">
        <v>5</v>
      </c>
      <c r="B393" s="98">
        <v>86</v>
      </c>
      <c r="C393" s="98">
        <v>1</v>
      </c>
      <c r="D393" s="107">
        <v>45870</v>
      </c>
      <c r="E393" s="107">
        <v>45889</v>
      </c>
      <c r="F393" s="102">
        <f>'SABANA DE PRECIOS'!O51</f>
        <v>1.6722199999999998</v>
      </c>
      <c r="G393" s="98" t="s">
        <v>83</v>
      </c>
      <c r="H393" s="98" t="s">
        <v>125</v>
      </c>
      <c r="I393" s="98" t="s">
        <v>132</v>
      </c>
    </row>
    <row r="394" spans="1:9" s="103" customFormat="1">
      <c r="A394" s="100">
        <v>5</v>
      </c>
      <c r="B394" s="100">
        <v>89</v>
      </c>
      <c r="C394" s="100">
        <v>1</v>
      </c>
      <c r="D394" s="112">
        <v>45870</v>
      </c>
      <c r="E394" s="112">
        <v>45889</v>
      </c>
      <c r="F394" s="101">
        <f>'SABANA DE PRECIOS'!O20</f>
        <v>1.6298699999999999</v>
      </c>
      <c r="G394" s="100" t="s">
        <v>37</v>
      </c>
      <c r="H394" s="100" t="s">
        <v>125</v>
      </c>
      <c r="I394" s="100" t="s">
        <v>132</v>
      </c>
    </row>
    <row r="395" spans="1:9" s="103" customFormat="1">
      <c r="A395" s="100">
        <v>5</v>
      </c>
      <c r="B395" s="100">
        <v>90</v>
      </c>
      <c r="C395" s="100">
        <v>1</v>
      </c>
      <c r="D395" s="112">
        <v>45870</v>
      </c>
      <c r="E395" s="112">
        <v>45889</v>
      </c>
      <c r="F395" s="101">
        <f>'SABANA DE PRECIOS'!O21</f>
        <v>1.6661699999999999</v>
      </c>
      <c r="G395" s="100" t="s">
        <v>365</v>
      </c>
      <c r="H395" s="100" t="s">
        <v>125</v>
      </c>
      <c r="I395" s="100" t="s">
        <v>132</v>
      </c>
    </row>
    <row r="396" spans="1:9">
      <c r="A396" s="98">
        <v>5</v>
      </c>
      <c r="B396" s="108">
        <v>93</v>
      </c>
      <c r="C396" s="108">
        <v>1</v>
      </c>
      <c r="D396" s="109">
        <v>45870</v>
      </c>
      <c r="E396" s="109">
        <v>45889</v>
      </c>
      <c r="F396" s="102">
        <f>'SABANA DE PRECIOS'!O52</f>
        <v>1.7012599999999998</v>
      </c>
      <c r="G396" s="108" t="s">
        <v>387</v>
      </c>
      <c r="H396" s="108" t="s">
        <v>125</v>
      </c>
      <c r="I396" s="98" t="s">
        <v>132</v>
      </c>
    </row>
    <row r="397" spans="1:9">
      <c r="A397" s="98">
        <v>5</v>
      </c>
      <c r="B397" s="108">
        <v>94</v>
      </c>
      <c r="C397" s="108">
        <v>1</v>
      </c>
      <c r="D397" s="109">
        <v>45870</v>
      </c>
      <c r="E397" s="109">
        <v>45889</v>
      </c>
      <c r="F397" s="102">
        <f>'SABANA DE PRECIOS'!O53</f>
        <v>1.6915799999999999</v>
      </c>
      <c r="G397" s="108" t="s">
        <v>389</v>
      </c>
      <c r="H397" s="108" t="s">
        <v>125</v>
      </c>
      <c r="I397" s="98" t="s">
        <v>132</v>
      </c>
    </row>
    <row r="398" spans="1:9">
      <c r="A398" s="98">
        <v>5</v>
      </c>
      <c r="B398" s="108">
        <v>95</v>
      </c>
      <c r="C398" s="108">
        <v>1</v>
      </c>
      <c r="D398" s="109">
        <v>45870</v>
      </c>
      <c r="E398" s="109">
        <v>45889</v>
      </c>
      <c r="F398" s="102">
        <f>'SABANA DE PRECIOS'!O54</f>
        <v>1.7109399999999999</v>
      </c>
      <c r="G398" s="108" t="s">
        <v>388</v>
      </c>
      <c r="H398" s="108" t="s">
        <v>125</v>
      </c>
      <c r="I398" s="98" t="s">
        <v>132</v>
      </c>
    </row>
    <row r="399" spans="1:9">
      <c r="A399" s="98">
        <v>5</v>
      </c>
      <c r="B399" s="108">
        <v>97</v>
      </c>
      <c r="C399" s="108">
        <v>1</v>
      </c>
      <c r="D399" s="109">
        <v>45870</v>
      </c>
      <c r="E399" s="109">
        <v>45889</v>
      </c>
      <c r="F399" s="102">
        <f>'SABANA DE PRECIOS'!O55</f>
        <v>1.6637499999999998</v>
      </c>
      <c r="G399" s="108" t="s">
        <v>403</v>
      </c>
      <c r="H399" s="108" t="s">
        <v>125</v>
      </c>
      <c r="I399" s="98" t="s">
        <v>132</v>
      </c>
    </row>
    <row r="400" spans="1:9" ht="15.75" thickBot="1"/>
    <row r="401" spans="1:9">
      <c r="A401" s="104">
        <v>4</v>
      </c>
      <c r="B401" s="105">
        <v>73</v>
      </c>
      <c r="C401" s="105">
        <v>1</v>
      </c>
      <c r="D401" s="117">
        <v>45870</v>
      </c>
      <c r="E401" s="117">
        <v>45889</v>
      </c>
      <c r="F401" s="118">
        <f>'SABANA DE PRECIOS'!Q3</f>
        <v>1.6540699999999999</v>
      </c>
      <c r="G401" s="105" t="s">
        <v>15</v>
      </c>
      <c r="H401" s="105" t="s">
        <v>125</v>
      </c>
      <c r="I401" s="114" t="s">
        <v>133</v>
      </c>
    </row>
    <row r="402" spans="1:9">
      <c r="A402" s="106">
        <v>4</v>
      </c>
      <c r="B402" s="98">
        <v>19</v>
      </c>
      <c r="C402" s="98">
        <v>1</v>
      </c>
      <c r="D402" s="107">
        <v>45870</v>
      </c>
      <c r="E402" s="107">
        <v>45889</v>
      </c>
      <c r="F402" s="102">
        <f>'SABANA DE PRECIOS'!Q4</f>
        <v>1.6540699999999999</v>
      </c>
      <c r="G402" s="98" t="s">
        <v>18</v>
      </c>
      <c r="H402" s="98" t="s">
        <v>125</v>
      </c>
      <c r="I402" s="115" t="s">
        <v>133</v>
      </c>
    </row>
    <row r="403" spans="1:9">
      <c r="A403" s="106">
        <v>4</v>
      </c>
      <c r="B403" s="98">
        <v>26</v>
      </c>
      <c r="C403" s="98">
        <v>1</v>
      </c>
      <c r="D403" s="107">
        <v>45870</v>
      </c>
      <c r="E403" s="107">
        <v>45889</v>
      </c>
      <c r="F403" s="102">
        <f>'SABANA DE PRECIOS'!Q5</f>
        <v>1.6698000000000002</v>
      </c>
      <c r="G403" s="98" t="s">
        <v>19</v>
      </c>
      <c r="H403" s="98" t="s">
        <v>125</v>
      </c>
      <c r="I403" s="115" t="s">
        <v>133</v>
      </c>
    </row>
    <row r="404" spans="1:9">
      <c r="A404" s="106">
        <v>4</v>
      </c>
      <c r="B404" s="98">
        <v>1</v>
      </c>
      <c r="C404" s="98">
        <v>1</v>
      </c>
      <c r="D404" s="107">
        <v>45870</v>
      </c>
      <c r="E404" s="107">
        <v>45889</v>
      </c>
      <c r="F404" s="102">
        <f>'SABANA DE PRECIOS'!Q6</f>
        <v>1.6879500000000001</v>
      </c>
      <c r="G404" s="98" t="s">
        <v>20</v>
      </c>
      <c r="H404" s="98" t="s">
        <v>125</v>
      </c>
      <c r="I404" s="115" t="s">
        <v>133</v>
      </c>
    </row>
    <row r="405" spans="1:9">
      <c r="A405" s="106">
        <v>4</v>
      </c>
      <c r="B405" s="98">
        <v>2</v>
      </c>
      <c r="C405" s="98">
        <v>1</v>
      </c>
      <c r="D405" s="107">
        <v>45870</v>
      </c>
      <c r="E405" s="107">
        <v>45889</v>
      </c>
      <c r="F405" s="102">
        <f>'SABANA DE PRECIOS'!Q7</f>
        <v>1.6540699999999999</v>
      </c>
      <c r="G405" s="98" t="s">
        <v>21</v>
      </c>
      <c r="H405" s="98" t="s">
        <v>125</v>
      </c>
      <c r="I405" s="115" t="s">
        <v>133</v>
      </c>
    </row>
    <row r="406" spans="1:9">
      <c r="A406" s="106">
        <v>4</v>
      </c>
      <c r="B406" s="98">
        <v>55</v>
      </c>
      <c r="C406" s="98">
        <v>1</v>
      </c>
      <c r="D406" s="107">
        <v>45870</v>
      </c>
      <c r="E406" s="107">
        <v>45889</v>
      </c>
      <c r="F406" s="102">
        <f>'SABANA DE PRECIOS'!Q8</f>
        <v>1.6661699999999999</v>
      </c>
      <c r="G406" s="98" t="s">
        <v>22</v>
      </c>
      <c r="H406" s="98" t="s">
        <v>125</v>
      </c>
      <c r="I406" s="115" t="s">
        <v>133</v>
      </c>
    </row>
    <row r="407" spans="1:9">
      <c r="A407" s="228">
        <v>4</v>
      </c>
      <c r="B407" s="100">
        <v>96</v>
      </c>
      <c r="C407" s="100">
        <v>1</v>
      </c>
      <c r="D407" s="112">
        <v>45870</v>
      </c>
      <c r="E407" s="112">
        <v>45889</v>
      </c>
      <c r="F407" s="101">
        <f>'SABANA DE PRECIOS'!Q9</f>
        <v>1.6540699999999999</v>
      </c>
      <c r="G407" s="229" t="s">
        <v>390</v>
      </c>
      <c r="H407" s="100" t="s">
        <v>125</v>
      </c>
      <c r="I407" s="230" t="s">
        <v>133</v>
      </c>
    </row>
    <row r="408" spans="1:9">
      <c r="A408" s="106">
        <v>4</v>
      </c>
      <c r="B408" s="98">
        <v>9</v>
      </c>
      <c r="C408" s="98">
        <v>1</v>
      </c>
      <c r="D408" s="107">
        <v>45870</v>
      </c>
      <c r="E408" s="107">
        <v>45889</v>
      </c>
      <c r="F408" s="102">
        <f>'SABANA DE PRECIOS'!Q10</f>
        <v>1.6335</v>
      </c>
      <c r="G408" s="98" t="s">
        <v>24</v>
      </c>
      <c r="H408" s="98" t="s">
        <v>125</v>
      </c>
      <c r="I408" s="115" t="s">
        <v>133</v>
      </c>
    </row>
    <row r="409" spans="1:9">
      <c r="A409" s="106">
        <v>4</v>
      </c>
      <c r="B409" s="98">
        <v>10</v>
      </c>
      <c r="C409" s="98">
        <v>1</v>
      </c>
      <c r="D409" s="107">
        <v>45870</v>
      </c>
      <c r="E409" s="107">
        <v>45889</v>
      </c>
      <c r="F409" s="102">
        <f>F408</f>
        <v>1.6335</v>
      </c>
      <c r="G409" s="98" t="s">
        <v>24</v>
      </c>
      <c r="H409" s="98" t="s">
        <v>125</v>
      </c>
      <c r="I409" s="115" t="s">
        <v>133</v>
      </c>
    </row>
    <row r="410" spans="1:9">
      <c r="A410" s="106">
        <v>4</v>
      </c>
      <c r="B410" s="98">
        <v>74</v>
      </c>
      <c r="C410" s="98">
        <v>1</v>
      </c>
      <c r="D410" s="107">
        <v>45870</v>
      </c>
      <c r="E410" s="107">
        <v>45889</v>
      </c>
      <c r="F410" s="102">
        <f>'SABANA DE PRECIOS'!Q11</f>
        <v>1.6637499999999998</v>
      </c>
      <c r="G410" s="98" t="s">
        <v>26</v>
      </c>
      <c r="H410" s="98" t="s">
        <v>125</v>
      </c>
      <c r="I410" s="115" t="s">
        <v>133</v>
      </c>
    </row>
    <row r="411" spans="1:9">
      <c r="A411" s="106">
        <v>4</v>
      </c>
      <c r="B411" s="98">
        <v>75</v>
      </c>
      <c r="C411" s="98">
        <v>1</v>
      </c>
      <c r="D411" s="107">
        <v>45870</v>
      </c>
      <c r="E411" s="107">
        <v>45889</v>
      </c>
      <c r="F411" s="102">
        <f>F410</f>
        <v>1.6637499999999998</v>
      </c>
      <c r="G411" s="98" t="s">
        <v>26</v>
      </c>
      <c r="H411" s="98" t="s">
        <v>125</v>
      </c>
      <c r="I411" s="115" t="s">
        <v>133</v>
      </c>
    </row>
    <row r="412" spans="1:9">
      <c r="A412" s="106">
        <v>4</v>
      </c>
      <c r="B412" s="98">
        <v>27</v>
      </c>
      <c r="C412" s="98">
        <v>1</v>
      </c>
      <c r="D412" s="107">
        <v>45870</v>
      </c>
      <c r="E412" s="107">
        <v>45889</v>
      </c>
      <c r="F412" s="102">
        <f>'SABANA DE PRECIOS'!Q12</f>
        <v>1.6698000000000002</v>
      </c>
      <c r="G412" s="98" t="s">
        <v>23</v>
      </c>
      <c r="H412" s="98" t="s">
        <v>125</v>
      </c>
      <c r="I412" s="115" t="s">
        <v>133</v>
      </c>
    </row>
    <row r="413" spans="1:9">
      <c r="A413" s="106">
        <v>4</v>
      </c>
      <c r="B413" s="98">
        <v>72</v>
      </c>
      <c r="C413" s="98">
        <v>1</v>
      </c>
      <c r="D413" s="107">
        <v>45870</v>
      </c>
      <c r="E413" s="107">
        <v>45889</v>
      </c>
      <c r="F413" s="102">
        <f>'SABANA DE PRECIOS'!Q13</f>
        <v>1.6746400000000001</v>
      </c>
      <c r="G413" s="98" t="s">
        <v>28</v>
      </c>
      <c r="H413" s="98" t="s">
        <v>125</v>
      </c>
      <c r="I413" s="115" t="s">
        <v>133</v>
      </c>
    </row>
    <row r="414" spans="1:9">
      <c r="A414" s="106">
        <v>4</v>
      </c>
      <c r="B414" s="98">
        <v>76</v>
      </c>
      <c r="C414" s="98">
        <v>1</v>
      </c>
      <c r="D414" s="107">
        <v>45870</v>
      </c>
      <c r="E414" s="107">
        <v>45889</v>
      </c>
      <c r="F414" s="102">
        <f>'SABANA DE PRECIOS'!Q14</f>
        <v>1.6879500000000001</v>
      </c>
      <c r="G414" s="98" t="s">
        <v>29</v>
      </c>
      <c r="H414" s="98" t="s">
        <v>125</v>
      </c>
      <c r="I414" s="115" t="s">
        <v>133</v>
      </c>
    </row>
    <row r="415" spans="1:9">
      <c r="A415" s="106">
        <v>4</v>
      </c>
      <c r="B415" s="98">
        <v>83</v>
      </c>
      <c r="C415" s="108">
        <v>1</v>
      </c>
      <c r="D415" s="109">
        <v>45870</v>
      </c>
      <c r="E415" s="109">
        <v>45889</v>
      </c>
      <c r="F415" s="102">
        <f>'SABANA DE PRECIOS'!Q15</f>
        <v>1.6516499999999998</v>
      </c>
      <c r="G415" s="98" t="s">
        <v>30</v>
      </c>
      <c r="H415" s="108" t="s">
        <v>125</v>
      </c>
      <c r="I415" s="115" t="s">
        <v>133</v>
      </c>
    </row>
    <row r="416" spans="1:9">
      <c r="A416" s="110">
        <v>4</v>
      </c>
      <c r="B416" s="108">
        <v>84</v>
      </c>
      <c r="C416" s="108">
        <v>1</v>
      </c>
      <c r="D416" s="109">
        <v>45870</v>
      </c>
      <c r="E416" s="109">
        <v>45889</v>
      </c>
      <c r="F416" s="102">
        <f>'SABANA DE PRECIOS'!Q16</f>
        <v>1.6516499999999998</v>
      </c>
      <c r="G416" s="108" t="s">
        <v>32</v>
      </c>
      <c r="H416" s="108" t="s">
        <v>125</v>
      </c>
      <c r="I416" s="116" t="s">
        <v>133</v>
      </c>
    </row>
    <row r="417" spans="1:9">
      <c r="A417" s="110">
        <v>4</v>
      </c>
      <c r="B417" s="108">
        <v>85</v>
      </c>
      <c r="C417" s="108">
        <v>1</v>
      </c>
      <c r="D417" s="109">
        <v>45870</v>
      </c>
      <c r="E417" s="109">
        <v>45889</v>
      </c>
      <c r="F417" s="102">
        <f>'SABANA DE PRECIOS'!Q17</f>
        <v>1.6516499999999998</v>
      </c>
      <c r="G417" s="108" t="s">
        <v>33</v>
      </c>
      <c r="H417" s="108" t="s">
        <v>125</v>
      </c>
      <c r="I417" s="116" t="s">
        <v>133</v>
      </c>
    </row>
    <row r="418" spans="1:9">
      <c r="A418" s="110">
        <v>4</v>
      </c>
      <c r="B418" s="108">
        <v>87</v>
      </c>
      <c r="C418" s="108">
        <v>1</v>
      </c>
      <c r="D418" s="109">
        <v>45870</v>
      </c>
      <c r="E418" s="109">
        <v>45889</v>
      </c>
      <c r="F418" s="102">
        <f>'SABANA DE PRECIOS'!Q18</f>
        <v>1.6577000000000002</v>
      </c>
      <c r="G418" s="108" t="s">
        <v>34</v>
      </c>
      <c r="H418" s="108" t="s">
        <v>125</v>
      </c>
      <c r="I418" s="116" t="s">
        <v>133</v>
      </c>
    </row>
    <row r="419" spans="1:9">
      <c r="A419" s="110">
        <v>4</v>
      </c>
      <c r="B419" s="108">
        <v>88</v>
      </c>
      <c r="C419" s="108">
        <v>1</v>
      </c>
      <c r="D419" s="109">
        <v>45870</v>
      </c>
      <c r="E419" s="109">
        <v>45889</v>
      </c>
      <c r="F419" s="102">
        <f>'SABANA DE PRECIOS'!Q19</f>
        <v>1.6637499999999998</v>
      </c>
      <c r="G419" s="108" t="s">
        <v>35</v>
      </c>
      <c r="H419" s="108" t="s">
        <v>125</v>
      </c>
      <c r="I419" s="116" t="s">
        <v>133</v>
      </c>
    </row>
    <row r="420" spans="1:9">
      <c r="A420" s="106">
        <v>4</v>
      </c>
      <c r="B420" s="98">
        <v>18</v>
      </c>
      <c r="C420" s="98">
        <v>1</v>
      </c>
      <c r="D420" s="107">
        <v>45870</v>
      </c>
      <c r="E420" s="107">
        <v>45889</v>
      </c>
      <c r="F420" s="102">
        <f>'SABANA DE PRECIOS'!Q23</f>
        <v>1.6698000000000002</v>
      </c>
      <c r="G420" s="98" t="s">
        <v>39</v>
      </c>
      <c r="H420" s="98" t="s">
        <v>125</v>
      </c>
      <c r="I420" s="115" t="s">
        <v>133</v>
      </c>
    </row>
    <row r="421" spans="1:9">
      <c r="A421" s="106">
        <v>4</v>
      </c>
      <c r="B421" s="98">
        <v>70</v>
      </c>
      <c r="C421" s="98">
        <v>1</v>
      </c>
      <c r="D421" s="107">
        <v>45870</v>
      </c>
      <c r="E421" s="107">
        <v>45889</v>
      </c>
      <c r="F421" s="102">
        <f>'SABANA DE PRECIOS'!Q24</f>
        <v>1.6819000000000002</v>
      </c>
      <c r="G421" s="98" t="s">
        <v>41</v>
      </c>
      <c r="H421" s="98" t="s">
        <v>125</v>
      </c>
      <c r="I421" s="115" t="s">
        <v>133</v>
      </c>
    </row>
    <row r="422" spans="1:9">
      <c r="A422" s="106">
        <v>4</v>
      </c>
      <c r="B422" s="98">
        <v>23</v>
      </c>
      <c r="C422" s="98">
        <v>1</v>
      </c>
      <c r="D422" s="107">
        <v>45870</v>
      </c>
      <c r="E422" s="107">
        <v>45889</v>
      </c>
      <c r="F422" s="102">
        <f>'SABANA DE PRECIOS'!Q25</f>
        <v>1.6819000000000002</v>
      </c>
      <c r="G422" s="98" t="s">
        <v>43</v>
      </c>
      <c r="H422" s="98" t="s">
        <v>125</v>
      </c>
      <c r="I422" s="115" t="s">
        <v>133</v>
      </c>
    </row>
    <row r="423" spans="1:9">
      <c r="A423" s="106">
        <v>4</v>
      </c>
      <c r="B423" s="98">
        <v>66</v>
      </c>
      <c r="C423" s="98">
        <v>1</v>
      </c>
      <c r="D423" s="107">
        <v>45870</v>
      </c>
      <c r="E423" s="107">
        <v>45889</v>
      </c>
      <c r="F423" s="102">
        <v>0</v>
      </c>
      <c r="G423" s="98" t="s">
        <v>386</v>
      </c>
      <c r="H423" s="98" t="s">
        <v>125</v>
      </c>
      <c r="I423" s="115" t="s">
        <v>133</v>
      </c>
    </row>
    <row r="424" spans="1:9">
      <c r="A424" s="106">
        <v>4</v>
      </c>
      <c r="B424" s="98">
        <v>8</v>
      </c>
      <c r="C424" s="98">
        <v>1</v>
      </c>
      <c r="D424" s="107">
        <v>45870</v>
      </c>
      <c r="E424" s="107">
        <v>45889</v>
      </c>
      <c r="F424" s="102">
        <f>'SABANA DE PRECIOS'!Q26</f>
        <v>1.6940000000000002</v>
      </c>
      <c r="G424" s="98" t="s">
        <v>45</v>
      </c>
      <c r="H424" s="98" t="s">
        <v>125</v>
      </c>
      <c r="I424" s="115" t="s">
        <v>133</v>
      </c>
    </row>
    <row r="425" spans="1:9">
      <c r="A425" s="106">
        <v>4</v>
      </c>
      <c r="B425" s="98">
        <v>82</v>
      </c>
      <c r="C425" s="98">
        <v>1</v>
      </c>
      <c r="D425" s="107">
        <v>45870</v>
      </c>
      <c r="E425" s="107">
        <v>45889</v>
      </c>
      <c r="F425" s="102">
        <f>'SABANA DE PRECIOS'!Q27</f>
        <v>1.6577000000000002</v>
      </c>
      <c r="G425" s="98" t="s">
        <v>46</v>
      </c>
      <c r="H425" s="98" t="s">
        <v>125</v>
      </c>
      <c r="I425" s="115" t="s">
        <v>133</v>
      </c>
    </row>
    <row r="426" spans="1:9">
      <c r="A426" s="106">
        <v>4</v>
      </c>
      <c r="B426" s="98">
        <v>16</v>
      </c>
      <c r="C426" s="98">
        <v>1</v>
      </c>
      <c r="D426" s="107">
        <v>45870</v>
      </c>
      <c r="E426" s="107">
        <v>45889</v>
      </c>
      <c r="F426" s="102">
        <f>'SABANA DE PRECIOS'!Q28</f>
        <v>1.7907999999999999</v>
      </c>
      <c r="G426" s="98" t="s">
        <v>47</v>
      </c>
      <c r="H426" s="98" t="s">
        <v>125</v>
      </c>
      <c r="I426" s="115" t="s">
        <v>133</v>
      </c>
    </row>
    <row r="427" spans="1:9">
      <c r="A427" s="106">
        <v>4</v>
      </c>
      <c r="B427" s="98">
        <v>14</v>
      </c>
      <c r="C427" s="98">
        <v>1</v>
      </c>
      <c r="D427" s="107">
        <v>45870</v>
      </c>
      <c r="E427" s="107">
        <v>45889</v>
      </c>
      <c r="F427" s="102">
        <f>'SABANA DE PRECIOS'!Q29</f>
        <v>0</v>
      </c>
      <c r="G427" s="98" t="s">
        <v>49</v>
      </c>
      <c r="H427" s="98" t="s">
        <v>125</v>
      </c>
      <c r="I427" s="115" t="s">
        <v>133</v>
      </c>
    </row>
    <row r="428" spans="1:9">
      <c r="A428" s="106">
        <v>4</v>
      </c>
      <c r="B428" s="98">
        <v>5</v>
      </c>
      <c r="C428" s="98">
        <v>1</v>
      </c>
      <c r="D428" s="107">
        <v>45870</v>
      </c>
      <c r="E428" s="107">
        <v>45889</v>
      </c>
      <c r="F428" s="102">
        <f>'SABANA DE PRECIOS'!Q30</f>
        <v>1.7012600000000002</v>
      </c>
      <c r="G428" s="98" t="s">
        <v>51</v>
      </c>
      <c r="H428" s="98" t="s">
        <v>125</v>
      </c>
      <c r="I428" s="115" t="s">
        <v>133</v>
      </c>
    </row>
    <row r="429" spans="1:9">
      <c r="A429" s="106">
        <v>4</v>
      </c>
      <c r="B429" s="98">
        <v>41</v>
      </c>
      <c r="C429" s="98">
        <v>1</v>
      </c>
      <c r="D429" s="107">
        <v>45870</v>
      </c>
      <c r="E429" s="107">
        <v>45889</v>
      </c>
      <c r="F429" s="102">
        <f>'SABANA DE PRECIOS'!Q31</f>
        <v>1.6698000000000002</v>
      </c>
      <c r="G429" s="98" t="s">
        <v>53</v>
      </c>
      <c r="H429" s="98" t="s">
        <v>125</v>
      </c>
      <c r="I429" s="115" t="s">
        <v>133</v>
      </c>
    </row>
    <row r="430" spans="1:9">
      <c r="A430" s="106">
        <v>4</v>
      </c>
      <c r="B430" s="98">
        <v>64</v>
      </c>
      <c r="C430" s="98">
        <v>1</v>
      </c>
      <c r="D430" s="107">
        <v>45870</v>
      </c>
      <c r="E430" s="107">
        <v>45889</v>
      </c>
      <c r="F430" s="102">
        <f>'SABANA DE PRECIOS'!Q32</f>
        <v>1.7593399999999999</v>
      </c>
      <c r="G430" s="98" t="s">
        <v>55</v>
      </c>
      <c r="H430" s="98" t="s">
        <v>125</v>
      </c>
      <c r="I430" s="115" t="s">
        <v>133</v>
      </c>
    </row>
    <row r="431" spans="1:9">
      <c r="A431" s="106">
        <v>4</v>
      </c>
      <c r="B431" s="98">
        <v>44</v>
      </c>
      <c r="C431" s="98">
        <v>1</v>
      </c>
      <c r="D431" s="107">
        <v>45870</v>
      </c>
      <c r="E431" s="107">
        <v>45889</v>
      </c>
      <c r="F431" s="102">
        <f>'SABANA DE PRECIOS'!Q33</f>
        <v>1.6456000000000002</v>
      </c>
      <c r="G431" s="98" t="s">
        <v>56</v>
      </c>
      <c r="H431" s="98" t="s">
        <v>125</v>
      </c>
      <c r="I431" s="115" t="s">
        <v>133</v>
      </c>
    </row>
    <row r="432" spans="1:9">
      <c r="A432" s="106">
        <v>4</v>
      </c>
      <c r="B432" s="98">
        <v>33</v>
      </c>
      <c r="C432" s="98">
        <v>1</v>
      </c>
      <c r="D432" s="107">
        <v>45870</v>
      </c>
      <c r="E432" s="107">
        <v>45889</v>
      </c>
      <c r="F432" s="102">
        <f>'SABANA DE PRECIOS'!Q34</f>
        <v>1.7157799999999999</v>
      </c>
      <c r="G432" s="98" t="s">
        <v>58</v>
      </c>
      <c r="H432" s="98" t="s">
        <v>125</v>
      </c>
      <c r="I432" s="115" t="s">
        <v>133</v>
      </c>
    </row>
    <row r="433" spans="1:9">
      <c r="A433" s="106">
        <v>4</v>
      </c>
      <c r="B433" s="98">
        <v>34</v>
      </c>
      <c r="C433" s="98">
        <v>1</v>
      </c>
      <c r="D433" s="107">
        <v>45870</v>
      </c>
      <c r="E433" s="107">
        <v>45889</v>
      </c>
      <c r="F433" s="102">
        <f>'SABANA DE PRECIOS'!Q35</f>
        <v>1.6867399999999999</v>
      </c>
      <c r="G433" s="98" t="s">
        <v>59</v>
      </c>
      <c r="H433" s="98" t="s">
        <v>125</v>
      </c>
      <c r="I433" s="115" t="s">
        <v>133</v>
      </c>
    </row>
    <row r="434" spans="1:9">
      <c r="A434" s="106">
        <v>4</v>
      </c>
      <c r="B434" s="213">
        <v>91</v>
      </c>
      <c r="C434" s="98">
        <v>1</v>
      </c>
      <c r="D434" s="107">
        <v>45870</v>
      </c>
      <c r="E434" s="107">
        <v>45889</v>
      </c>
      <c r="F434" s="102">
        <f>'SABANA DE PRECIOS'!Q36</f>
        <v>1.7157800000000001</v>
      </c>
      <c r="G434" s="212" t="s">
        <v>382</v>
      </c>
      <c r="H434" s="98" t="s">
        <v>125</v>
      </c>
      <c r="I434" s="115" t="s">
        <v>133</v>
      </c>
    </row>
    <row r="435" spans="1:9">
      <c r="A435" s="106">
        <v>4</v>
      </c>
      <c r="B435" s="98">
        <v>53</v>
      </c>
      <c r="C435" s="98">
        <v>1</v>
      </c>
      <c r="D435" s="107">
        <v>45870</v>
      </c>
      <c r="E435" s="107">
        <v>45889</v>
      </c>
      <c r="F435" s="102">
        <f>F434</f>
        <v>1.7157800000000001</v>
      </c>
      <c r="G435" s="98" t="s">
        <v>60</v>
      </c>
      <c r="H435" s="98" t="s">
        <v>125</v>
      </c>
      <c r="I435" s="115" t="s">
        <v>133</v>
      </c>
    </row>
    <row r="436" spans="1:9">
      <c r="A436" s="106">
        <v>4</v>
      </c>
      <c r="B436" s="98">
        <v>45</v>
      </c>
      <c r="C436" s="98">
        <v>1</v>
      </c>
      <c r="D436" s="107">
        <v>45870</v>
      </c>
      <c r="E436" s="107">
        <v>45889</v>
      </c>
      <c r="F436" s="102">
        <f>'SABANA DE PRECIOS'!Q37</f>
        <v>1.7061000000000002</v>
      </c>
      <c r="G436" s="98" t="s">
        <v>62</v>
      </c>
      <c r="H436" s="98" t="s">
        <v>125</v>
      </c>
      <c r="I436" s="115" t="s">
        <v>133</v>
      </c>
    </row>
    <row r="437" spans="1:9">
      <c r="A437" s="106">
        <v>4</v>
      </c>
      <c r="B437" s="98">
        <v>47</v>
      </c>
      <c r="C437" s="98">
        <v>1</v>
      </c>
      <c r="D437" s="107">
        <v>45870</v>
      </c>
      <c r="E437" s="107">
        <v>45889</v>
      </c>
      <c r="F437" s="102">
        <f>'SABANA DE PRECIOS'!Q38</f>
        <v>1.6698000000000002</v>
      </c>
      <c r="G437" s="98" t="s">
        <v>64</v>
      </c>
      <c r="H437" s="98" t="s">
        <v>125</v>
      </c>
      <c r="I437" s="115" t="s">
        <v>133</v>
      </c>
    </row>
    <row r="438" spans="1:9">
      <c r="A438" s="106">
        <v>4</v>
      </c>
      <c r="B438" s="98">
        <v>56</v>
      </c>
      <c r="C438" s="98">
        <v>1</v>
      </c>
      <c r="D438" s="107">
        <v>45870</v>
      </c>
      <c r="E438" s="107">
        <v>45889</v>
      </c>
      <c r="F438" s="102">
        <f>'SABANA DE PRECIOS'!Q39</f>
        <v>1.7145699999999999</v>
      </c>
      <c r="G438" s="98" t="s">
        <v>65</v>
      </c>
      <c r="H438" s="98" t="s">
        <v>125</v>
      </c>
      <c r="I438" s="115" t="s">
        <v>133</v>
      </c>
    </row>
    <row r="439" spans="1:9">
      <c r="A439" s="106">
        <v>4</v>
      </c>
      <c r="B439" s="98">
        <v>61</v>
      </c>
      <c r="C439" s="98">
        <v>1</v>
      </c>
      <c r="D439" s="107">
        <v>45870</v>
      </c>
      <c r="E439" s="107">
        <v>45889</v>
      </c>
      <c r="F439" s="102">
        <f>'SABANA DE PRECIOS'!Q40</f>
        <v>1.6710099999999999</v>
      </c>
      <c r="G439" s="98" t="s">
        <v>67</v>
      </c>
      <c r="H439" s="98" t="s">
        <v>125</v>
      </c>
      <c r="I439" s="115" t="s">
        <v>133</v>
      </c>
    </row>
    <row r="440" spans="1:9">
      <c r="A440" s="106">
        <v>4</v>
      </c>
      <c r="B440" s="98">
        <v>60</v>
      </c>
      <c r="C440" s="98">
        <v>1</v>
      </c>
      <c r="D440" s="107">
        <v>45870</v>
      </c>
      <c r="E440" s="107">
        <v>45889</v>
      </c>
      <c r="F440" s="102">
        <f>'SABANA DE PRECIOS'!Q41</f>
        <v>1.6395499999999998</v>
      </c>
      <c r="G440" s="98" t="s">
        <v>69</v>
      </c>
      <c r="H440" s="98" t="s">
        <v>125</v>
      </c>
      <c r="I440" s="115" t="s">
        <v>133</v>
      </c>
    </row>
    <row r="441" spans="1:9">
      <c r="A441" s="106">
        <v>4</v>
      </c>
      <c r="B441" s="98">
        <v>65</v>
      </c>
      <c r="C441" s="98">
        <v>1</v>
      </c>
      <c r="D441" s="107">
        <v>45870</v>
      </c>
      <c r="E441" s="107">
        <v>45889</v>
      </c>
      <c r="F441" s="102">
        <f>'SABANA DE PRECIOS'!Q42</f>
        <v>1.6710099999999999</v>
      </c>
      <c r="G441" s="98" t="s">
        <v>71</v>
      </c>
      <c r="H441" s="98" t="s">
        <v>125</v>
      </c>
      <c r="I441" s="115" t="s">
        <v>133</v>
      </c>
    </row>
    <row r="442" spans="1:9">
      <c r="A442" s="106">
        <v>4</v>
      </c>
      <c r="B442" s="98">
        <v>68</v>
      </c>
      <c r="C442" s="98">
        <v>1</v>
      </c>
      <c r="D442" s="107">
        <v>45870</v>
      </c>
      <c r="E442" s="107">
        <v>45889</v>
      </c>
      <c r="F442" s="102">
        <f>'SABANA DE PRECIOS'!Q43</f>
        <v>1.7830499999999998</v>
      </c>
      <c r="G442" s="98" t="s">
        <v>72</v>
      </c>
      <c r="H442" s="98" t="s">
        <v>125</v>
      </c>
      <c r="I442" s="115" t="s">
        <v>133</v>
      </c>
    </row>
    <row r="443" spans="1:9">
      <c r="A443" s="106">
        <v>4</v>
      </c>
      <c r="B443" s="98">
        <v>67</v>
      </c>
      <c r="C443" s="98">
        <v>1</v>
      </c>
      <c r="D443" s="107">
        <v>45870</v>
      </c>
      <c r="E443" s="107">
        <v>45889</v>
      </c>
      <c r="F443" s="102">
        <f>'SABANA DE PRECIOS'!Q44</f>
        <v>0</v>
      </c>
      <c r="G443" s="98" t="s">
        <v>73</v>
      </c>
      <c r="H443" s="98" t="s">
        <v>125</v>
      </c>
      <c r="I443" s="115" t="s">
        <v>133</v>
      </c>
    </row>
    <row r="444" spans="1:9">
      <c r="A444" s="106">
        <v>4</v>
      </c>
      <c r="B444" s="98">
        <v>77</v>
      </c>
      <c r="C444" s="98">
        <v>1</v>
      </c>
      <c r="D444" s="107">
        <v>45870</v>
      </c>
      <c r="E444" s="107">
        <v>45889</v>
      </c>
      <c r="F444" s="102">
        <f>'SABANA DE PRECIOS'!Q45</f>
        <v>1.73272</v>
      </c>
      <c r="G444" s="98" t="s">
        <v>74</v>
      </c>
      <c r="H444" s="98" t="s">
        <v>125</v>
      </c>
      <c r="I444" s="115" t="s">
        <v>133</v>
      </c>
    </row>
    <row r="445" spans="1:9">
      <c r="A445" s="106">
        <v>4</v>
      </c>
      <c r="B445" s="98">
        <v>78</v>
      </c>
      <c r="C445" s="98">
        <v>1</v>
      </c>
      <c r="D445" s="107">
        <v>45870</v>
      </c>
      <c r="E445" s="107">
        <v>45889</v>
      </c>
      <c r="F445" s="102">
        <f>'SABANA DE PRECIOS'!Q46</f>
        <v>1.63592</v>
      </c>
      <c r="G445" s="98" t="s">
        <v>76</v>
      </c>
      <c r="H445" s="98" t="s">
        <v>125</v>
      </c>
      <c r="I445" s="115" t="s">
        <v>133</v>
      </c>
    </row>
    <row r="446" spans="1:9">
      <c r="A446" s="106">
        <v>4</v>
      </c>
      <c r="B446" s="98">
        <v>80</v>
      </c>
      <c r="C446" s="98">
        <v>1</v>
      </c>
      <c r="D446" s="107">
        <v>45870</v>
      </c>
      <c r="E446" s="107">
        <v>45889</v>
      </c>
      <c r="F446" s="102">
        <f>'SABANA DE PRECIOS'!Q47</f>
        <v>1.7133599999999998</v>
      </c>
      <c r="G446" s="98" t="s">
        <v>78</v>
      </c>
      <c r="H446" s="98" t="s">
        <v>125</v>
      </c>
      <c r="I446" s="115" t="s">
        <v>133</v>
      </c>
    </row>
    <row r="447" spans="1:9">
      <c r="A447" s="106">
        <v>4</v>
      </c>
      <c r="B447" s="98">
        <v>81</v>
      </c>
      <c r="C447" s="98">
        <v>1</v>
      </c>
      <c r="D447" s="107">
        <v>45870</v>
      </c>
      <c r="E447" s="107">
        <v>45889</v>
      </c>
      <c r="F447" s="102">
        <f>'SABANA DE PRECIOS'!Q48</f>
        <v>1.70973</v>
      </c>
      <c r="G447" s="98" t="s">
        <v>79</v>
      </c>
      <c r="H447" s="98" t="s">
        <v>125</v>
      </c>
      <c r="I447" s="115" t="s">
        <v>133</v>
      </c>
    </row>
    <row r="448" spans="1:9">
      <c r="A448" s="106">
        <v>4</v>
      </c>
      <c r="B448" s="98">
        <v>79</v>
      </c>
      <c r="C448" s="98">
        <v>1</v>
      </c>
      <c r="D448" s="107">
        <v>45870</v>
      </c>
      <c r="E448" s="107">
        <v>45889</v>
      </c>
      <c r="F448" s="102">
        <f>'SABANA DE PRECIOS'!Q49</f>
        <v>1.6395499999999998</v>
      </c>
      <c r="G448" s="98" t="s">
        <v>80</v>
      </c>
      <c r="H448" s="98" t="s">
        <v>125</v>
      </c>
      <c r="I448" s="115" t="s">
        <v>133</v>
      </c>
    </row>
    <row r="449" spans="1:9">
      <c r="A449" s="110">
        <v>4</v>
      </c>
      <c r="B449" s="108">
        <v>71</v>
      </c>
      <c r="C449" s="108">
        <v>1</v>
      </c>
      <c r="D449" s="109">
        <v>45870</v>
      </c>
      <c r="E449" s="109">
        <v>45889</v>
      </c>
      <c r="F449" s="111">
        <f>'SABANA DE PRECIOS'!Q50</f>
        <v>1.6758500000000001</v>
      </c>
      <c r="G449" s="108" t="s">
        <v>118</v>
      </c>
      <c r="H449" s="108" t="s">
        <v>125</v>
      </c>
      <c r="I449" s="116" t="s">
        <v>133</v>
      </c>
    </row>
    <row r="450" spans="1:9">
      <c r="A450" s="110">
        <v>4</v>
      </c>
      <c r="B450" s="108">
        <v>86</v>
      </c>
      <c r="C450" s="108">
        <v>1</v>
      </c>
      <c r="D450" s="109">
        <v>45870</v>
      </c>
      <c r="E450" s="109">
        <v>45889</v>
      </c>
      <c r="F450" s="111">
        <f>'SABANA DE PRECIOS'!Q51</f>
        <v>1.6879500000000001</v>
      </c>
      <c r="G450" s="108" t="s">
        <v>83</v>
      </c>
      <c r="H450" s="108" t="s">
        <v>125</v>
      </c>
      <c r="I450" s="116" t="s">
        <v>133</v>
      </c>
    </row>
    <row r="451" spans="1:9" s="103" customFormat="1">
      <c r="A451" s="119">
        <v>4</v>
      </c>
      <c r="B451" s="120">
        <v>89</v>
      </c>
      <c r="C451" s="120">
        <v>1</v>
      </c>
      <c r="D451" s="121">
        <v>45870</v>
      </c>
      <c r="E451" s="121">
        <v>45889</v>
      </c>
      <c r="F451" s="122">
        <f>'SABANA DE PRECIOS'!Q20</f>
        <v>1.6456000000000002</v>
      </c>
      <c r="G451" s="120" t="s">
        <v>37</v>
      </c>
      <c r="H451" s="120" t="s">
        <v>125</v>
      </c>
      <c r="I451" s="123" t="s">
        <v>133</v>
      </c>
    </row>
    <row r="452" spans="1:9" s="103" customFormat="1">
      <c r="A452" s="119">
        <v>4</v>
      </c>
      <c r="B452" s="120">
        <v>90</v>
      </c>
      <c r="C452" s="120">
        <v>1</v>
      </c>
      <c r="D452" s="121">
        <v>45870</v>
      </c>
      <c r="E452" s="121">
        <v>45889</v>
      </c>
      <c r="F452" s="122">
        <f>'SABANA DE PRECIOS'!Q21</f>
        <v>1.6819000000000002</v>
      </c>
      <c r="G452" s="100" t="s">
        <v>365</v>
      </c>
      <c r="H452" s="120" t="s">
        <v>125</v>
      </c>
      <c r="I452" s="123" t="s">
        <v>133</v>
      </c>
    </row>
    <row r="453" spans="1:9">
      <c r="A453" s="106">
        <v>4</v>
      </c>
      <c r="B453" s="108">
        <v>93</v>
      </c>
      <c r="C453" s="108">
        <v>1</v>
      </c>
      <c r="D453" s="109">
        <v>45870</v>
      </c>
      <c r="E453" s="109">
        <v>45889</v>
      </c>
      <c r="F453" s="111">
        <f>'SABANA DE PRECIOS'!Q52</f>
        <v>1.71699</v>
      </c>
      <c r="G453" s="108" t="s">
        <v>387</v>
      </c>
      <c r="H453" s="108" t="s">
        <v>125</v>
      </c>
      <c r="I453" s="116" t="s">
        <v>133</v>
      </c>
    </row>
    <row r="454" spans="1:9">
      <c r="A454" s="106">
        <v>4</v>
      </c>
      <c r="B454" s="108">
        <v>94</v>
      </c>
      <c r="C454" s="108">
        <v>1</v>
      </c>
      <c r="D454" s="109">
        <v>45870</v>
      </c>
      <c r="E454" s="109">
        <v>45889</v>
      </c>
      <c r="F454" s="111">
        <f>'SABANA DE PRECIOS'!Q53</f>
        <v>1.7073099999999999</v>
      </c>
      <c r="G454" s="108" t="s">
        <v>389</v>
      </c>
      <c r="H454" s="108" t="s">
        <v>125</v>
      </c>
      <c r="I454" s="116" t="s">
        <v>133</v>
      </c>
    </row>
    <row r="455" spans="1:9">
      <c r="A455" s="106">
        <v>4</v>
      </c>
      <c r="B455" s="108">
        <v>95</v>
      </c>
      <c r="C455" s="108">
        <v>1</v>
      </c>
      <c r="D455" s="109">
        <v>45870</v>
      </c>
      <c r="E455" s="109">
        <v>45889</v>
      </c>
      <c r="F455" s="111">
        <f>'SABANA DE PRECIOS'!Q54</f>
        <v>1.7266699999999999</v>
      </c>
      <c r="G455" s="108" t="s">
        <v>388</v>
      </c>
      <c r="H455" s="108" t="s">
        <v>125</v>
      </c>
      <c r="I455" s="116" t="s">
        <v>133</v>
      </c>
    </row>
    <row r="456" spans="1:9">
      <c r="A456" s="106">
        <v>4</v>
      </c>
      <c r="B456" s="108">
        <v>97</v>
      </c>
      <c r="C456" s="108">
        <v>1</v>
      </c>
      <c r="D456" s="109">
        <v>45870</v>
      </c>
      <c r="E456" s="109">
        <v>45889</v>
      </c>
      <c r="F456" s="111">
        <f>'SABANA DE PRECIOS'!Q55</f>
        <v>1.6794800000000001</v>
      </c>
      <c r="G456" s="108" t="s">
        <v>403</v>
      </c>
      <c r="H456" s="108" t="s">
        <v>125</v>
      </c>
      <c r="I456" s="116" t="s">
        <v>133</v>
      </c>
    </row>
    <row r="457" spans="1:9" ht="15.75" thickBot="1"/>
    <row r="458" spans="1:9">
      <c r="A458" s="104">
        <v>9</v>
      </c>
      <c r="B458" s="105">
        <v>73</v>
      </c>
      <c r="C458" s="105">
        <v>1</v>
      </c>
      <c r="D458" s="117">
        <v>45870</v>
      </c>
      <c r="E458" s="117">
        <v>45889</v>
      </c>
      <c r="F458" s="118">
        <f>'SABANA DE PRECIOS'!S3</f>
        <v>1.6540699999999999</v>
      </c>
      <c r="G458" s="105" t="s">
        <v>15</v>
      </c>
      <c r="H458" s="105" t="s">
        <v>125</v>
      </c>
      <c r="I458" s="114" t="s">
        <v>134</v>
      </c>
    </row>
    <row r="459" spans="1:9">
      <c r="A459" s="106">
        <v>9</v>
      </c>
      <c r="B459" s="98">
        <v>19</v>
      </c>
      <c r="C459" s="98">
        <v>1</v>
      </c>
      <c r="D459" s="107">
        <v>45870</v>
      </c>
      <c r="E459" s="107">
        <v>45889</v>
      </c>
      <c r="F459" s="102">
        <f>'SABANA DE PRECIOS'!S4</f>
        <v>1.6540699999999999</v>
      </c>
      <c r="G459" s="98" t="s">
        <v>18</v>
      </c>
      <c r="H459" s="98" t="s">
        <v>125</v>
      </c>
      <c r="I459" s="115" t="s">
        <v>134</v>
      </c>
    </row>
    <row r="460" spans="1:9">
      <c r="A460" s="106">
        <v>9</v>
      </c>
      <c r="B460" s="98">
        <v>26</v>
      </c>
      <c r="C460" s="98">
        <v>1</v>
      </c>
      <c r="D460" s="107">
        <v>45870</v>
      </c>
      <c r="E460" s="107">
        <v>45889</v>
      </c>
      <c r="F460" s="102">
        <f>'SABANA DE PRECIOS'!S5</f>
        <v>1.6940000000000002</v>
      </c>
      <c r="G460" s="98" t="s">
        <v>19</v>
      </c>
      <c r="H460" s="98" t="s">
        <v>125</v>
      </c>
      <c r="I460" s="115" t="s">
        <v>134</v>
      </c>
    </row>
    <row r="461" spans="1:9">
      <c r="A461" s="106">
        <v>9</v>
      </c>
      <c r="B461" s="98">
        <v>1</v>
      </c>
      <c r="C461" s="98">
        <v>1</v>
      </c>
      <c r="D461" s="107">
        <v>45870</v>
      </c>
      <c r="E461" s="107">
        <v>45889</v>
      </c>
      <c r="F461" s="102">
        <f>'SABANA DE PRECIOS'!S6</f>
        <v>1.7121500000000001</v>
      </c>
      <c r="G461" s="98" t="s">
        <v>20</v>
      </c>
      <c r="H461" s="98" t="s">
        <v>125</v>
      </c>
      <c r="I461" s="115" t="s">
        <v>134</v>
      </c>
    </row>
    <row r="462" spans="1:9">
      <c r="A462" s="106">
        <v>9</v>
      </c>
      <c r="B462" s="98">
        <v>2</v>
      </c>
      <c r="C462" s="98">
        <v>1</v>
      </c>
      <c r="D462" s="107">
        <v>45870</v>
      </c>
      <c r="E462" s="107">
        <v>45889</v>
      </c>
      <c r="F462" s="102">
        <f>'SABANA DE PRECIOS'!S7</f>
        <v>1.6540699999999999</v>
      </c>
      <c r="G462" s="98" t="s">
        <v>21</v>
      </c>
      <c r="H462" s="98" t="s">
        <v>125</v>
      </c>
      <c r="I462" s="115" t="s">
        <v>134</v>
      </c>
    </row>
    <row r="463" spans="1:9">
      <c r="A463" s="106">
        <v>9</v>
      </c>
      <c r="B463" s="98">
        <v>55</v>
      </c>
      <c r="C463" s="98">
        <v>1</v>
      </c>
      <c r="D463" s="107">
        <v>45870</v>
      </c>
      <c r="E463" s="107">
        <v>45889</v>
      </c>
      <c r="F463" s="102">
        <f>'SABANA DE PRECIOS'!S8</f>
        <v>1.6661699999999999</v>
      </c>
      <c r="G463" s="98" t="s">
        <v>22</v>
      </c>
      <c r="H463" s="98" t="s">
        <v>125</v>
      </c>
      <c r="I463" s="115" t="s">
        <v>134</v>
      </c>
    </row>
    <row r="464" spans="1:9">
      <c r="A464" s="228">
        <v>9</v>
      </c>
      <c r="B464" s="100">
        <v>96</v>
      </c>
      <c r="C464" s="100">
        <v>1</v>
      </c>
      <c r="D464" s="112">
        <v>45870</v>
      </c>
      <c r="E464" s="112">
        <v>45889</v>
      </c>
      <c r="F464" s="101">
        <f>'SABANA DE PRECIOS'!S9</f>
        <v>1.6540699999999999</v>
      </c>
      <c r="G464" s="229" t="s">
        <v>390</v>
      </c>
      <c r="H464" s="100" t="s">
        <v>125</v>
      </c>
      <c r="I464" s="230" t="s">
        <v>134</v>
      </c>
    </row>
    <row r="465" spans="1:9">
      <c r="A465" s="106">
        <v>9</v>
      </c>
      <c r="B465" s="98">
        <v>9</v>
      </c>
      <c r="C465" s="98">
        <v>1</v>
      </c>
      <c r="D465" s="107">
        <v>45870</v>
      </c>
      <c r="E465" s="107">
        <v>45889</v>
      </c>
      <c r="F465" s="102">
        <f>'SABANA DE PRECIOS'!S10</f>
        <v>1.6577000000000002</v>
      </c>
      <c r="G465" s="98" t="s">
        <v>24</v>
      </c>
      <c r="H465" s="98" t="s">
        <v>125</v>
      </c>
      <c r="I465" s="115" t="s">
        <v>134</v>
      </c>
    </row>
    <row r="466" spans="1:9">
      <c r="A466" s="106">
        <v>9</v>
      </c>
      <c r="B466" s="98">
        <v>10</v>
      </c>
      <c r="C466" s="98">
        <v>1</v>
      </c>
      <c r="D466" s="107">
        <v>45870</v>
      </c>
      <c r="E466" s="107">
        <v>45889</v>
      </c>
      <c r="F466" s="102">
        <f>F465</f>
        <v>1.6577000000000002</v>
      </c>
      <c r="G466" s="98" t="s">
        <v>24</v>
      </c>
      <c r="H466" s="98" t="s">
        <v>125</v>
      </c>
      <c r="I466" s="115" t="s">
        <v>134</v>
      </c>
    </row>
    <row r="467" spans="1:9">
      <c r="A467" s="106">
        <v>9</v>
      </c>
      <c r="B467" s="98">
        <v>74</v>
      </c>
      <c r="C467" s="98">
        <v>1</v>
      </c>
      <c r="D467" s="107">
        <v>45870</v>
      </c>
      <c r="E467" s="107">
        <v>45889</v>
      </c>
      <c r="F467" s="102">
        <f>'SABANA DE PRECIOS'!S11</f>
        <v>1.6879500000000001</v>
      </c>
      <c r="G467" s="98" t="s">
        <v>26</v>
      </c>
      <c r="H467" s="98" t="s">
        <v>125</v>
      </c>
      <c r="I467" s="115" t="s">
        <v>134</v>
      </c>
    </row>
    <row r="468" spans="1:9">
      <c r="A468" s="106">
        <v>9</v>
      </c>
      <c r="B468" s="98">
        <v>75</v>
      </c>
      <c r="C468" s="98">
        <v>1</v>
      </c>
      <c r="D468" s="107">
        <v>45870</v>
      </c>
      <c r="E468" s="107">
        <v>45889</v>
      </c>
      <c r="F468" s="102">
        <f>F467</f>
        <v>1.6879500000000001</v>
      </c>
      <c r="G468" s="98" t="s">
        <v>26</v>
      </c>
      <c r="H468" s="98" t="s">
        <v>125</v>
      </c>
      <c r="I468" s="115" t="s">
        <v>134</v>
      </c>
    </row>
    <row r="469" spans="1:9">
      <c r="A469" s="106">
        <v>9</v>
      </c>
      <c r="B469" s="98">
        <v>27</v>
      </c>
      <c r="C469" s="98">
        <v>1</v>
      </c>
      <c r="D469" s="107">
        <v>45870</v>
      </c>
      <c r="E469" s="107">
        <v>45889</v>
      </c>
      <c r="F469" s="102">
        <f>'SABANA DE PRECIOS'!S12</f>
        <v>1.6940000000000002</v>
      </c>
      <c r="G469" s="98" t="s">
        <v>23</v>
      </c>
      <c r="H469" s="98" t="s">
        <v>125</v>
      </c>
      <c r="I469" s="115" t="s">
        <v>134</v>
      </c>
    </row>
    <row r="470" spans="1:9">
      <c r="A470" s="106">
        <v>9</v>
      </c>
      <c r="B470" s="98">
        <v>72</v>
      </c>
      <c r="C470" s="98">
        <v>1</v>
      </c>
      <c r="D470" s="107">
        <v>45870</v>
      </c>
      <c r="E470" s="107">
        <v>45889</v>
      </c>
      <c r="F470" s="102">
        <f>'SABANA DE PRECIOS'!S13</f>
        <v>1.6988400000000001</v>
      </c>
      <c r="G470" s="98" t="s">
        <v>28</v>
      </c>
      <c r="H470" s="98" t="s">
        <v>125</v>
      </c>
      <c r="I470" s="115" t="s">
        <v>134</v>
      </c>
    </row>
    <row r="471" spans="1:9">
      <c r="A471" s="106">
        <v>9</v>
      </c>
      <c r="B471" s="98">
        <v>76</v>
      </c>
      <c r="C471" s="98">
        <v>1</v>
      </c>
      <c r="D471" s="107">
        <v>45870</v>
      </c>
      <c r="E471" s="107">
        <v>45889</v>
      </c>
      <c r="F471" s="102">
        <f>'SABANA DE PRECIOS'!S14</f>
        <v>1.7121500000000001</v>
      </c>
      <c r="G471" s="98" t="s">
        <v>29</v>
      </c>
      <c r="H471" s="98" t="s">
        <v>125</v>
      </c>
      <c r="I471" s="115" t="s">
        <v>134</v>
      </c>
    </row>
    <row r="472" spans="1:9">
      <c r="A472" s="106">
        <v>9</v>
      </c>
      <c r="B472" s="98">
        <v>83</v>
      </c>
      <c r="C472" s="108">
        <v>1</v>
      </c>
      <c r="D472" s="109">
        <v>45870</v>
      </c>
      <c r="E472" s="109">
        <v>45889</v>
      </c>
      <c r="F472" s="102">
        <f>'SABANA DE PRECIOS'!S15</f>
        <v>1.6758500000000001</v>
      </c>
      <c r="G472" s="98" t="s">
        <v>30</v>
      </c>
      <c r="H472" s="108" t="s">
        <v>125</v>
      </c>
      <c r="I472" s="115" t="s">
        <v>134</v>
      </c>
    </row>
    <row r="473" spans="1:9">
      <c r="A473" s="110">
        <v>9</v>
      </c>
      <c r="B473" s="108">
        <v>84</v>
      </c>
      <c r="C473" s="108">
        <v>1</v>
      </c>
      <c r="D473" s="109">
        <v>45870</v>
      </c>
      <c r="E473" s="109">
        <v>45889</v>
      </c>
      <c r="F473" s="102">
        <f>'SABANA DE PRECIOS'!S16</f>
        <v>1.6758500000000001</v>
      </c>
      <c r="G473" s="108" t="s">
        <v>32</v>
      </c>
      <c r="H473" s="108" t="s">
        <v>125</v>
      </c>
      <c r="I473" s="116" t="s">
        <v>134</v>
      </c>
    </row>
    <row r="474" spans="1:9">
      <c r="A474" s="110">
        <v>9</v>
      </c>
      <c r="B474" s="108">
        <v>85</v>
      </c>
      <c r="C474" s="108">
        <v>1</v>
      </c>
      <c r="D474" s="109">
        <v>45870</v>
      </c>
      <c r="E474" s="109">
        <v>45889</v>
      </c>
      <c r="F474" s="102">
        <f>'SABANA DE PRECIOS'!S17</f>
        <v>1.6758500000000001</v>
      </c>
      <c r="G474" s="108" t="s">
        <v>33</v>
      </c>
      <c r="H474" s="108" t="s">
        <v>125</v>
      </c>
      <c r="I474" s="116" t="s">
        <v>134</v>
      </c>
    </row>
    <row r="475" spans="1:9">
      <c r="A475" s="110">
        <v>9</v>
      </c>
      <c r="B475" s="108">
        <v>87</v>
      </c>
      <c r="C475" s="108">
        <v>1</v>
      </c>
      <c r="D475" s="109">
        <v>45870</v>
      </c>
      <c r="E475" s="109">
        <v>45889</v>
      </c>
      <c r="F475" s="102">
        <f>'SABANA DE PRECIOS'!S18</f>
        <v>1.6819000000000002</v>
      </c>
      <c r="G475" s="108" t="s">
        <v>34</v>
      </c>
      <c r="H475" s="108" t="s">
        <v>125</v>
      </c>
      <c r="I475" s="116" t="s">
        <v>134</v>
      </c>
    </row>
    <row r="476" spans="1:9">
      <c r="A476" s="110">
        <v>9</v>
      </c>
      <c r="B476" s="108">
        <v>88</v>
      </c>
      <c r="C476" s="108">
        <v>1</v>
      </c>
      <c r="D476" s="109">
        <v>45870</v>
      </c>
      <c r="E476" s="109">
        <v>45889</v>
      </c>
      <c r="F476" s="102">
        <f>'SABANA DE PRECIOS'!S19</f>
        <v>1.6879500000000001</v>
      </c>
      <c r="G476" s="108" t="s">
        <v>35</v>
      </c>
      <c r="H476" s="108" t="s">
        <v>125</v>
      </c>
      <c r="I476" s="116" t="s">
        <v>134</v>
      </c>
    </row>
    <row r="477" spans="1:9">
      <c r="A477" s="106">
        <v>9</v>
      </c>
      <c r="B477" s="98">
        <v>18</v>
      </c>
      <c r="C477" s="98">
        <v>1</v>
      </c>
      <c r="D477" s="107">
        <v>45870</v>
      </c>
      <c r="E477" s="107">
        <v>45889</v>
      </c>
      <c r="F477" s="102">
        <f>'SABANA DE PRECIOS'!S23</f>
        <v>1.6940000000000002</v>
      </c>
      <c r="G477" s="98" t="s">
        <v>39</v>
      </c>
      <c r="H477" s="98" t="s">
        <v>125</v>
      </c>
      <c r="I477" s="115" t="s">
        <v>134</v>
      </c>
    </row>
    <row r="478" spans="1:9">
      <c r="A478" s="106">
        <v>9</v>
      </c>
      <c r="B478" s="98">
        <v>70</v>
      </c>
      <c r="C478" s="98">
        <v>1</v>
      </c>
      <c r="D478" s="107">
        <v>45870</v>
      </c>
      <c r="E478" s="107">
        <v>45889</v>
      </c>
      <c r="F478" s="102">
        <f>'SABANA DE PRECIOS'!S24</f>
        <v>1.7061000000000002</v>
      </c>
      <c r="G478" s="98" t="s">
        <v>41</v>
      </c>
      <c r="H478" s="98" t="s">
        <v>125</v>
      </c>
      <c r="I478" s="115" t="s">
        <v>134</v>
      </c>
    </row>
    <row r="479" spans="1:9">
      <c r="A479" s="106">
        <v>9</v>
      </c>
      <c r="B479" s="98">
        <v>23</v>
      </c>
      <c r="C479" s="98">
        <v>1</v>
      </c>
      <c r="D479" s="107">
        <v>45870</v>
      </c>
      <c r="E479" s="107">
        <v>45889</v>
      </c>
      <c r="F479" s="102">
        <f>'SABANA DE PRECIOS'!S25</f>
        <v>1.7061000000000002</v>
      </c>
      <c r="G479" s="98" t="s">
        <v>43</v>
      </c>
      <c r="H479" s="98" t="s">
        <v>125</v>
      </c>
      <c r="I479" s="115" t="s">
        <v>134</v>
      </c>
    </row>
    <row r="480" spans="1:9">
      <c r="A480" s="106">
        <v>9</v>
      </c>
      <c r="B480" s="98">
        <v>66</v>
      </c>
      <c r="C480" s="98">
        <v>1</v>
      </c>
      <c r="D480" s="107">
        <v>45870</v>
      </c>
      <c r="E480" s="107">
        <v>45889</v>
      </c>
      <c r="F480" s="102">
        <v>0</v>
      </c>
      <c r="G480" s="98" t="s">
        <v>386</v>
      </c>
      <c r="H480" s="98" t="s">
        <v>125</v>
      </c>
      <c r="I480" s="115" t="s">
        <v>134</v>
      </c>
    </row>
    <row r="481" spans="1:9">
      <c r="A481" s="106">
        <v>9</v>
      </c>
      <c r="B481" s="98">
        <v>8</v>
      </c>
      <c r="C481" s="98">
        <v>1</v>
      </c>
      <c r="D481" s="107">
        <v>45870</v>
      </c>
      <c r="E481" s="107">
        <v>45889</v>
      </c>
      <c r="F481" s="102">
        <f>'SABANA DE PRECIOS'!S26</f>
        <v>1.7182000000000002</v>
      </c>
      <c r="G481" s="98" t="s">
        <v>45</v>
      </c>
      <c r="H481" s="98" t="s">
        <v>125</v>
      </c>
      <c r="I481" s="115" t="s">
        <v>134</v>
      </c>
    </row>
    <row r="482" spans="1:9">
      <c r="A482" s="106">
        <v>9</v>
      </c>
      <c r="B482" s="98">
        <v>82</v>
      </c>
      <c r="C482" s="98">
        <v>1</v>
      </c>
      <c r="D482" s="107">
        <v>45870</v>
      </c>
      <c r="E482" s="107">
        <v>45889</v>
      </c>
      <c r="F482" s="102">
        <f>'SABANA DE PRECIOS'!S27</f>
        <v>1.6819000000000002</v>
      </c>
      <c r="G482" s="98" t="s">
        <v>46</v>
      </c>
      <c r="H482" s="98" t="s">
        <v>125</v>
      </c>
      <c r="I482" s="115" t="s">
        <v>134</v>
      </c>
    </row>
    <row r="483" spans="1:9">
      <c r="A483" s="106">
        <v>9</v>
      </c>
      <c r="B483" s="98">
        <v>16</v>
      </c>
      <c r="C483" s="98">
        <v>1</v>
      </c>
      <c r="D483" s="107">
        <v>45870</v>
      </c>
      <c r="E483" s="107">
        <v>45889</v>
      </c>
      <c r="F483" s="102">
        <f>'SABANA DE PRECIOS'!S28</f>
        <v>1.8149999999999999</v>
      </c>
      <c r="G483" s="98" t="s">
        <v>47</v>
      </c>
      <c r="H483" s="98" t="s">
        <v>125</v>
      </c>
      <c r="I483" s="115" t="s">
        <v>134</v>
      </c>
    </row>
    <row r="484" spans="1:9">
      <c r="A484" s="106">
        <v>9</v>
      </c>
      <c r="B484" s="98">
        <v>14</v>
      </c>
      <c r="C484" s="98">
        <v>1</v>
      </c>
      <c r="D484" s="107">
        <v>45870</v>
      </c>
      <c r="E484" s="107">
        <v>45889</v>
      </c>
      <c r="F484" s="102">
        <f>'SABANA DE PRECIOS'!S29</f>
        <v>0</v>
      </c>
      <c r="G484" s="98" t="s">
        <v>49</v>
      </c>
      <c r="H484" s="98" t="s">
        <v>125</v>
      </c>
      <c r="I484" s="115" t="s">
        <v>134</v>
      </c>
    </row>
    <row r="485" spans="1:9">
      <c r="A485" s="106">
        <v>9</v>
      </c>
      <c r="B485" s="98">
        <v>5</v>
      </c>
      <c r="C485" s="98">
        <v>1</v>
      </c>
      <c r="D485" s="107">
        <v>45870</v>
      </c>
      <c r="E485" s="107">
        <v>45889</v>
      </c>
      <c r="F485" s="102">
        <f>'SABANA DE PRECIOS'!S30</f>
        <v>1.7254600000000002</v>
      </c>
      <c r="G485" s="98" t="s">
        <v>51</v>
      </c>
      <c r="H485" s="98" t="s">
        <v>125</v>
      </c>
      <c r="I485" s="115" t="s">
        <v>134</v>
      </c>
    </row>
    <row r="486" spans="1:9">
      <c r="A486" s="106">
        <v>9</v>
      </c>
      <c r="B486" s="98">
        <v>41</v>
      </c>
      <c r="C486" s="98">
        <v>1</v>
      </c>
      <c r="D486" s="107">
        <v>45870</v>
      </c>
      <c r="E486" s="107">
        <v>45889</v>
      </c>
      <c r="F486" s="102">
        <f>'SABANA DE PRECIOS'!S31</f>
        <v>1.6940000000000002</v>
      </c>
      <c r="G486" s="98" t="s">
        <v>53</v>
      </c>
      <c r="H486" s="98" t="s">
        <v>125</v>
      </c>
      <c r="I486" s="115" t="s">
        <v>134</v>
      </c>
    </row>
    <row r="487" spans="1:9">
      <c r="A487" s="106">
        <v>9</v>
      </c>
      <c r="B487" s="98">
        <v>64</v>
      </c>
      <c r="C487" s="98">
        <v>1</v>
      </c>
      <c r="D487" s="107">
        <v>45870</v>
      </c>
      <c r="E487" s="107">
        <v>45889</v>
      </c>
      <c r="F487" s="102">
        <f>'SABANA DE PRECIOS'!S32</f>
        <v>1.7835399999999999</v>
      </c>
      <c r="G487" s="98" t="s">
        <v>55</v>
      </c>
      <c r="H487" s="98" t="s">
        <v>125</v>
      </c>
      <c r="I487" s="115" t="s">
        <v>134</v>
      </c>
    </row>
    <row r="488" spans="1:9">
      <c r="A488" s="106">
        <v>9</v>
      </c>
      <c r="B488" s="98">
        <v>44</v>
      </c>
      <c r="C488" s="98">
        <v>1</v>
      </c>
      <c r="D488" s="107">
        <v>45870</v>
      </c>
      <c r="E488" s="107">
        <v>45889</v>
      </c>
      <c r="F488" s="102">
        <f>'SABANA DE PRECIOS'!S33</f>
        <v>1.6698000000000002</v>
      </c>
      <c r="G488" s="98" t="s">
        <v>56</v>
      </c>
      <c r="H488" s="98" t="s">
        <v>125</v>
      </c>
      <c r="I488" s="115" t="s">
        <v>134</v>
      </c>
    </row>
    <row r="489" spans="1:9">
      <c r="A489" s="106">
        <v>9</v>
      </c>
      <c r="B489" s="98">
        <v>33</v>
      </c>
      <c r="C489" s="98">
        <v>1</v>
      </c>
      <c r="D489" s="107">
        <v>45870</v>
      </c>
      <c r="E489" s="107">
        <v>45889</v>
      </c>
      <c r="F489" s="102">
        <f>'SABANA DE PRECIOS'!S34</f>
        <v>1.7399799999999999</v>
      </c>
      <c r="G489" s="98" t="s">
        <v>58</v>
      </c>
      <c r="H489" s="98" t="s">
        <v>125</v>
      </c>
      <c r="I489" s="115" t="s">
        <v>134</v>
      </c>
    </row>
    <row r="490" spans="1:9">
      <c r="A490" s="106">
        <v>9</v>
      </c>
      <c r="B490" s="98">
        <v>34</v>
      </c>
      <c r="C490" s="98">
        <v>1</v>
      </c>
      <c r="D490" s="107">
        <v>45870</v>
      </c>
      <c r="E490" s="107">
        <v>45889</v>
      </c>
      <c r="F490" s="102">
        <f>'SABANA DE PRECIOS'!S35</f>
        <v>1.7109399999999999</v>
      </c>
      <c r="G490" s="98" t="s">
        <v>59</v>
      </c>
      <c r="H490" s="98" t="s">
        <v>125</v>
      </c>
      <c r="I490" s="115" t="s">
        <v>134</v>
      </c>
    </row>
    <row r="491" spans="1:9">
      <c r="A491" s="106">
        <v>9</v>
      </c>
      <c r="B491" s="213">
        <v>91</v>
      </c>
      <c r="C491" s="98">
        <v>1</v>
      </c>
      <c r="D491" s="107">
        <v>45870</v>
      </c>
      <c r="E491" s="107">
        <v>45889</v>
      </c>
      <c r="F491" s="102">
        <f>'SABANA DE PRECIOS'!S36</f>
        <v>1.7399800000000001</v>
      </c>
      <c r="G491" s="212" t="s">
        <v>382</v>
      </c>
      <c r="H491" s="98" t="s">
        <v>125</v>
      </c>
      <c r="I491" s="115" t="s">
        <v>134</v>
      </c>
    </row>
    <row r="492" spans="1:9">
      <c r="A492" s="106">
        <v>9</v>
      </c>
      <c r="B492" s="98">
        <v>53</v>
      </c>
      <c r="C492" s="98">
        <v>1</v>
      </c>
      <c r="D492" s="107">
        <v>45870</v>
      </c>
      <c r="E492" s="107">
        <v>45889</v>
      </c>
      <c r="F492" s="102">
        <f>F491</f>
        <v>1.7399800000000001</v>
      </c>
      <c r="G492" s="98" t="s">
        <v>60</v>
      </c>
      <c r="H492" s="98" t="s">
        <v>125</v>
      </c>
      <c r="I492" s="115" t="s">
        <v>134</v>
      </c>
    </row>
    <row r="493" spans="1:9">
      <c r="A493" s="106">
        <v>9</v>
      </c>
      <c r="B493" s="98">
        <v>45</v>
      </c>
      <c r="C493" s="98">
        <v>1</v>
      </c>
      <c r="D493" s="107">
        <v>45870</v>
      </c>
      <c r="E493" s="107">
        <v>45889</v>
      </c>
      <c r="F493" s="102">
        <f>'SABANA DE PRECIOS'!S37</f>
        <v>1.7303000000000002</v>
      </c>
      <c r="G493" s="98" t="s">
        <v>62</v>
      </c>
      <c r="H493" s="98" t="s">
        <v>125</v>
      </c>
      <c r="I493" s="115" t="s">
        <v>134</v>
      </c>
    </row>
    <row r="494" spans="1:9">
      <c r="A494" s="106">
        <v>9</v>
      </c>
      <c r="B494" s="98">
        <v>47</v>
      </c>
      <c r="C494" s="98">
        <v>1</v>
      </c>
      <c r="D494" s="107">
        <v>45870</v>
      </c>
      <c r="E494" s="107">
        <v>45889</v>
      </c>
      <c r="F494" s="102">
        <f>'SABANA DE PRECIOS'!S38</f>
        <v>1.6940000000000002</v>
      </c>
      <c r="G494" s="98" t="s">
        <v>64</v>
      </c>
      <c r="H494" s="98" t="s">
        <v>125</v>
      </c>
      <c r="I494" s="115" t="s">
        <v>134</v>
      </c>
    </row>
    <row r="495" spans="1:9">
      <c r="A495" s="106">
        <v>9</v>
      </c>
      <c r="B495" s="98">
        <v>56</v>
      </c>
      <c r="C495" s="98">
        <v>1</v>
      </c>
      <c r="D495" s="107">
        <v>45870</v>
      </c>
      <c r="E495" s="107">
        <v>45889</v>
      </c>
      <c r="F495" s="102">
        <f>'SABANA DE PRECIOS'!S39</f>
        <v>1.7387699999999999</v>
      </c>
      <c r="G495" s="98" t="s">
        <v>65</v>
      </c>
      <c r="H495" s="98" t="s">
        <v>125</v>
      </c>
      <c r="I495" s="115" t="s">
        <v>134</v>
      </c>
    </row>
    <row r="496" spans="1:9">
      <c r="A496" s="106">
        <v>9</v>
      </c>
      <c r="B496" s="98">
        <v>61</v>
      </c>
      <c r="C496" s="98">
        <v>1</v>
      </c>
      <c r="D496" s="107">
        <v>45870</v>
      </c>
      <c r="E496" s="107">
        <v>45889</v>
      </c>
      <c r="F496" s="102">
        <f>'SABANA DE PRECIOS'!S40</f>
        <v>1.6952099999999999</v>
      </c>
      <c r="G496" s="98" t="s">
        <v>67</v>
      </c>
      <c r="H496" s="98" t="s">
        <v>125</v>
      </c>
      <c r="I496" s="115" t="s">
        <v>134</v>
      </c>
    </row>
    <row r="497" spans="1:9">
      <c r="A497" s="106">
        <v>9</v>
      </c>
      <c r="B497" s="98">
        <v>60</v>
      </c>
      <c r="C497" s="98">
        <v>1</v>
      </c>
      <c r="D497" s="107">
        <v>45870</v>
      </c>
      <c r="E497" s="107">
        <v>45889</v>
      </c>
      <c r="F497" s="102">
        <f>'SABANA DE PRECIOS'!S41</f>
        <v>1.6637499999999998</v>
      </c>
      <c r="G497" s="98" t="s">
        <v>69</v>
      </c>
      <c r="H497" s="98" t="s">
        <v>125</v>
      </c>
      <c r="I497" s="115" t="s">
        <v>134</v>
      </c>
    </row>
    <row r="498" spans="1:9">
      <c r="A498" s="106">
        <v>9</v>
      </c>
      <c r="B498" s="98">
        <v>65</v>
      </c>
      <c r="C498" s="98">
        <v>1</v>
      </c>
      <c r="D498" s="107">
        <v>45870</v>
      </c>
      <c r="E498" s="107">
        <v>45889</v>
      </c>
      <c r="F498" s="102">
        <f>'SABANA DE PRECIOS'!S42</f>
        <v>1.6952099999999999</v>
      </c>
      <c r="G498" s="98" t="s">
        <v>71</v>
      </c>
      <c r="H498" s="98" t="s">
        <v>125</v>
      </c>
      <c r="I498" s="115" t="s">
        <v>134</v>
      </c>
    </row>
    <row r="499" spans="1:9">
      <c r="A499" s="106">
        <v>9</v>
      </c>
      <c r="B499" s="98">
        <v>68</v>
      </c>
      <c r="C499" s="98">
        <v>1</v>
      </c>
      <c r="D499" s="107">
        <v>45870</v>
      </c>
      <c r="E499" s="107">
        <v>45889</v>
      </c>
      <c r="F499" s="102">
        <f>'SABANA DE PRECIOS'!S43</f>
        <v>1.80725</v>
      </c>
      <c r="G499" s="98" t="s">
        <v>72</v>
      </c>
      <c r="H499" s="98" t="s">
        <v>125</v>
      </c>
      <c r="I499" s="115" t="s">
        <v>134</v>
      </c>
    </row>
    <row r="500" spans="1:9">
      <c r="A500" s="106">
        <v>9</v>
      </c>
      <c r="B500" s="98">
        <v>67</v>
      </c>
      <c r="C500" s="98">
        <v>1</v>
      </c>
      <c r="D500" s="107">
        <v>45870</v>
      </c>
      <c r="E500" s="107">
        <v>45889</v>
      </c>
      <c r="F500" s="102">
        <f>'SABANA DE PRECIOS'!S44</f>
        <v>0</v>
      </c>
      <c r="G500" s="98" t="s">
        <v>73</v>
      </c>
      <c r="H500" s="98" t="s">
        <v>125</v>
      </c>
      <c r="I500" s="115" t="s">
        <v>134</v>
      </c>
    </row>
    <row r="501" spans="1:9">
      <c r="A501" s="106">
        <v>9</v>
      </c>
      <c r="B501" s="98">
        <v>77</v>
      </c>
      <c r="C501" s="98">
        <v>1</v>
      </c>
      <c r="D501" s="107">
        <v>45870</v>
      </c>
      <c r="E501" s="107">
        <v>45889</v>
      </c>
      <c r="F501" s="102">
        <f>'SABANA DE PRECIOS'!S45</f>
        <v>1.7569200000000003</v>
      </c>
      <c r="G501" s="98" t="s">
        <v>74</v>
      </c>
      <c r="H501" s="98" t="s">
        <v>125</v>
      </c>
      <c r="I501" s="115" t="s">
        <v>134</v>
      </c>
    </row>
    <row r="502" spans="1:9">
      <c r="A502" s="106">
        <v>9</v>
      </c>
      <c r="B502" s="98">
        <v>78</v>
      </c>
      <c r="C502" s="98">
        <v>1</v>
      </c>
      <c r="D502" s="107">
        <v>45870</v>
      </c>
      <c r="E502" s="107">
        <v>45889</v>
      </c>
      <c r="F502" s="102">
        <f>'SABANA DE PRECIOS'!S46</f>
        <v>1.66012</v>
      </c>
      <c r="G502" s="98" t="s">
        <v>76</v>
      </c>
      <c r="H502" s="98" t="s">
        <v>125</v>
      </c>
      <c r="I502" s="115" t="s">
        <v>134</v>
      </c>
    </row>
    <row r="503" spans="1:9">
      <c r="A503" s="106">
        <v>9</v>
      </c>
      <c r="B503" s="98">
        <v>80</v>
      </c>
      <c r="C503" s="98">
        <v>1</v>
      </c>
      <c r="D503" s="107">
        <v>45870</v>
      </c>
      <c r="E503" s="107">
        <v>45889</v>
      </c>
      <c r="F503" s="102">
        <f>'SABANA DE PRECIOS'!S47</f>
        <v>1.7375599999999998</v>
      </c>
      <c r="G503" s="98" t="s">
        <v>78</v>
      </c>
      <c r="H503" s="98" t="s">
        <v>125</v>
      </c>
      <c r="I503" s="115" t="s">
        <v>134</v>
      </c>
    </row>
    <row r="504" spans="1:9">
      <c r="A504" s="106">
        <v>9</v>
      </c>
      <c r="B504" s="98">
        <v>81</v>
      </c>
      <c r="C504" s="98">
        <v>1</v>
      </c>
      <c r="D504" s="107">
        <v>45870</v>
      </c>
      <c r="E504" s="107">
        <v>45889</v>
      </c>
      <c r="F504" s="102">
        <f>'SABANA DE PRECIOS'!S48</f>
        <v>1.73393</v>
      </c>
      <c r="G504" s="98" t="s">
        <v>79</v>
      </c>
      <c r="H504" s="98" t="s">
        <v>125</v>
      </c>
      <c r="I504" s="115" t="s">
        <v>134</v>
      </c>
    </row>
    <row r="505" spans="1:9">
      <c r="A505" s="106">
        <v>9</v>
      </c>
      <c r="B505" s="98">
        <v>79</v>
      </c>
      <c r="C505" s="98">
        <v>1</v>
      </c>
      <c r="D505" s="107">
        <v>45870</v>
      </c>
      <c r="E505" s="107">
        <v>45889</v>
      </c>
      <c r="F505" s="102">
        <f>'SABANA DE PRECIOS'!S49</f>
        <v>1.6637499999999998</v>
      </c>
      <c r="G505" s="98" t="s">
        <v>80</v>
      </c>
      <c r="H505" s="98" t="s">
        <v>125</v>
      </c>
      <c r="I505" s="115" t="s">
        <v>134</v>
      </c>
    </row>
    <row r="506" spans="1:9">
      <c r="A506" s="110">
        <v>9</v>
      </c>
      <c r="B506" s="108">
        <v>71</v>
      </c>
      <c r="C506" s="108">
        <v>1</v>
      </c>
      <c r="D506" s="109">
        <v>45870</v>
      </c>
      <c r="E506" s="109">
        <v>45889</v>
      </c>
      <c r="F506" s="111">
        <f>'SABANA DE PRECIOS'!S50</f>
        <v>1.7000500000000001</v>
      </c>
      <c r="G506" s="108" t="s">
        <v>118</v>
      </c>
      <c r="H506" s="108" t="s">
        <v>125</v>
      </c>
      <c r="I506" s="116" t="s">
        <v>134</v>
      </c>
    </row>
    <row r="507" spans="1:9">
      <c r="A507" s="110">
        <v>9</v>
      </c>
      <c r="B507" s="108">
        <v>86</v>
      </c>
      <c r="C507" s="108">
        <v>1</v>
      </c>
      <c r="D507" s="109">
        <v>45870</v>
      </c>
      <c r="E507" s="109">
        <v>45889</v>
      </c>
      <c r="F507" s="111">
        <f>'SABANA DE PRECIOS'!S51</f>
        <v>1.7121500000000001</v>
      </c>
      <c r="G507" s="108" t="s">
        <v>83</v>
      </c>
      <c r="H507" s="108" t="s">
        <v>125</v>
      </c>
      <c r="I507" s="116" t="s">
        <v>134</v>
      </c>
    </row>
    <row r="508" spans="1:9" s="103" customFormat="1">
      <c r="A508" s="119">
        <v>9</v>
      </c>
      <c r="B508" s="120">
        <v>89</v>
      </c>
      <c r="C508" s="120">
        <v>1</v>
      </c>
      <c r="D508" s="121">
        <v>45870</v>
      </c>
      <c r="E508" s="121">
        <v>45889</v>
      </c>
      <c r="F508" s="122">
        <f>'SABANA DE PRECIOS'!S20</f>
        <v>1.6698000000000002</v>
      </c>
      <c r="G508" s="120" t="s">
        <v>37</v>
      </c>
      <c r="H508" s="120" t="s">
        <v>125</v>
      </c>
      <c r="I508" s="123" t="s">
        <v>134</v>
      </c>
    </row>
    <row r="509" spans="1:9" s="103" customFormat="1">
      <c r="A509" s="119">
        <v>9</v>
      </c>
      <c r="B509" s="120">
        <v>90</v>
      </c>
      <c r="C509" s="120">
        <v>1</v>
      </c>
      <c r="D509" s="121">
        <v>45870</v>
      </c>
      <c r="E509" s="121">
        <v>45889</v>
      </c>
      <c r="F509" s="122">
        <f>'SABANA DE PRECIOS'!S21</f>
        <v>1.7061000000000002</v>
      </c>
      <c r="G509" s="100" t="s">
        <v>365</v>
      </c>
      <c r="H509" s="120" t="s">
        <v>125</v>
      </c>
      <c r="I509" s="123" t="s">
        <v>134</v>
      </c>
    </row>
    <row r="510" spans="1:9">
      <c r="A510" s="110">
        <v>9</v>
      </c>
      <c r="B510" s="108">
        <v>93</v>
      </c>
      <c r="C510" s="108">
        <v>1</v>
      </c>
      <c r="D510" s="109">
        <v>45870</v>
      </c>
      <c r="E510" s="109">
        <v>45889</v>
      </c>
      <c r="F510" s="111">
        <f>'SABANA DE PRECIOS'!S52</f>
        <v>1.74119</v>
      </c>
      <c r="G510" s="108" t="s">
        <v>387</v>
      </c>
      <c r="H510" s="108" t="s">
        <v>125</v>
      </c>
      <c r="I510" s="116" t="s">
        <v>134</v>
      </c>
    </row>
    <row r="511" spans="1:9">
      <c r="A511" s="110">
        <v>9</v>
      </c>
      <c r="B511" s="108">
        <v>94</v>
      </c>
      <c r="C511" s="108">
        <v>1</v>
      </c>
      <c r="D511" s="109">
        <v>45870</v>
      </c>
      <c r="E511" s="109">
        <v>45889</v>
      </c>
      <c r="F511" s="111">
        <f>'SABANA DE PRECIOS'!S53</f>
        <v>1.7315100000000001</v>
      </c>
      <c r="G511" s="108" t="s">
        <v>389</v>
      </c>
      <c r="H511" s="108" t="s">
        <v>125</v>
      </c>
      <c r="I511" s="116" t="s">
        <v>134</v>
      </c>
    </row>
    <row r="512" spans="1:9">
      <c r="A512" s="110">
        <v>9</v>
      </c>
      <c r="B512" s="108">
        <v>95</v>
      </c>
      <c r="C512" s="108">
        <v>1</v>
      </c>
      <c r="D512" s="109">
        <v>45870</v>
      </c>
      <c r="E512" s="109">
        <v>45889</v>
      </c>
      <c r="F512" s="111">
        <f>'SABANA DE PRECIOS'!S54</f>
        <v>1.7508699999999999</v>
      </c>
      <c r="G512" s="108" t="s">
        <v>388</v>
      </c>
      <c r="H512" s="108" t="s">
        <v>125</v>
      </c>
      <c r="I512" s="116" t="s">
        <v>134</v>
      </c>
    </row>
    <row r="513" spans="1:9">
      <c r="A513" s="110">
        <v>9</v>
      </c>
      <c r="B513" s="108">
        <v>97</v>
      </c>
      <c r="C513" s="108">
        <v>1</v>
      </c>
      <c r="D513" s="109">
        <v>45870</v>
      </c>
      <c r="E513" s="109">
        <v>45889</v>
      </c>
      <c r="F513" s="111">
        <f>'SABANA DE PRECIOS'!S55</f>
        <v>1.7036800000000001</v>
      </c>
      <c r="G513" s="108" t="s">
        <v>403</v>
      </c>
      <c r="H513" s="108" t="s">
        <v>125</v>
      </c>
      <c r="I513" s="116" t="s">
        <v>134</v>
      </c>
    </row>
    <row r="514" spans="1:9" ht="15.75" thickBot="1"/>
    <row r="515" spans="1:9">
      <c r="A515" s="104">
        <v>42</v>
      </c>
      <c r="B515" s="105">
        <v>73</v>
      </c>
      <c r="C515" s="105">
        <v>1</v>
      </c>
      <c r="D515" s="117">
        <v>45870</v>
      </c>
      <c r="E515" s="117">
        <v>45889</v>
      </c>
      <c r="F515" s="118">
        <f>'SABANA DE PRECIOS'!AQ3</f>
        <v>1.7061000000000002</v>
      </c>
      <c r="G515" s="105" t="s">
        <v>15</v>
      </c>
      <c r="H515" s="105" t="s">
        <v>125</v>
      </c>
      <c r="I515" s="114" t="s">
        <v>135</v>
      </c>
    </row>
    <row r="516" spans="1:9">
      <c r="A516" s="106">
        <v>42</v>
      </c>
      <c r="B516" s="98">
        <v>19</v>
      </c>
      <c r="C516" s="98">
        <v>1</v>
      </c>
      <c r="D516" s="107">
        <v>45870</v>
      </c>
      <c r="E516" s="107">
        <v>45889</v>
      </c>
      <c r="F516" s="102">
        <f>'SABANA DE PRECIOS'!AQ4</f>
        <v>1.7061000000000002</v>
      </c>
      <c r="G516" s="98" t="s">
        <v>18</v>
      </c>
      <c r="H516" s="98" t="s">
        <v>125</v>
      </c>
      <c r="I516" s="115" t="s">
        <v>135</v>
      </c>
    </row>
    <row r="517" spans="1:9">
      <c r="A517" s="106">
        <v>42</v>
      </c>
      <c r="B517" s="98">
        <v>26</v>
      </c>
      <c r="C517" s="98">
        <v>1</v>
      </c>
      <c r="D517" s="107">
        <v>45870</v>
      </c>
      <c r="E517" s="107">
        <v>45889</v>
      </c>
      <c r="F517" s="102">
        <f>'SABANA DE PRECIOS'!AQ5</f>
        <v>1.7061000000000002</v>
      </c>
      <c r="G517" s="98" t="s">
        <v>19</v>
      </c>
      <c r="H517" s="98" t="s">
        <v>125</v>
      </c>
      <c r="I517" s="115" t="s">
        <v>135</v>
      </c>
    </row>
    <row r="518" spans="1:9">
      <c r="A518" s="106">
        <v>42</v>
      </c>
      <c r="B518" s="98">
        <v>1</v>
      </c>
      <c r="C518" s="98">
        <v>1</v>
      </c>
      <c r="D518" s="107">
        <v>45870</v>
      </c>
      <c r="E518" s="107">
        <v>45889</v>
      </c>
      <c r="F518" s="102">
        <f>'SABANA DE PRECIOS'!AQ6</f>
        <v>1.7242500000000001</v>
      </c>
      <c r="G518" s="98" t="s">
        <v>20</v>
      </c>
      <c r="H518" s="98" t="s">
        <v>125</v>
      </c>
      <c r="I518" s="115" t="s">
        <v>135</v>
      </c>
    </row>
    <row r="519" spans="1:9">
      <c r="A519" s="106">
        <v>42</v>
      </c>
      <c r="B519" s="98">
        <v>2</v>
      </c>
      <c r="C519" s="98">
        <v>1</v>
      </c>
      <c r="D519" s="107">
        <v>45870</v>
      </c>
      <c r="E519" s="107">
        <v>45889</v>
      </c>
      <c r="F519" s="102">
        <f>'SABANA DE PRECIOS'!AQ7</f>
        <v>1.7061000000000002</v>
      </c>
      <c r="G519" s="98" t="s">
        <v>21</v>
      </c>
      <c r="H519" s="98" t="s">
        <v>125</v>
      </c>
      <c r="I519" s="115" t="s">
        <v>135</v>
      </c>
    </row>
    <row r="520" spans="1:9">
      <c r="A520" s="106">
        <v>42</v>
      </c>
      <c r="B520" s="98">
        <v>55</v>
      </c>
      <c r="C520" s="98">
        <v>1</v>
      </c>
      <c r="D520" s="107">
        <v>45870</v>
      </c>
      <c r="E520" s="107">
        <v>45889</v>
      </c>
      <c r="F520" s="102">
        <f>'SABANA DE PRECIOS'!AQ8</f>
        <v>1.7182000000000002</v>
      </c>
      <c r="G520" s="98" t="s">
        <v>22</v>
      </c>
      <c r="H520" s="98" t="s">
        <v>125</v>
      </c>
      <c r="I520" s="115" t="s">
        <v>135</v>
      </c>
    </row>
    <row r="521" spans="1:9">
      <c r="A521" s="228">
        <v>42</v>
      </c>
      <c r="B521" s="100">
        <v>96</v>
      </c>
      <c r="C521" s="100">
        <v>1</v>
      </c>
      <c r="D521" s="112">
        <v>45870</v>
      </c>
      <c r="E521" s="112">
        <v>45889</v>
      </c>
      <c r="F521" s="101">
        <f>'SABANA DE PRECIOS'!AQ9</f>
        <v>1.7061000000000002</v>
      </c>
      <c r="G521" s="229" t="s">
        <v>390</v>
      </c>
      <c r="H521" s="100" t="s">
        <v>125</v>
      </c>
      <c r="I521" s="230" t="s">
        <v>135</v>
      </c>
    </row>
    <row r="522" spans="1:9">
      <c r="A522" s="106">
        <v>42</v>
      </c>
      <c r="B522" s="98">
        <v>9</v>
      </c>
      <c r="C522" s="98">
        <v>1</v>
      </c>
      <c r="D522" s="107">
        <v>45870</v>
      </c>
      <c r="E522" s="107">
        <v>45889</v>
      </c>
      <c r="F522" s="102">
        <f>'SABANA DE PRECIOS'!AQ10</f>
        <v>1.6698000000000002</v>
      </c>
      <c r="G522" s="98" t="s">
        <v>24</v>
      </c>
      <c r="H522" s="98" t="s">
        <v>125</v>
      </c>
      <c r="I522" s="115" t="s">
        <v>135</v>
      </c>
    </row>
    <row r="523" spans="1:9">
      <c r="A523" s="106">
        <v>42</v>
      </c>
      <c r="B523" s="98">
        <v>10</v>
      </c>
      <c r="C523" s="98">
        <v>1</v>
      </c>
      <c r="D523" s="107">
        <v>45870</v>
      </c>
      <c r="E523" s="107">
        <v>45889</v>
      </c>
      <c r="F523" s="102">
        <f>F522</f>
        <v>1.6698000000000002</v>
      </c>
      <c r="G523" s="98" t="s">
        <v>24</v>
      </c>
      <c r="H523" s="98" t="s">
        <v>125</v>
      </c>
      <c r="I523" s="115" t="s">
        <v>135</v>
      </c>
    </row>
    <row r="524" spans="1:9">
      <c r="A524" s="106">
        <v>42</v>
      </c>
      <c r="B524" s="98">
        <v>74</v>
      </c>
      <c r="C524" s="98">
        <v>1</v>
      </c>
      <c r="D524" s="107">
        <v>45870</v>
      </c>
      <c r="E524" s="107">
        <v>45889</v>
      </c>
      <c r="F524" s="102">
        <f>'SABANA DE PRECIOS'!AQ11</f>
        <v>1.7000500000000001</v>
      </c>
      <c r="G524" s="98" t="s">
        <v>26</v>
      </c>
      <c r="H524" s="98" t="s">
        <v>125</v>
      </c>
      <c r="I524" s="115" t="s">
        <v>135</v>
      </c>
    </row>
    <row r="525" spans="1:9">
      <c r="A525" s="106">
        <v>42</v>
      </c>
      <c r="B525" s="98">
        <v>75</v>
      </c>
      <c r="C525" s="98">
        <v>1</v>
      </c>
      <c r="D525" s="107">
        <v>45870</v>
      </c>
      <c r="E525" s="107">
        <v>45889</v>
      </c>
      <c r="F525" s="102">
        <f>F524</f>
        <v>1.7000500000000001</v>
      </c>
      <c r="G525" s="98" t="s">
        <v>26</v>
      </c>
      <c r="H525" s="98" t="s">
        <v>125</v>
      </c>
      <c r="I525" s="115" t="s">
        <v>135</v>
      </c>
    </row>
    <row r="526" spans="1:9">
      <c r="A526" s="106">
        <v>42</v>
      </c>
      <c r="B526" s="98">
        <v>27</v>
      </c>
      <c r="C526" s="98">
        <v>1</v>
      </c>
      <c r="D526" s="107">
        <v>45870</v>
      </c>
      <c r="E526" s="107">
        <v>45889</v>
      </c>
      <c r="F526" s="102">
        <f>'SABANA DE PRECIOS'!AQ12</f>
        <v>1.7061000000000002</v>
      </c>
      <c r="G526" s="98" t="s">
        <v>23</v>
      </c>
      <c r="H526" s="98" t="s">
        <v>125</v>
      </c>
      <c r="I526" s="115" t="s">
        <v>135</v>
      </c>
    </row>
    <row r="527" spans="1:9">
      <c r="A527" s="106">
        <v>42</v>
      </c>
      <c r="B527" s="98">
        <v>72</v>
      </c>
      <c r="C527" s="98">
        <v>1</v>
      </c>
      <c r="D527" s="107">
        <v>45870</v>
      </c>
      <c r="E527" s="107">
        <v>45889</v>
      </c>
      <c r="F527" s="102">
        <f>'SABANA DE PRECIOS'!AQ13</f>
        <v>1.7109400000000001</v>
      </c>
      <c r="G527" s="98" t="s">
        <v>28</v>
      </c>
      <c r="H527" s="98" t="s">
        <v>125</v>
      </c>
      <c r="I527" s="115" t="s">
        <v>135</v>
      </c>
    </row>
    <row r="528" spans="1:9">
      <c r="A528" s="106">
        <v>42</v>
      </c>
      <c r="B528" s="98">
        <v>76</v>
      </c>
      <c r="C528" s="98">
        <v>1</v>
      </c>
      <c r="D528" s="107">
        <v>45870</v>
      </c>
      <c r="E528" s="107">
        <v>45889</v>
      </c>
      <c r="F528" s="102">
        <f>'SABANA DE PRECIOS'!AQ14</f>
        <v>1.7242500000000001</v>
      </c>
      <c r="G528" s="98" t="s">
        <v>29</v>
      </c>
      <c r="H528" s="98" t="s">
        <v>125</v>
      </c>
      <c r="I528" s="115" t="s">
        <v>135</v>
      </c>
    </row>
    <row r="529" spans="1:9">
      <c r="A529" s="106">
        <v>42</v>
      </c>
      <c r="B529" s="98">
        <v>83</v>
      </c>
      <c r="C529" s="108">
        <v>1</v>
      </c>
      <c r="D529" s="109">
        <v>45870</v>
      </c>
      <c r="E529" s="109">
        <v>45889</v>
      </c>
      <c r="F529" s="102">
        <f>'SABANA DE PRECIOS'!AQ15</f>
        <v>1.6879500000000001</v>
      </c>
      <c r="G529" s="98" t="s">
        <v>30</v>
      </c>
      <c r="H529" s="108" t="s">
        <v>125</v>
      </c>
      <c r="I529" s="115" t="s">
        <v>135</v>
      </c>
    </row>
    <row r="530" spans="1:9">
      <c r="A530" s="110">
        <v>42</v>
      </c>
      <c r="B530" s="108">
        <v>84</v>
      </c>
      <c r="C530" s="108">
        <v>1</v>
      </c>
      <c r="D530" s="109">
        <v>45870</v>
      </c>
      <c r="E530" s="109">
        <v>45889</v>
      </c>
      <c r="F530" s="102">
        <f>'SABANA DE PRECIOS'!AQ16</f>
        <v>1.6879500000000001</v>
      </c>
      <c r="G530" s="108" t="s">
        <v>32</v>
      </c>
      <c r="H530" s="108" t="s">
        <v>125</v>
      </c>
      <c r="I530" s="116" t="s">
        <v>135</v>
      </c>
    </row>
    <row r="531" spans="1:9">
      <c r="A531" s="110">
        <v>42</v>
      </c>
      <c r="B531" s="108">
        <v>85</v>
      </c>
      <c r="C531" s="108">
        <v>1</v>
      </c>
      <c r="D531" s="109">
        <v>45870</v>
      </c>
      <c r="E531" s="109">
        <v>45889</v>
      </c>
      <c r="F531" s="102">
        <f>'SABANA DE PRECIOS'!AQ17</f>
        <v>1.6879500000000001</v>
      </c>
      <c r="G531" s="108" t="s">
        <v>33</v>
      </c>
      <c r="H531" s="108" t="s">
        <v>125</v>
      </c>
      <c r="I531" s="116" t="s">
        <v>135</v>
      </c>
    </row>
    <row r="532" spans="1:9">
      <c r="A532" s="110">
        <v>42</v>
      </c>
      <c r="B532" s="108">
        <v>87</v>
      </c>
      <c r="C532" s="108">
        <v>1</v>
      </c>
      <c r="D532" s="109">
        <v>45870</v>
      </c>
      <c r="E532" s="109">
        <v>45889</v>
      </c>
      <c r="F532" s="102">
        <f>'SABANA DE PRECIOS'!AQ18</f>
        <v>1.6940000000000002</v>
      </c>
      <c r="G532" s="108" t="s">
        <v>34</v>
      </c>
      <c r="H532" s="108" t="s">
        <v>125</v>
      </c>
      <c r="I532" s="116" t="s">
        <v>135</v>
      </c>
    </row>
    <row r="533" spans="1:9">
      <c r="A533" s="110">
        <v>42</v>
      </c>
      <c r="B533" s="108">
        <v>88</v>
      </c>
      <c r="C533" s="108">
        <v>1</v>
      </c>
      <c r="D533" s="109">
        <v>45870</v>
      </c>
      <c r="E533" s="109">
        <v>45889</v>
      </c>
      <c r="F533" s="102">
        <f>'SABANA DE PRECIOS'!AQ19</f>
        <v>1.7000500000000001</v>
      </c>
      <c r="G533" s="108" t="s">
        <v>35</v>
      </c>
      <c r="H533" s="108" t="s">
        <v>125</v>
      </c>
      <c r="I533" s="116" t="s">
        <v>135</v>
      </c>
    </row>
    <row r="534" spans="1:9">
      <c r="A534" s="106">
        <v>42</v>
      </c>
      <c r="B534" s="98">
        <v>18</v>
      </c>
      <c r="C534" s="98">
        <v>1</v>
      </c>
      <c r="D534" s="107">
        <v>45870</v>
      </c>
      <c r="E534" s="107">
        <v>45889</v>
      </c>
      <c r="F534" s="102">
        <f>'SABANA DE PRECIOS'!AQ23</f>
        <v>1.7061000000000002</v>
      </c>
      <c r="G534" s="98" t="s">
        <v>39</v>
      </c>
      <c r="H534" s="98" t="s">
        <v>125</v>
      </c>
      <c r="I534" s="115" t="s">
        <v>135</v>
      </c>
    </row>
    <row r="535" spans="1:9">
      <c r="A535" s="106">
        <v>42</v>
      </c>
      <c r="B535" s="98">
        <v>70</v>
      </c>
      <c r="C535" s="98">
        <v>1</v>
      </c>
      <c r="D535" s="107">
        <v>45870</v>
      </c>
      <c r="E535" s="107">
        <v>45889</v>
      </c>
      <c r="F535" s="102">
        <f>'SABANA DE PRECIOS'!AQ24</f>
        <v>1.7182000000000002</v>
      </c>
      <c r="G535" s="98" t="s">
        <v>41</v>
      </c>
      <c r="H535" s="98" t="s">
        <v>125</v>
      </c>
      <c r="I535" s="115" t="s">
        <v>135</v>
      </c>
    </row>
    <row r="536" spans="1:9">
      <c r="A536" s="106">
        <v>42</v>
      </c>
      <c r="B536" s="98">
        <v>23</v>
      </c>
      <c r="C536" s="98">
        <v>1</v>
      </c>
      <c r="D536" s="107">
        <v>45870</v>
      </c>
      <c r="E536" s="107">
        <v>45889</v>
      </c>
      <c r="F536" s="102">
        <f>'SABANA DE PRECIOS'!AQ25</f>
        <v>1.7182000000000002</v>
      </c>
      <c r="G536" s="98" t="s">
        <v>43</v>
      </c>
      <c r="H536" s="98" t="s">
        <v>125</v>
      </c>
      <c r="I536" s="115" t="s">
        <v>135</v>
      </c>
    </row>
    <row r="537" spans="1:9">
      <c r="A537" s="106">
        <v>42</v>
      </c>
      <c r="B537" s="98">
        <v>66</v>
      </c>
      <c r="C537" s="98">
        <v>1</v>
      </c>
      <c r="D537" s="107">
        <v>45870</v>
      </c>
      <c r="E537" s="107">
        <v>45889</v>
      </c>
      <c r="F537" s="102">
        <v>0</v>
      </c>
      <c r="G537" s="98" t="s">
        <v>386</v>
      </c>
      <c r="H537" s="98" t="s">
        <v>125</v>
      </c>
      <c r="I537" s="115" t="s">
        <v>135</v>
      </c>
    </row>
    <row r="538" spans="1:9">
      <c r="A538" s="106">
        <v>42</v>
      </c>
      <c r="B538" s="98">
        <v>8</v>
      </c>
      <c r="C538" s="98">
        <v>1</v>
      </c>
      <c r="D538" s="107">
        <v>45870</v>
      </c>
      <c r="E538" s="107">
        <v>45889</v>
      </c>
      <c r="F538" s="102">
        <f>'SABANA DE PRECIOS'!AQ26</f>
        <v>1.7303000000000002</v>
      </c>
      <c r="G538" s="98" t="s">
        <v>45</v>
      </c>
      <c r="H538" s="98" t="s">
        <v>125</v>
      </c>
      <c r="I538" s="115" t="s">
        <v>135</v>
      </c>
    </row>
    <row r="539" spans="1:9">
      <c r="A539" s="106">
        <v>42</v>
      </c>
      <c r="B539" s="98">
        <v>82</v>
      </c>
      <c r="C539" s="98">
        <v>1</v>
      </c>
      <c r="D539" s="107">
        <v>45870</v>
      </c>
      <c r="E539" s="107">
        <v>45889</v>
      </c>
      <c r="F539" s="102">
        <f>'SABANA DE PRECIOS'!AQ27</f>
        <v>1.6940000000000002</v>
      </c>
      <c r="G539" s="98" t="s">
        <v>46</v>
      </c>
      <c r="H539" s="98" t="s">
        <v>125</v>
      </c>
      <c r="I539" s="115" t="s">
        <v>135</v>
      </c>
    </row>
    <row r="540" spans="1:9">
      <c r="A540" s="106">
        <v>42</v>
      </c>
      <c r="B540" s="98">
        <v>16</v>
      </c>
      <c r="C540" s="98">
        <v>1</v>
      </c>
      <c r="D540" s="107">
        <v>45870</v>
      </c>
      <c r="E540" s="107">
        <v>45889</v>
      </c>
      <c r="F540" s="102">
        <f>'SABANA DE PRECIOS'!AQ28</f>
        <v>1.8270999999999999</v>
      </c>
      <c r="G540" s="98" t="s">
        <v>47</v>
      </c>
      <c r="H540" s="98" t="s">
        <v>125</v>
      </c>
      <c r="I540" s="115" t="s">
        <v>135</v>
      </c>
    </row>
    <row r="541" spans="1:9">
      <c r="A541" s="106">
        <v>42</v>
      </c>
      <c r="B541" s="98">
        <v>14</v>
      </c>
      <c r="C541" s="98">
        <v>1</v>
      </c>
      <c r="D541" s="107">
        <v>45870</v>
      </c>
      <c r="E541" s="107">
        <v>45889</v>
      </c>
      <c r="F541" s="102">
        <f>'SABANA DE PRECIOS'!AQ29</f>
        <v>0</v>
      </c>
      <c r="G541" s="98" t="s">
        <v>49</v>
      </c>
      <c r="H541" s="98" t="s">
        <v>125</v>
      </c>
      <c r="I541" s="115" t="s">
        <v>135</v>
      </c>
    </row>
    <row r="542" spans="1:9">
      <c r="A542" s="106">
        <v>42</v>
      </c>
      <c r="B542" s="98">
        <v>5</v>
      </c>
      <c r="C542" s="98">
        <v>1</v>
      </c>
      <c r="D542" s="107">
        <v>45870</v>
      </c>
      <c r="E542" s="107">
        <v>45889</v>
      </c>
      <c r="F542" s="102">
        <f>'SABANA DE PRECIOS'!AQ30</f>
        <v>1.7375600000000002</v>
      </c>
      <c r="G542" s="98" t="s">
        <v>51</v>
      </c>
      <c r="H542" s="98" t="s">
        <v>125</v>
      </c>
      <c r="I542" s="115" t="s">
        <v>135</v>
      </c>
    </row>
    <row r="543" spans="1:9">
      <c r="A543" s="106">
        <v>42</v>
      </c>
      <c r="B543" s="98">
        <v>41</v>
      </c>
      <c r="C543" s="98">
        <v>1</v>
      </c>
      <c r="D543" s="107">
        <v>45870</v>
      </c>
      <c r="E543" s="107">
        <v>45889</v>
      </c>
      <c r="F543" s="102">
        <f>'SABANA DE PRECIOS'!AQ31</f>
        <v>1.7061000000000002</v>
      </c>
      <c r="G543" s="98" t="s">
        <v>53</v>
      </c>
      <c r="H543" s="98" t="s">
        <v>125</v>
      </c>
      <c r="I543" s="115" t="s">
        <v>135</v>
      </c>
    </row>
    <row r="544" spans="1:9">
      <c r="A544" s="106">
        <v>42</v>
      </c>
      <c r="B544" s="98">
        <v>64</v>
      </c>
      <c r="C544" s="98">
        <v>1</v>
      </c>
      <c r="D544" s="107">
        <v>45870</v>
      </c>
      <c r="E544" s="107">
        <v>45889</v>
      </c>
      <c r="F544" s="102">
        <f>'SABANA DE PRECIOS'!AQ32</f>
        <v>1.7956399999999999</v>
      </c>
      <c r="G544" s="98" t="s">
        <v>55</v>
      </c>
      <c r="H544" s="98" t="s">
        <v>125</v>
      </c>
      <c r="I544" s="115" t="s">
        <v>135</v>
      </c>
    </row>
    <row r="545" spans="1:9">
      <c r="A545" s="106">
        <v>42</v>
      </c>
      <c r="B545" s="98">
        <v>44</v>
      </c>
      <c r="C545" s="98">
        <v>1</v>
      </c>
      <c r="D545" s="107">
        <v>45870</v>
      </c>
      <c r="E545" s="107">
        <v>45889</v>
      </c>
      <c r="F545" s="102">
        <f>'SABANA DE PRECIOS'!AQ33</f>
        <v>1.6819000000000002</v>
      </c>
      <c r="G545" s="98" t="s">
        <v>56</v>
      </c>
      <c r="H545" s="98" t="s">
        <v>125</v>
      </c>
      <c r="I545" s="115" t="s">
        <v>135</v>
      </c>
    </row>
    <row r="546" spans="1:9">
      <c r="A546" s="106">
        <v>42</v>
      </c>
      <c r="B546" s="98">
        <v>33</v>
      </c>
      <c r="C546" s="98">
        <v>1</v>
      </c>
      <c r="D546" s="107">
        <v>45870</v>
      </c>
      <c r="E546" s="107">
        <v>45889</v>
      </c>
      <c r="F546" s="102">
        <f>'SABANA DE PRECIOS'!AQ34</f>
        <v>1.7520799999999999</v>
      </c>
      <c r="G546" s="98" t="s">
        <v>58</v>
      </c>
      <c r="H546" s="98" t="s">
        <v>125</v>
      </c>
      <c r="I546" s="115" t="s">
        <v>135</v>
      </c>
    </row>
    <row r="547" spans="1:9">
      <c r="A547" s="106">
        <v>42</v>
      </c>
      <c r="B547" s="98">
        <v>34</v>
      </c>
      <c r="C547" s="98">
        <v>1</v>
      </c>
      <c r="D547" s="107">
        <v>45870</v>
      </c>
      <c r="E547" s="107">
        <v>45889</v>
      </c>
      <c r="F547" s="102">
        <f>'SABANA DE PRECIOS'!AQ35</f>
        <v>1.7230399999999999</v>
      </c>
      <c r="G547" s="98" t="s">
        <v>59</v>
      </c>
      <c r="H547" s="98" t="s">
        <v>125</v>
      </c>
      <c r="I547" s="115" t="s">
        <v>135</v>
      </c>
    </row>
    <row r="548" spans="1:9">
      <c r="A548" s="106">
        <v>42</v>
      </c>
      <c r="B548" s="213">
        <v>91</v>
      </c>
      <c r="C548" s="98">
        <v>1</v>
      </c>
      <c r="D548" s="107">
        <v>45870</v>
      </c>
      <c r="E548" s="107">
        <v>45889</v>
      </c>
      <c r="F548" s="102">
        <f>'SABANA DE PRECIOS'!AQ36</f>
        <v>1.7520800000000001</v>
      </c>
      <c r="G548" s="212" t="s">
        <v>382</v>
      </c>
      <c r="H548" s="98" t="s">
        <v>125</v>
      </c>
      <c r="I548" s="115" t="s">
        <v>135</v>
      </c>
    </row>
    <row r="549" spans="1:9">
      <c r="A549" s="106">
        <v>42</v>
      </c>
      <c r="B549" s="98">
        <v>53</v>
      </c>
      <c r="C549" s="98">
        <v>1</v>
      </c>
      <c r="D549" s="107">
        <v>45870</v>
      </c>
      <c r="E549" s="107">
        <v>45889</v>
      </c>
      <c r="F549" s="102">
        <f>F548</f>
        <v>1.7520800000000001</v>
      </c>
      <c r="G549" s="98" t="s">
        <v>60</v>
      </c>
      <c r="H549" s="98" t="s">
        <v>125</v>
      </c>
      <c r="I549" s="115" t="s">
        <v>135</v>
      </c>
    </row>
    <row r="550" spans="1:9">
      <c r="A550" s="106">
        <v>42</v>
      </c>
      <c r="B550" s="98">
        <v>45</v>
      </c>
      <c r="C550" s="98">
        <v>1</v>
      </c>
      <c r="D550" s="107">
        <v>45870</v>
      </c>
      <c r="E550" s="107">
        <v>45889</v>
      </c>
      <c r="F550" s="102">
        <f>'SABANA DE PRECIOS'!AQ37</f>
        <v>1.7424000000000002</v>
      </c>
      <c r="G550" s="98" t="s">
        <v>62</v>
      </c>
      <c r="H550" s="98" t="s">
        <v>125</v>
      </c>
      <c r="I550" s="115" t="s">
        <v>135</v>
      </c>
    </row>
    <row r="551" spans="1:9">
      <c r="A551" s="106">
        <v>42</v>
      </c>
      <c r="B551" s="98">
        <v>47</v>
      </c>
      <c r="C551" s="98">
        <v>1</v>
      </c>
      <c r="D551" s="107">
        <v>45870</v>
      </c>
      <c r="E551" s="107">
        <v>45889</v>
      </c>
      <c r="F551" s="102">
        <f>'SABANA DE PRECIOS'!AQ38</f>
        <v>1.7061000000000002</v>
      </c>
      <c r="G551" s="98" t="s">
        <v>64</v>
      </c>
      <c r="H551" s="98" t="s">
        <v>125</v>
      </c>
      <c r="I551" s="115" t="s">
        <v>135</v>
      </c>
    </row>
    <row r="552" spans="1:9">
      <c r="A552" s="106">
        <v>42</v>
      </c>
      <c r="B552" s="98">
        <v>56</v>
      </c>
      <c r="C552" s="98">
        <v>1</v>
      </c>
      <c r="D552" s="107">
        <v>45870</v>
      </c>
      <c r="E552" s="107">
        <v>45889</v>
      </c>
      <c r="F552" s="102">
        <f>'SABANA DE PRECIOS'!AQ39</f>
        <v>1.7508699999999999</v>
      </c>
      <c r="G552" s="98" t="s">
        <v>65</v>
      </c>
      <c r="H552" s="98" t="s">
        <v>125</v>
      </c>
      <c r="I552" s="115" t="s">
        <v>135</v>
      </c>
    </row>
    <row r="553" spans="1:9">
      <c r="A553" s="106">
        <v>42</v>
      </c>
      <c r="B553" s="98">
        <v>61</v>
      </c>
      <c r="C553" s="98">
        <v>1</v>
      </c>
      <c r="D553" s="107">
        <v>45870</v>
      </c>
      <c r="E553" s="107">
        <v>45889</v>
      </c>
      <c r="F553" s="102">
        <f>'SABANA DE PRECIOS'!AQ40</f>
        <v>1.7073099999999999</v>
      </c>
      <c r="G553" s="98" t="s">
        <v>67</v>
      </c>
      <c r="H553" s="98" t="s">
        <v>125</v>
      </c>
      <c r="I553" s="115" t="s">
        <v>135</v>
      </c>
    </row>
    <row r="554" spans="1:9">
      <c r="A554" s="106">
        <v>42</v>
      </c>
      <c r="B554" s="98">
        <v>60</v>
      </c>
      <c r="C554" s="98">
        <v>1</v>
      </c>
      <c r="D554" s="107">
        <v>45870</v>
      </c>
      <c r="E554" s="107">
        <v>45889</v>
      </c>
      <c r="F554" s="102">
        <f>'SABANA DE PRECIOS'!AQ41</f>
        <v>1.6758500000000001</v>
      </c>
      <c r="G554" s="98" t="s">
        <v>69</v>
      </c>
      <c r="H554" s="98" t="s">
        <v>125</v>
      </c>
      <c r="I554" s="115" t="s">
        <v>135</v>
      </c>
    </row>
    <row r="555" spans="1:9">
      <c r="A555" s="106">
        <v>42</v>
      </c>
      <c r="B555" s="98">
        <v>65</v>
      </c>
      <c r="C555" s="98">
        <v>1</v>
      </c>
      <c r="D555" s="107">
        <v>45870</v>
      </c>
      <c r="E555" s="107">
        <v>45889</v>
      </c>
      <c r="F555" s="102">
        <f>'SABANA DE PRECIOS'!AQ42</f>
        <v>1.7073099999999999</v>
      </c>
      <c r="G555" s="98" t="s">
        <v>71</v>
      </c>
      <c r="H555" s="98" t="s">
        <v>125</v>
      </c>
      <c r="I555" s="115" t="s">
        <v>135</v>
      </c>
    </row>
    <row r="556" spans="1:9">
      <c r="A556" s="106">
        <v>42</v>
      </c>
      <c r="B556" s="98">
        <v>68</v>
      </c>
      <c r="C556" s="98">
        <v>1</v>
      </c>
      <c r="D556" s="107">
        <v>45870</v>
      </c>
      <c r="E556" s="107">
        <v>45889</v>
      </c>
      <c r="F556" s="102">
        <f>'SABANA DE PRECIOS'!AQ43</f>
        <v>1.81935</v>
      </c>
      <c r="G556" s="98" t="s">
        <v>72</v>
      </c>
      <c r="H556" s="98" t="s">
        <v>125</v>
      </c>
      <c r="I556" s="115" t="s">
        <v>135</v>
      </c>
    </row>
    <row r="557" spans="1:9">
      <c r="A557" s="106">
        <v>42</v>
      </c>
      <c r="B557" s="98">
        <v>67</v>
      </c>
      <c r="C557" s="98">
        <v>1</v>
      </c>
      <c r="D557" s="107">
        <v>45870</v>
      </c>
      <c r="E557" s="107">
        <v>45889</v>
      </c>
      <c r="F557" s="102">
        <f>'SABANA DE PRECIOS'!AQ44</f>
        <v>0</v>
      </c>
      <c r="G557" s="98" t="s">
        <v>73</v>
      </c>
      <c r="H557" s="98" t="s">
        <v>125</v>
      </c>
      <c r="I557" s="115" t="s">
        <v>135</v>
      </c>
    </row>
    <row r="558" spans="1:9">
      <c r="A558" s="106">
        <v>42</v>
      </c>
      <c r="B558" s="98">
        <v>77</v>
      </c>
      <c r="C558" s="98">
        <v>1</v>
      </c>
      <c r="D558" s="107">
        <v>45870</v>
      </c>
      <c r="E558" s="107">
        <v>45889</v>
      </c>
      <c r="F558" s="102">
        <f>'SABANA DE PRECIOS'!AQ45</f>
        <v>1.7690200000000003</v>
      </c>
      <c r="G558" s="98" t="s">
        <v>74</v>
      </c>
      <c r="H558" s="98" t="s">
        <v>125</v>
      </c>
      <c r="I558" s="115" t="s">
        <v>135</v>
      </c>
    </row>
    <row r="559" spans="1:9">
      <c r="A559" s="106">
        <v>42</v>
      </c>
      <c r="B559" s="98">
        <v>78</v>
      </c>
      <c r="C559" s="98">
        <v>1</v>
      </c>
      <c r="D559" s="107">
        <v>45870</v>
      </c>
      <c r="E559" s="107">
        <v>45889</v>
      </c>
      <c r="F559" s="102">
        <f>'SABANA DE PRECIOS'!AQ46</f>
        <v>1.67222</v>
      </c>
      <c r="G559" s="98" t="s">
        <v>76</v>
      </c>
      <c r="H559" s="98" t="s">
        <v>125</v>
      </c>
      <c r="I559" s="115" t="s">
        <v>135</v>
      </c>
    </row>
    <row r="560" spans="1:9">
      <c r="A560" s="106">
        <v>42</v>
      </c>
      <c r="B560" s="98">
        <v>80</v>
      </c>
      <c r="C560" s="98">
        <v>1</v>
      </c>
      <c r="D560" s="107">
        <v>45870</v>
      </c>
      <c r="E560" s="107">
        <v>45889</v>
      </c>
      <c r="F560" s="102">
        <f>'SABANA DE PRECIOS'!AQ47</f>
        <v>1.74966</v>
      </c>
      <c r="G560" s="98" t="s">
        <v>78</v>
      </c>
      <c r="H560" s="98" t="s">
        <v>125</v>
      </c>
      <c r="I560" s="115" t="s">
        <v>135</v>
      </c>
    </row>
    <row r="561" spans="1:9">
      <c r="A561" s="106">
        <v>42</v>
      </c>
      <c r="B561" s="98">
        <v>81</v>
      </c>
      <c r="C561" s="98">
        <v>1</v>
      </c>
      <c r="D561" s="107">
        <v>45870</v>
      </c>
      <c r="E561" s="107">
        <v>45889</v>
      </c>
      <c r="F561" s="102">
        <f>'SABANA DE PRECIOS'!AQ48</f>
        <v>1.74603</v>
      </c>
      <c r="G561" s="98" t="s">
        <v>79</v>
      </c>
      <c r="H561" s="98" t="s">
        <v>125</v>
      </c>
      <c r="I561" s="115" t="s">
        <v>135</v>
      </c>
    </row>
    <row r="562" spans="1:9">
      <c r="A562" s="106">
        <v>42</v>
      </c>
      <c r="B562" s="98">
        <v>79</v>
      </c>
      <c r="C562" s="98">
        <v>1</v>
      </c>
      <c r="D562" s="107">
        <v>45870</v>
      </c>
      <c r="E562" s="107">
        <v>45889</v>
      </c>
      <c r="F562" s="102">
        <f>'SABANA DE PRECIOS'!AQ49</f>
        <v>1.6758500000000001</v>
      </c>
      <c r="G562" s="98" t="s">
        <v>80</v>
      </c>
      <c r="H562" s="98" t="s">
        <v>125</v>
      </c>
      <c r="I562" s="115" t="s">
        <v>135</v>
      </c>
    </row>
    <row r="563" spans="1:9">
      <c r="A563" s="110">
        <v>42</v>
      </c>
      <c r="B563" s="108">
        <v>71</v>
      </c>
      <c r="C563" s="108">
        <v>1</v>
      </c>
      <c r="D563" s="109">
        <v>45870</v>
      </c>
      <c r="E563" s="109">
        <v>45889</v>
      </c>
      <c r="F563" s="111">
        <f>'SABANA DE PRECIOS'!AQ50</f>
        <v>1.7121500000000001</v>
      </c>
      <c r="G563" s="108" t="s">
        <v>118</v>
      </c>
      <c r="H563" s="108" t="s">
        <v>125</v>
      </c>
      <c r="I563" s="116" t="s">
        <v>135</v>
      </c>
    </row>
    <row r="564" spans="1:9">
      <c r="A564" s="110">
        <v>42</v>
      </c>
      <c r="B564" s="108">
        <v>86</v>
      </c>
      <c r="C564" s="108">
        <v>1</v>
      </c>
      <c r="D564" s="109">
        <v>45870</v>
      </c>
      <c r="E564" s="109">
        <v>45889</v>
      </c>
      <c r="F564" s="111">
        <f>'SABANA DE PRECIOS'!AQ51</f>
        <v>1.7242500000000001</v>
      </c>
      <c r="G564" s="108" t="s">
        <v>83</v>
      </c>
      <c r="H564" s="108" t="s">
        <v>125</v>
      </c>
      <c r="I564" s="116" t="s">
        <v>135</v>
      </c>
    </row>
    <row r="565" spans="1:9" s="103" customFormat="1">
      <c r="A565" s="119">
        <v>42</v>
      </c>
      <c r="B565" s="120">
        <v>89</v>
      </c>
      <c r="C565" s="120">
        <v>1</v>
      </c>
      <c r="D565" s="121">
        <v>45870</v>
      </c>
      <c r="E565" s="121">
        <v>45889</v>
      </c>
      <c r="F565" s="122">
        <f>'SABANA DE PRECIOS'!AQ20</f>
        <v>1.6819000000000002</v>
      </c>
      <c r="G565" s="120" t="s">
        <v>37</v>
      </c>
      <c r="H565" s="120" t="s">
        <v>125</v>
      </c>
      <c r="I565" s="123" t="s">
        <v>135</v>
      </c>
    </row>
    <row r="566" spans="1:9" s="103" customFormat="1">
      <c r="A566" s="119">
        <v>42</v>
      </c>
      <c r="B566" s="120">
        <v>90</v>
      </c>
      <c r="C566" s="120">
        <v>1</v>
      </c>
      <c r="D566" s="121">
        <v>45870</v>
      </c>
      <c r="E566" s="121">
        <v>45889</v>
      </c>
      <c r="F566" s="122">
        <f>'SABANA DE PRECIOS'!AQ21</f>
        <v>1.7182000000000002</v>
      </c>
      <c r="G566" s="100" t="s">
        <v>365</v>
      </c>
      <c r="H566" s="120" t="s">
        <v>125</v>
      </c>
      <c r="I566" s="123" t="s">
        <v>135</v>
      </c>
    </row>
    <row r="567" spans="1:9">
      <c r="A567" s="106">
        <v>42</v>
      </c>
      <c r="B567" s="108">
        <v>93</v>
      </c>
      <c r="C567" s="108">
        <v>1</v>
      </c>
      <c r="D567" s="109">
        <v>45870</v>
      </c>
      <c r="E567" s="109">
        <v>45889</v>
      </c>
      <c r="F567" s="111">
        <f>'SABANA DE PRECIOS'!AQ52</f>
        <v>1.75329</v>
      </c>
      <c r="G567" s="108" t="s">
        <v>387</v>
      </c>
      <c r="H567" s="108" t="s">
        <v>125</v>
      </c>
      <c r="I567" s="115" t="s">
        <v>135</v>
      </c>
    </row>
    <row r="568" spans="1:9">
      <c r="A568" s="106">
        <v>42</v>
      </c>
      <c r="B568" s="108">
        <v>94</v>
      </c>
      <c r="C568" s="108">
        <v>1</v>
      </c>
      <c r="D568" s="109">
        <v>45870</v>
      </c>
      <c r="E568" s="109">
        <v>45889</v>
      </c>
      <c r="F568" s="111">
        <f>'SABANA DE PRECIOS'!AQ53</f>
        <v>1.7436100000000001</v>
      </c>
      <c r="G568" s="108" t="s">
        <v>389</v>
      </c>
      <c r="H568" s="108" t="s">
        <v>125</v>
      </c>
      <c r="I568" s="115" t="s">
        <v>135</v>
      </c>
    </row>
    <row r="569" spans="1:9">
      <c r="A569" s="106">
        <v>42</v>
      </c>
      <c r="B569" s="108">
        <v>95</v>
      </c>
      <c r="C569" s="108">
        <v>1</v>
      </c>
      <c r="D569" s="109">
        <v>45870</v>
      </c>
      <c r="E569" s="109">
        <v>45889</v>
      </c>
      <c r="F569" s="111">
        <f>'SABANA DE PRECIOS'!AQ54</f>
        <v>1.7629699999999999</v>
      </c>
      <c r="G569" s="108" t="s">
        <v>388</v>
      </c>
      <c r="H569" s="108" t="s">
        <v>125</v>
      </c>
      <c r="I569" s="115" t="s">
        <v>135</v>
      </c>
    </row>
    <row r="570" spans="1:9">
      <c r="A570" s="106">
        <v>42</v>
      </c>
      <c r="B570" s="108">
        <v>97</v>
      </c>
      <c r="C570" s="108">
        <v>1</v>
      </c>
      <c r="D570" s="109">
        <v>45870</v>
      </c>
      <c r="E570" s="109">
        <v>45889</v>
      </c>
      <c r="F570" s="111">
        <f>'SABANA DE PRECIOS'!AQ55</f>
        <v>1.7157800000000001</v>
      </c>
      <c r="G570" s="108" t="s">
        <v>403</v>
      </c>
      <c r="H570" s="108" t="s">
        <v>125</v>
      </c>
      <c r="I570" s="115" t="s">
        <v>135</v>
      </c>
    </row>
    <row r="571" spans="1:9" ht="15.75" thickBot="1"/>
    <row r="572" spans="1:9">
      <c r="A572" s="104">
        <v>50</v>
      </c>
      <c r="B572" s="105">
        <v>73</v>
      </c>
      <c r="C572" s="105">
        <v>1</v>
      </c>
      <c r="D572" s="117">
        <v>45870</v>
      </c>
      <c r="E572" s="117">
        <v>45889</v>
      </c>
      <c r="F572" s="118">
        <f>'SABANA DE PRECIOS'!Y3</f>
        <v>1.6068800000000001</v>
      </c>
      <c r="G572" s="105" t="s">
        <v>15</v>
      </c>
      <c r="H572" s="105" t="s">
        <v>125</v>
      </c>
      <c r="I572" s="114" t="s">
        <v>136</v>
      </c>
    </row>
    <row r="573" spans="1:9">
      <c r="A573" s="106">
        <v>50</v>
      </c>
      <c r="B573" s="98">
        <v>19</v>
      </c>
      <c r="C573" s="98">
        <v>1</v>
      </c>
      <c r="D573" s="107">
        <v>45870</v>
      </c>
      <c r="E573" s="107">
        <v>45889</v>
      </c>
      <c r="F573" s="102">
        <f>'SABANA DE PRECIOS'!Y4</f>
        <v>1.6068800000000001</v>
      </c>
      <c r="G573" s="98" t="s">
        <v>18</v>
      </c>
      <c r="H573" s="98" t="s">
        <v>125</v>
      </c>
      <c r="I573" s="115" t="s">
        <v>136</v>
      </c>
    </row>
    <row r="574" spans="1:9">
      <c r="A574" s="106">
        <v>50</v>
      </c>
      <c r="B574" s="98">
        <v>26</v>
      </c>
      <c r="C574" s="98">
        <v>1</v>
      </c>
      <c r="D574" s="107">
        <v>45870</v>
      </c>
      <c r="E574" s="107">
        <v>45889</v>
      </c>
      <c r="F574" s="102">
        <f>'SABANA DE PRECIOS'!Y5</f>
        <v>1.6068800000000001</v>
      </c>
      <c r="G574" s="98" t="s">
        <v>19</v>
      </c>
      <c r="H574" s="98" t="s">
        <v>125</v>
      </c>
      <c r="I574" s="115" t="s">
        <v>136</v>
      </c>
    </row>
    <row r="575" spans="1:9">
      <c r="A575" s="106">
        <v>50</v>
      </c>
      <c r="B575" s="98">
        <v>1</v>
      </c>
      <c r="C575" s="98">
        <v>1</v>
      </c>
      <c r="D575" s="107">
        <v>45870</v>
      </c>
      <c r="E575" s="107">
        <v>45889</v>
      </c>
      <c r="F575" s="102">
        <f>'SABANA DE PRECIOS'!Y6</f>
        <v>1.62503</v>
      </c>
      <c r="G575" s="98" t="s">
        <v>20</v>
      </c>
      <c r="H575" s="98" t="s">
        <v>125</v>
      </c>
      <c r="I575" s="115" t="s">
        <v>136</v>
      </c>
    </row>
    <row r="576" spans="1:9">
      <c r="A576" s="106">
        <v>50</v>
      </c>
      <c r="B576" s="98">
        <v>2</v>
      </c>
      <c r="C576" s="98">
        <v>1</v>
      </c>
      <c r="D576" s="107">
        <v>45870</v>
      </c>
      <c r="E576" s="107">
        <v>45889</v>
      </c>
      <c r="F576" s="102">
        <f>'SABANA DE PRECIOS'!Y7</f>
        <v>1.6068800000000001</v>
      </c>
      <c r="G576" s="98" t="s">
        <v>21</v>
      </c>
      <c r="H576" s="98" t="s">
        <v>125</v>
      </c>
      <c r="I576" s="115" t="s">
        <v>136</v>
      </c>
    </row>
    <row r="577" spans="1:9">
      <c r="A577" s="106">
        <v>50</v>
      </c>
      <c r="B577" s="98">
        <v>55</v>
      </c>
      <c r="C577" s="98">
        <v>1</v>
      </c>
      <c r="D577" s="107">
        <v>45870</v>
      </c>
      <c r="E577" s="107">
        <v>45889</v>
      </c>
      <c r="F577" s="102">
        <f>'SABANA DE PRECIOS'!Y8</f>
        <v>1.6310800000000001</v>
      </c>
      <c r="G577" s="98" t="s">
        <v>22</v>
      </c>
      <c r="H577" s="98" t="s">
        <v>125</v>
      </c>
      <c r="I577" s="115" t="s">
        <v>136</v>
      </c>
    </row>
    <row r="578" spans="1:9">
      <c r="A578" s="228">
        <v>50</v>
      </c>
      <c r="B578" s="100">
        <v>96</v>
      </c>
      <c r="C578" s="100">
        <v>1</v>
      </c>
      <c r="D578" s="112">
        <v>45870</v>
      </c>
      <c r="E578" s="112">
        <v>45889</v>
      </c>
      <c r="F578" s="101">
        <f>'SABANA DE PRECIOS'!Y9</f>
        <v>1.6189800000000001</v>
      </c>
      <c r="G578" s="229" t="s">
        <v>390</v>
      </c>
      <c r="H578" s="100" t="s">
        <v>125</v>
      </c>
      <c r="I578" s="230" t="s">
        <v>136</v>
      </c>
    </row>
    <row r="579" spans="1:9">
      <c r="A579" s="106">
        <v>50</v>
      </c>
      <c r="B579" s="98">
        <v>9</v>
      </c>
      <c r="C579" s="98">
        <v>1</v>
      </c>
      <c r="D579" s="107">
        <v>45870</v>
      </c>
      <c r="E579" s="107">
        <v>45889</v>
      </c>
      <c r="F579" s="102">
        <f>'SABANA DE PRECIOS'!Y10</f>
        <v>1.5705800000000001</v>
      </c>
      <c r="G579" s="98" t="s">
        <v>24</v>
      </c>
      <c r="H579" s="98" t="s">
        <v>125</v>
      </c>
      <c r="I579" s="115" t="s">
        <v>136</v>
      </c>
    </row>
    <row r="580" spans="1:9">
      <c r="A580" s="106">
        <v>50</v>
      </c>
      <c r="B580" s="98">
        <v>10</v>
      </c>
      <c r="C580" s="98">
        <v>1</v>
      </c>
      <c r="D580" s="107">
        <v>45870</v>
      </c>
      <c r="E580" s="107">
        <v>45889</v>
      </c>
      <c r="F580" s="102">
        <f>F579</f>
        <v>1.5705800000000001</v>
      </c>
      <c r="G580" s="98" t="s">
        <v>24</v>
      </c>
      <c r="H580" s="98" t="s">
        <v>125</v>
      </c>
      <c r="I580" s="115" t="s">
        <v>136</v>
      </c>
    </row>
    <row r="581" spans="1:9">
      <c r="A581" s="106">
        <v>50</v>
      </c>
      <c r="B581" s="98">
        <v>74</v>
      </c>
      <c r="C581" s="98">
        <v>1</v>
      </c>
      <c r="D581" s="107">
        <v>45870</v>
      </c>
      <c r="E581" s="107">
        <v>45889</v>
      </c>
      <c r="F581" s="102">
        <f>'SABANA DE PRECIOS'!Y11</f>
        <v>1.60083</v>
      </c>
      <c r="G581" s="98" t="s">
        <v>26</v>
      </c>
      <c r="H581" s="98" t="s">
        <v>125</v>
      </c>
      <c r="I581" s="115" t="s">
        <v>136</v>
      </c>
    </row>
    <row r="582" spans="1:9">
      <c r="A582" s="106">
        <v>50</v>
      </c>
      <c r="B582" s="98">
        <v>75</v>
      </c>
      <c r="C582" s="98">
        <v>1</v>
      </c>
      <c r="D582" s="107">
        <v>45870</v>
      </c>
      <c r="E582" s="107">
        <v>45889</v>
      </c>
      <c r="F582" s="102">
        <f>F581</f>
        <v>1.60083</v>
      </c>
      <c r="G582" s="98" t="s">
        <v>26</v>
      </c>
      <c r="H582" s="98" t="s">
        <v>125</v>
      </c>
      <c r="I582" s="115" t="s">
        <v>136</v>
      </c>
    </row>
    <row r="583" spans="1:9">
      <c r="A583" s="106">
        <v>50</v>
      </c>
      <c r="B583" s="98">
        <v>27</v>
      </c>
      <c r="C583" s="98">
        <v>1</v>
      </c>
      <c r="D583" s="107">
        <v>45870</v>
      </c>
      <c r="E583" s="107">
        <v>45889</v>
      </c>
      <c r="F583" s="102">
        <f>'SABANA DE PRECIOS'!Y12</f>
        <v>1.6068800000000001</v>
      </c>
      <c r="G583" s="98" t="s">
        <v>23</v>
      </c>
      <c r="H583" s="98" t="s">
        <v>125</v>
      </c>
      <c r="I583" s="115" t="s">
        <v>136</v>
      </c>
    </row>
    <row r="584" spans="1:9">
      <c r="A584" s="106">
        <v>50</v>
      </c>
      <c r="B584" s="98">
        <v>72</v>
      </c>
      <c r="C584" s="98">
        <v>1</v>
      </c>
      <c r="D584" s="107">
        <v>45870</v>
      </c>
      <c r="E584" s="107">
        <v>45889</v>
      </c>
      <c r="F584" s="102">
        <f>'SABANA DE PRECIOS'!Y13</f>
        <v>1.61172</v>
      </c>
      <c r="G584" s="98" t="s">
        <v>28</v>
      </c>
      <c r="H584" s="98" t="s">
        <v>125</v>
      </c>
      <c r="I584" s="115" t="s">
        <v>136</v>
      </c>
    </row>
    <row r="585" spans="1:9">
      <c r="A585" s="106">
        <v>50</v>
      </c>
      <c r="B585" s="98">
        <v>76</v>
      </c>
      <c r="C585" s="98">
        <v>1</v>
      </c>
      <c r="D585" s="107">
        <v>45870</v>
      </c>
      <c r="E585" s="107">
        <v>45889</v>
      </c>
      <c r="F585" s="102">
        <f>'SABANA DE PRECIOS'!Y14</f>
        <v>1.63713</v>
      </c>
      <c r="G585" s="98" t="s">
        <v>29</v>
      </c>
      <c r="H585" s="98" t="s">
        <v>125</v>
      </c>
      <c r="I585" s="115" t="s">
        <v>136</v>
      </c>
    </row>
    <row r="586" spans="1:9">
      <c r="A586" s="106">
        <v>50</v>
      </c>
      <c r="B586" s="98">
        <v>83</v>
      </c>
      <c r="C586" s="108">
        <v>1</v>
      </c>
      <c r="D586" s="109">
        <v>45870</v>
      </c>
      <c r="E586" s="109">
        <v>45889</v>
      </c>
      <c r="F586" s="102">
        <f>'SABANA DE PRECIOS'!Y15</f>
        <v>1.58873</v>
      </c>
      <c r="G586" s="98" t="s">
        <v>30</v>
      </c>
      <c r="H586" s="108" t="s">
        <v>125</v>
      </c>
      <c r="I586" s="115" t="s">
        <v>136</v>
      </c>
    </row>
    <row r="587" spans="1:9">
      <c r="A587" s="110">
        <v>50</v>
      </c>
      <c r="B587" s="108">
        <v>84</v>
      </c>
      <c r="C587" s="108">
        <v>1</v>
      </c>
      <c r="D587" s="109">
        <v>45870</v>
      </c>
      <c r="E587" s="109">
        <v>45889</v>
      </c>
      <c r="F587" s="102">
        <f>'SABANA DE PRECIOS'!Y16</f>
        <v>1.58873</v>
      </c>
      <c r="G587" s="108" t="s">
        <v>32</v>
      </c>
      <c r="H587" s="108" t="s">
        <v>125</v>
      </c>
      <c r="I587" s="116" t="s">
        <v>136</v>
      </c>
    </row>
    <row r="588" spans="1:9">
      <c r="A588" s="110">
        <v>50</v>
      </c>
      <c r="B588" s="108">
        <v>85</v>
      </c>
      <c r="C588" s="108">
        <v>1</v>
      </c>
      <c r="D588" s="109">
        <v>45870</v>
      </c>
      <c r="E588" s="109">
        <v>45889</v>
      </c>
      <c r="F588" s="102">
        <f>'SABANA DE PRECIOS'!Y17</f>
        <v>1.58873</v>
      </c>
      <c r="G588" s="108" t="s">
        <v>33</v>
      </c>
      <c r="H588" s="108" t="s">
        <v>125</v>
      </c>
      <c r="I588" s="116" t="s">
        <v>136</v>
      </c>
    </row>
    <row r="589" spans="1:9">
      <c r="A589" s="110">
        <v>50</v>
      </c>
      <c r="B589" s="108">
        <v>87</v>
      </c>
      <c r="C589" s="108">
        <v>1</v>
      </c>
      <c r="D589" s="109">
        <v>45870</v>
      </c>
      <c r="E589" s="109">
        <v>45889</v>
      </c>
      <c r="F589" s="102">
        <f>'SABANA DE PRECIOS'!Y18</f>
        <v>1.5947800000000001</v>
      </c>
      <c r="G589" s="108" t="s">
        <v>34</v>
      </c>
      <c r="H589" s="108" t="s">
        <v>125</v>
      </c>
      <c r="I589" s="116" t="s">
        <v>136</v>
      </c>
    </row>
    <row r="590" spans="1:9">
      <c r="A590" s="110">
        <v>50</v>
      </c>
      <c r="B590" s="108">
        <v>88</v>
      </c>
      <c r="C590" s="108">
        <v>1</v>
      </c>
      <c r="D590" s="109">
        <v>45870</v>
      </c>
      <c r="E590" s="109">
        <v>45889</v>
      </c>
      <c r="F590" s="102">
        <f>'SABANA DE PRECIOS'!Y19</f>
        <v>1.60083</v>
      </c>
      <c r="G590" s="108" t="s">
        <v>35</v>
      </c>
      <c r="H590" s="108" t="s">
        <v>125</v>
      </c>
      <c r="I590" s="116" t="s">
        <v>136</v>
      </c>
    </row>
    <row r="591" spans="1:9">
      <c r="A591" s="106">
        <v>50</v>
      </c>
      <c r="B591" s="98">
        <v>18</v>
      </c>
      <c r="C591" s="98">
        <v>1</v>
      </c>
      <c r="D591" s="107">
        <v>45870</v>
      </c>
      <c r="E591" s="107">
        <v>45889</v>
      </c>
      <c r="F591" s="102">
        <f>'SABANA DE PRECIOS'!Y23</f>
        <v>1.6068800000000001</v>
      </c>
      <c r="G591" s="98" t="s">
        <v>39</v>
      </c>
      <c r="H591" s="98" t="s">
        <v>125</v>
      </c>
      <c r="I591" s="115" t="s">
        <v>136</v>
      </c>
    </row>
    <row r="592" spans="1:9">
      <c r="A592" s="106">
        <v>50</v>
      </c>
      <c r="B592" s="98">
        <v>70</v>
      </c>
      <c r="C592" s="98">
        <v>1</v>
      </c>
      <c r="D592" s="107">
        <v>45870</v>
      </c>
      <c r="E592" s="107">
        <v>45889</v>
      </c>
      <c r="F592" s="102">
        <f>'SABANA DE PRECIOS'!Y24</f>
        <v>1.6310800000000001</v>
      </c>
      <c r="G592" s="98" t="s">
        <v>41</v>
      </c>
      <c r="H592" s="98" t="s">
        <v>125</v>
      </c>
      <c r="I592" s="115" t="s">
        <v>136</v>
      </c>
    </row>
    <row r="593" spans="1:9">
      <c r="A593" s="106">
        <v>50</v>
      </c>
      <c r="B593" s="98">
        <v>23</v>
      </c>
      <c r="C593" s="98">
        <v>1</v>
      </c>
      <c r="D593" s="107">
        <v>45870</v>
      </c>
      <c r="E593" s="107">
        <v>45889</v>
      </c>
      <c r="F593" s="102">
        <f>'SABANA DE PRECIOS'!Y25</f>
        <v>1.6189800000000001</v>
      </c>
      <c r="G593" s="98" t="s">
        <v>43</v>
      </c>
      <c r="H593" s="98" t="s">
        <v>125</v>
      </c>
      <c r="I593" s="115" t="s">
        <v>136</v>
      </c>
    </row>
    <row r="594" spans="1:9">
      <c r="A594" s="106">
        <v>50</v>
      </c>
      <c r="B594" s="98">
        <v>66</v>
      </c>
      <c r="C594" s="98">
        <v>1</v>
      </c>
      <c r="D594" s="107">
        <v>45870</v>
      </c>
      <c r="E594" s="107">
        <v>45889</v>
      </c>
      <c r="F594" s="102">
        <v>0</v>
      </c>
      <c r="G594" s="98" t="s">
        <v>386</v>
      </c>
      <c r="H594" s="98" t="s">
        <v>125</v>
      </c>
      <c r="I594" s="115" t="s">
        <v>136</v>
      </c>
    </row>
    <row r="595" spans="1:9">
      <c r="A595" s="106">
        <v>50</v>
      </c>
      <c r="B595" s="98">
        <v>8</v>
      </c>
      <c r="C595" s="98">
        <v>1</v>
      </c>
      <c r="D595" s="107">
        <v>45870</v>
      </c>
      <c r="E595" s="107">
        <v>45889</v>
      </c>
      <c r="F595" s="102">
        <f>'SABANA DE PRECIOS'!Y26</f>
        <v>1.6431800000000001</v>
      </c>
      <c r="G595" s="98" t="s">
        <v>45</v>
      </c>
      <c r="H595" s="98" t="s">
        <v>125</v>
      </c>
      <c r="I595" s="115" t="s">
        <v>136</v>
      </c>
    </row>
    <row r="596" spans="1:9">
      <c r="A596" s="106">
        <v>50</v>
      </c>
      <c r="B596" s="98">
        <v>82</v>
      </c>
      <c r="C596" s="98">
        <v>1</v>
      </c>
      <c r="D596" s="107">
        <v>45870</v>
      </c>
      <c r="E596" s="107">
        <v>45889</v>
      </c>
      <c r="F596" s="102">
        <f>'SABANA DE PRECIOS'!Y27</f>
        <v>1.5947800000000001</v>
      </c>
      <c r="G596" s="98" t="s">
        <v>46</v>
      </c>
      <c r="H596" s="98" t="s">
        <v>125</v>
      </c>
      <c r="I596" s="115" t="s">
        <v>136</v>
      </c>
    </row>
    <row r="597" spans="1:9">
      <c r="A597" s="106">
        <v>50</v>
      </c>
      <c r="B597" s="98">
        <v>16</v>
      </c>
      <c r="C597" s="98">
        <v>1</v>
      </c>
      <c r="D597" s="107">
        <v>45870</v>
      </c>
      <c r="E597" s="107">
        <v>45889</v>
      </c>
      <c r="F597" s="102">
        <f>'SABANA DE PRECIOS'!Y28</f>
        <v>1.7278799999999999</v>
      </c>
      <c r="G597" s="98" t="s">
        <v>47</v>
      </c>
      <c r="H597" s="98" t="s">
        <v>125</v>
      </c>
      <c r="I597" s="115" t="s">
        <v>136</v>
      </c>
    </row>
    <row r="598" spans="1:9">
      <c r="A598" s="106">
        <v>50</v>
      </c>
      <c r="B598" s="98">
        <v>14</v>
      </c>
      <c r="C598" s="98">
        <v>1</v>
      </c>
      <c r="D598" s="107">
        <v>45870</v>
      </c>
      <c r="E598" s="107">
        <v>45889</v>
      </c>
      <c r="F598" s="102">
        <f>'SABANA DE PRECIOS'!Y29</f>
        <v>0</v>
      </c>
      <c r="G598" s="98" t="s">
        <v>49</v>
      </c>
      <c r="H598" s="98" t="s">
        <v>125</v>
      </c>
      <c r="I598" s="115" t="s">
        <v>136</v>
      </c>
    </row>
    <row r="599" spans="1:9">
      <c r="A599" s="106">
        <v>50</v>
      </c>
      <c r="B599" s="98">
        <v>5</v>
      </c>
      <c r="C599" s="98">
        <v>1</v>
      </c>
      <c r="D599" s="107">
        <v>45870</v>
      </c>
      <c r="E599" s="107">
        <v>45889</v>
      </c>
      <c r="F599" s="102">
        <f>'SABANA DE PRECIOS'!Y30</f>
        <v>1.6383400000000001</v>
      </c>
      <c r="G599" s="98" t="s">
        <v>51</v>
      </c>
      <c r="H599" s="98" t="s">
        <v>125</v>
      </c>
      <c r="I599" s="115" t="s">
        <v>136</v>
      </c>
    </row>
    <row r="600" spans="1:9">
      <c r="A600" s="106">
        <v>50</v>
      </c>
      <c r="B600" s="98">
        <v>41</v>
      </c>
      <c r="C600" s="98">
        <v>1</v>
      </c>
      <c r="D600" s="107">
        <v>45870</v>
      </c>
      <c r="E600" s="107">
        <v>45889</v>
      </c>
      <c r="F600" s="102">
        <f>'SABANA DE PRECIOS'!Y31</f>
        <v>1.6068800000000001</v>
      </c>
      <c r="G600" s="98" t="s">
        <v>53</v>
      </c>
      <c r="H600" s="98" t="s">
        <v>125</v>
      </c>
      <c r="I600" s="115" t="s">
        <v>136</v>
      </c>
    </row>
    <row r="601" spans="1:9">
      <c r="A601" s="106">
        <v>50</v>
      </c>
      <c r="B601" s="98">
        <v>64</v>
      </c>
      <c r="C601" s="98">
        <v>1</v>
      </c>
      <c r="D601" s="107">
        <v>45870</v>
      </c>
      <c r="E601" s="107">
        <v>45889</v>
      </c>
      <c r="F601" s="102">
        <f>'SABANA DE PRECIOS'!Y32</f>
        <v>1.7085199999999998</v>
      </c>
      <c r="G601" s="98" t="s">
        <v>55</v>
      </c>
      <c r="H601" s="98" t="s">
        <v>125</v>
      </c>
      <c r="I601" s="115" t="s">
        <v>136</v>
      </c>
    </row>
    <row r="602" spans="1:9">
      <c r="A602" s="106">
        <v>50</v>
      </c>
      <c r="B602" s="98">
        <v>44</v>
      </c>
      <c r="C602" s="98">
        <v>1</v>
      </c>
      <c r="D602" s="107">
        <v>45870</v>
      </c>
      <c r="E602" s="107">
        <v>45889</v>
      </c>
      <c r="F602" s="102">
        <f>'SABANA DE PRECIOS'!Y33</f>
        <v>1.5947800000000001</v>
      </c>
      <c r="G602" s="98" t="s">
        <v>56</v>
      </c>
      <c r="H602" s="98" t="s">
        <v>125</v>
      </c>
      <c r="I602" s="115" t="s">
        <v>136</v>
      </c>
    </row>
    <row r="603" spans="1:9">
      <c r="A603" s="106">
        <v>50</v>
      </c>
      <c r="B603" s="98">
        <v>33</v>
      </c>
      <c r="C603" s="98">
        <v>1</v>
      </c>
      <c r="D603" s="107">
        <v>45870</v>
      </c>
      <c r="E603" s="107">
        <v>45889</v>
      </c>
      <c r="F603" s="102">
        <f>'SABANA DE PRECIOS'!Y34</f>
        <v>1.6649599999999998</v>
      </c>
      <c r="G603" s="98" t="s">
        <v>58</v>
      </c>
      <c r="H603" s="98" t="s">
        <v>125</v>
      </c>
      <c r="I603" s="115" t="s">
        <v>136</v>
      </c>
    </row>
    <row r="604" spans="1:9">
      <c r="A604" s="106">
        <v>50</v>
      </c>
      <c r="B604" s="98">
        <v>34</v>
      </c>
      <c r="C604" s="98">
        <v>1</v>
      </c>
      <c r="D604" s="107">
        <v>45870</v>
      </c>
      <c r="E604" s="107">
        <v>45889</v>
      </c>
      <c r="F604" s="102">
        <f>'SABANA DE PRECIOS'!Y35</f>
        <v>1.6238199999999998</v>
      </c>
      <c r="G604" s="98" t="s">
        <v>59</v>
      </c>
      <c r="H604" s="98" t="s">
        <v>125</v>
      </c>
      <c r="I604" s="115" t="s">
        <v>136</v>
      </c>
    </row>
    <row r="605" spans="1:9">
      <c r="A605" s="106">
        <v>50</v>
      </c>
      <c r="B605" s="213">
        <v>91</v>
      </c>
      <c r="C605" s="98">
        <v>1</v>
      </c>
      <c r="D605" s="107">
        <v>45870</v>
      </c>
      <c r="E605" s="107">
        <v>45889</v>
      </c>
      <c r="F605" s="102">
        <f>'SABANA DE PRECIOS'!Y36</f>
        <v>1.66496</v>
      </c>
      <c r="G605" s="212" t="s">
        <v>382</v>
      </c>
      <c r="H605" s="98" t="s">
        <v>125</v>
      </c>
      <c r="I605" s="115" t="s">
        <v>136</v>
      </c>
    </row>
    <row r="606" spans="1:9">
      <c r="A606" s="106">
        <v>50</v>
      </c>
      <c r="B606" s="98">
        <v>53</v>
      </c>
      <c r="C606" s="98">
        <v>1</v>
      </c>
      <c r="D606" s="107">
        <v>45870</v>
      </c>
      <c r="E606" s="107">
        <v>45889</v>
      </c>
      <c r="F606" s="102">
        <f>F605</f>
        <v>1.66496</v>
      </c>
      <c r="G606" s="98" t="s">
        <v>60</v>
      </c>
      <c r="H606" s="98" t="s">
        <v>125</v>
      </c>
      <c r="I606" s="115" t="s">
        <v>136</v>
      </c>
    </row>
    <row r="607" spans="1:9">
      <c r="A607" s="106">
        <v>50</v>
      </c>
      <c r="B607" s="98">
        <v>45</v>
      </c>
      <c r="C607" s="98">
        <v>1</v>
      </c>
      <c r="D607" s="107">
        <v>45870</v>
      </c>
      <c r="E607" s="107">
        <v>45889</v>
      </c>
      <c r="F607" s="102">
        <f>'SABANA DE PRECIOS'!Y37</f>
        <v>1.6552800000000001</v>
      </c>
      <c r="G607" s="98" t="s">
        <v>62</v>
      </c>
      <c r="H607" s="98" t="s">
        <v>125</v>
      </c>
      <c r="I607" s="115" t="s">
        <v>136</v>
      </c>
    </row>
    <row r="608" spans="1:9">
      <c r="A608" s="106">
        <v>50</v>
      </c>
      <c r="B608" s="98">
        <v>47</v>
      </c>
      <c r="C608" s="98">
        <v>1</v>
      </c>
      <c r="D608" s="107">
        <v>45870</v>
      </c>
      <c r="E608" s="107">
        <v>45889</v>
      </c>
      <c r="F608" s="102">
        <f>'SABANA DE PRECIOS'!Y38</f>
        <v>1.6068800000000001</v>
      </c>
      <c r="G608" s="98" t="s">
        <v>64</v>
      </c>
      <c r="H608" s="98" t="s">
        <v>125</v>
      </c>
      <c r="I608" s="115" t="s">
        <v>136</v>
      </c>
    </row>
    <row r="609" spans="1:9">
      <c r="A609" s="106">
        <v>50</v>
      </c>
      <c r="B609" s="98">
        <v>56</v>
      </c>
      <c r="C609" s="98">
        <v>1</v>
      </c>
      <c r="D609" s="107">
        <v>45870</v>
      </c>
      <c r="E609" s="107">
        <v>45889</v>
      </c>
      <c r="F609" s="102">
        <f>'SABANA DE PRECIOS'!Y39</f>
        <v>1.6637499999999998</v>
      </c>
      <c r="G609" s="98" t="s">
        <v>65</v>
      </c>
      <c r="H609" s="98" t="s">
        <v>125</v>
      </c>
      <c r="I609" s="115" t="s">
        <v>136</v>
      </c>
    </row>
    <row r="610" spans="1:9">
      <c r="A610" s="106">
        <v>50</v>
      </c>
      <c r="B610" s="98">
        <v>61</v>
      </c>
      <c r="C610" s="98">
        <v>1</v>
      </c>
      <c r="D610" s="107">
        <v>45870</v>
      </c>
      <c r="E610" s="107">
        <v>45889</v>
      </c>
      <c r="F610" s="102">
        <f>'SABANA DE PRECIOS'!Y40</f>
        <v>1.62019</v>
      </c>
      <c r="G610" s="98" t="s">
        <v>67</v>
      </c>
      <c r="H610" s="98" t="s">
        <v>125</v>
      </c>
      <c r="I610" s="115" t="s">
        <v>136</v>
      </c>
    </row>
    <row r="611" spans="1:9">
      <c r="A611" s="106">
        <v>50</v>
      </c>
      <c r="B611" s="98">
        <v>60</v>
      </c>
      <c r="C611" s="98">
        <v>1</v>
      </c>
      <c r="D611" s="107">
        <v>45870</v>
      </c>
      <c r="E611" s="107">
        <v>45889</v>
      </c>
      <c r="F611" s="102">
        <f>'SABANA DE PRECIOS'!Y41</f>
        <v>1.57663</v>
      </c>
      <c r="G611" s="98" t="s">
        <v>69</v>
      </c>
      <c r="H611" s="98" t="s">
        <v>125</v>
      </c>
      <c r="I611" s="115" t="s">
        <v>136</v>
      </c>
    </row>
    <row r="612" spans="1:9">
      <c r="A612" s="106">
        <v>50</v>
      </c>
      <c r="B612" s="98">
        <v>65</v>
      </c>
      <c r="C612" s="98">
        <v>1</v>
      </c>
      <c r="D612" s="107">
        <v>45870</v>
      </c>
      <c r="E612" s="107">
        <v>45889</v>
      </c>
      <c r="F612" s="102">
        <f>'SABANA DE PRECIOS'!Y42</f>
        <v>1.62019</v>
      </c>
      <c r="G612" s="98" t="s">
        <v>71</v>
      </c>
      <c r="H612" s="98" t="s">
        <v>125</v>
      </c>
      <c r="I612" s="115" t="s">
        <v>136</v>
      </c>
    </row>
    <row r="613" spans="1:9">
      <c r="A613" s="106">
        <v>50</v>
      </c>
      <c r="B613" s="98">
        <v>68</v>
      </c>
      <c r="C613" s="98">
        <v>1</v>
      </c>
      <c r="D613" s="107">
        <v>45870</v>
      </c>
      <c r="E613" s="107">
        <v>45889</v>
      </c>
      <c r="F613" s="102">
        <f>'SABANA DE PRECIOS'!Y43</f>
        <v>1.7322299999999999</v>
      </c>
      <c r="G613" s="98" t="s">
        <v>72</v>
      </c>
      <c r="H613" s="98" t="s">
        <v>125</v>
      </c>
      <c r="I613" s="115" t="s">
        <v>136</v>
      </c>
    </row>
    <row r="614" spans="1:9">
      <c r="A614" s="106">
        <v>50</v>
      </c>
      <c r="B614" s="98">
        <v>67</v>
      </c>
      <c r="C614" s="98">
        <v>1</v>
      </c>
      <c r="D614" s="107">
        <v>45870</v>
      </c>
      <c r="E614" s="107">
        <v>45889</v>
      </c>
      <c r="F614" s="102">
        <f>'SABANA DE PRECIOS'!Y44</f>
        <v>0</v>
      </c>
      <c r="G614" s="98" t="s">
        <v>73</v>
      </c>
      <c r="H614" s="98" t="s">
        <v>125</v>
      </c>
      <c r="I614" s="115" t="s">
        <v>136</v>
      </c>
    </row>
    <row r="615" spans="1:9">
      <c r="A615" s="106">
        <v>50</v>
      </c>
      <c r="B615" s="98">
        <v>77</v>
      </c>
      <c r="C615" s="98">
        <v>1</v>
      </c>
      <c r="D615" s="107">
        <v>45870</v>
      </c>
      <c r="E615" s="107">
        <v>45889</v>
      </c>
      <c r="F615" s="102">
        <f>'SABANA DE PRECIOS'!Y45</f>
        <v>1.6819000000000002</v>
      </c>
      <c r="G615" s="98" t="s">
        <v>74</v>
      </c>
      <c r="H615" s="98" t="s">
        <v>125</v>
      </c>
      <c r="I615" s="115" t="s">
        <v>136</v>
      </c>
    </row>
    <row r="616" spans="1:9">
      <c r="A616" s="106">
        <v>50</v>
      </c>
      <c r="B616" s="98">
        <v>78</v>
      </c>
      <c r="C616" s="98">
        <v>1</v>
      </c>
      <c r="D616" s="107">
        <v>45870</v>
      </c>
      <c r="E616" s="107">
        <v>45889</v>
      </c>
      <c r="F616" s="102">
        <f>'SABANA DE PRECIOS'!Y46</f>
        <v>1.5851</v>
      </c>
      <c r="G616" s="98" t="s">
        <v>76</v>
      </c>
      <c r="H616" s="98" t="s">
        <v>125</v>
      </c>
      <c r="I616" s="115" t="s">
        <v>136</v>
      </c>
    </row>
    <row r="617" spans="1:9">
      <c r="A617" s="106">
        <v>50</v>
      </c>
      <c r="B617" s="98">
        <v>80</v>
      </c>
      <c r="C617" s="98">
        <v>1</v>
      </c>
      <c r="D617" s="107">
        <v>45870</v>
      </c>
      <c r="E617" s="107">
        <v>45889</v>
      </c>
      <c r="F617" s="102">
        <f>'SABANA DE PRECIOS'!Y47</f>
        <v>1.6625399999999999</v>
      </c>
      <c r="G617" s="98" t="s">
        <v>78</v>
      </c>
      <c r="H617" s="98" t="s">
        <v>125</v>
      </c>
      <c r="I617" s="115" t="s">
        <v>136</v>
      </c>
    </row>
    <row r="618" spans="1:9">
      <c r="A618" s="106">
        <v>50</v>
      </c>
      <c r="B618" s="98">
        <v>81</v>
      </c>
      <c r="C618" s="98">
        <v>1</v>
      </c>
      <c r="D618" s="107">
        <v>45870</v>
      </c>
      <c r="E618" s="107">
        <v>45889</v>
      </c>
      <c r="F618" s="102">
        <f>'SABANA DE PRECIOS'!Y48</f>
        <v>1.6589099999999999</v>
      </c>
      <c r="G618" s="98" t="s">
        <v>79</v>
      </c>
      <c r="H618" s="98" t="s">
        <v>125</v>
      </c>
      <c r="I618" s="115" t="s">
        <v>136</v>
      </c>
    </row>
    <row r="619" spans="1:9">
      <c r="A619" s="106">
        <v>50</v>
      </c>
      <c r="B619" s="98">
        <v>79</v>
      </c>
      <c r="C619" s="98">
        <v>1</v>
      </c>
      <c r="D619" s="107">
        <v>45870</v>
      </c>
      <c r="E619" s="107">
        <v>45889</v>
      </c>
      <c r="F619" s="102">
        <f>'SABANA DE PRECIOS'!Y49</f>
        <v>1.57663</v>
      </c>
      <c r="G619" s="98" t="s">
        <v>80</v>
      </c>
      <c r="H619" s="98" t="s">
        <v>125</v>
      </c>
      <c r="I619" s="115" t="s">
        <v>136</v>
      </c>
    </row>
    <row r="620" spans="1:9">
      <c r="A620" s="110">
        <v>50</v>
      </c>
      <c r="B620" s="108">
        <v>71</v>
      </c>
      <c r="C620" s="108">
        <v>1</v>
      </c>
      <c r="D620" s="109">
        <v>45870</v>
      </c>
      <c r="E620" s="109">
        <v>45889</v>
      </c>
      <c r="F620" s="111">
        <f>'SABANA DE PRECIOS'!Y50</f>
        <v>1.62503</v>
      </c>
      <c r="G620" s="108" t="s">
        <v>118</v>
      </c>
      <c r="H620" s="108" t="s">
        <v>125</v>
      </c>
      <c r="I620" s="116" t="s">
        <v>136</v>
      </c>
    </row>
    <row r="621" spans="1:9">
      <c r="A621" s="110">
        <v>50</v>
      </c>
      <c r="B621" s="108">
        <v>86</v>
      </c>
      <c r="C621" s="108">
        <v>1</v>
      </c>
      <c r="D621" s="109">
        <v>45870</v>
      </c>
      <c r="E621" s="109">
        <v>45889</v>
      </c>
      <c r="F621" s="111">
        <f>'SABANA DE PRECIOS'!Y51</f>
        <v>1.62503</v>
      </c>
      <c r="G621" s="108" t="s">
        <v>83</v>
      </c>
      <c r="H621" s="108" t="s">
        <v>125</v>
      </c>
      <c r="I621" s="116" t="s">
        <v>136</v>
      </c>
    </row>
    <row r="622" spans="1:9" s="103" customFormat="1">
      <c r="A622" s="119">
        <v>50</v>
      </c>
      <c r="B622" s="120">
        <v>89</v>
      </c>
      <c r="C622" s="120">
        <v>1</v>
      </c>
      <c r="D622" s="121">
        <v>45870</v>
      </c>
      <c r="E622" s="121">
        <v>45889</v>
      </c>
      <c r="F622" s="122">
        <f>'SABANA DE PRECIOS'!Y20</f>
        <v>1.5826800000000001</v>
      </c>
      <c r="G622" s="120" t="s">
        <v>37</v>
      </c>
      <c r="H622" s="120" t="s">
        <v>125</v>
      </c>
      <c r="I622" s="123" t="s">
        <v>136</v>
      </c>
    </row>
    <row r="623" spans="1:9" s="103" customFormat="1">
      <c r="A623" s="119">
        <v>50</v>
      </c>
      <c r="B623" s="120">
        <v>90</v>
      </c>
      <c r="C623" s="120">
        <v>1</v>
      </c>
      <c r="D623" s="121">
        <v>45870</v>
      </c>
      <c r="E623" s="121">
        <v>45889</v>
      </c>
      <c r="F623" s="122">
        <f>'SABANA DE PRECIOS'!Y21</f>
        <v>1.6189800000000001</v>
      </c>
      <c r="G623" s="100" t="s">
        <v>365</v>
      </c>
      <c r="H623" s="120" t="s">
        <v>125</v>
      </c>
      <c r="I623" s="123" t="s">
        <v>136</v>
      </c>
    </row>
    <row r="624" spans="1:9">
      <c r="A624" s="106">
        <v>50</v>
      </c>
      <c r="B624" s="108">
        <v>93</v>
      </c>
      <c r="C624" s="108">
        <v>1</v>
      </c>
      <c r="D624" s="109">
        <v>45870</v>
      </c>
      <c r="E624" s="109">
        <v>45889</v>
      </c>
      <c r="F624" s="111">
        <f>'SABANA DE PRECIOS'!Y52</f>
        <v>1.6661699999999999</v>
      </c>
      <c r="G624" s="108" t="s">
        <v>387</v>
      </c>
      <c r="H624" s="108" t="s">
        <v>125</v>
      </c>
      <c r="I624" s="116" t="s">
        <v>136</v>
      </c>
    </row>
    <row r="625" spans="1:9">
      <c r="A625" s="106">
        <v>50</v>
      </c>
      <c r="B625" s="108">
        <v>94</v>
      </c>
      <c r="C625" s="108">
        <v>1</v>
      </c>
      <c r="D625" s="109">
        <v>45870</v>
      </c>
      <c r="E625" s="109">
        <v>45889</v>
      </c>
      <c r="F625" s="111">
        <f>'SABANA DE PRECIOS'!Y53</f>
        <v>1.65649</v>
      </c>
      <c r="G625" s="108" t="s">
        <v>389</v>
      </c>
      <c r="H625" s="108" t="s">
        <v>125</v>
      </c>
      <c r="I625" s="116" t="s">
        <v>136</v>
      </c>
    </row>
    <row r="626" spans="1:9">
      <c r="A626" s="106">
        <v>50</v>
      </c>
      <c r="B626" s="108">
        <v>95</v>
      </c>
      <c r="C626" s="108">
        <v>1</v>
      </c>
      <c r="D626" s="109">
        <v>45870</v>
      </c>
      <c r="E626" s="109">
        <v>45889</v>
      </c>
      <c r="F626" s="111">
        <f>'SABANA DE PRECIOS'!Y54</f>
        <v>1.6758500000000001</v>
      </c>
      <c r="G626" s="108" t="s">
        <v>388</v>
      </c>
      <c r="H626" s="108" t="s">
        <v>125</v>
      </c>
      <c r="I626" s="116" t="s">
        <v>136</v>
      </c>
    </row>
    <row r="627" spans="1:9">
      <c r="A627" s="106">
        <v>50</v>
      </c>
      <c r="B627" s="108">
        <v>97</v>
      </c>
      <c r="C627" s="108">
        <v>1</v>
      </c>
      <c r="D627" s="109">
        <v>45870</v>
      </c>
      <c r="E627" s="109">
        <v>45889</v>
      </c>
      <c r="F627" s="111">
        <f>'SABANA DE PRECIOS'!Y55</f>
        <v>1.61656</v>
      </c>
      <c r="G627" s="108" t="s">
        <v>403</v>
      </c>
      <c r="H627" s="108" t="s">
        <v>125</v>
      </c>
      <c r="I627" s="116" t="s">
        <v>136</v>
      </c>
    </row>
    <row r="628" spans="1:9" ht="15.75" thickBot="1"/>
    <row r="629" spans="1:9">
      <c r="A629" s="104">
        <v>85</v>
      </c>
      <c r="B629" s="105">
        <v>73</v>
      </c>
      <c r="C629" s="105">
        <v>1</v>
      </c>
      <c r="D629" s="117">
        <v>45870</v>
      </c>
      <c r="E629" s="117">
        <v>45889</v>
      </c>
      <c r="F629" s="118">
        <f>'SABANA DE PRECIOS'!V3</f>
        <v>1.6068800000000001</v>
      </c>
      <c r="G629" s="105" t="s">
        <v>15</v>
      </c>
      <c r="H629" s="105" t="s">
        <v>125</v>
      </c>
      <c r="I629" s="114" t="s">
        <v>137</v>
      </c>
    </row>
    <row r="630" spans="1:9">
      <c r="A630" s="106">
        <v>85</v>
      </c>
      <c r="B630" s="98">
        <v>19</v>
      </c>
      <c r="C630" s="98">
        <v>1</v>
      </c>
      <c r="D630" s="107">
        <v>45870</v>
      </c>
      <c r="E630" s="107">
        <v>45889</v>
      </c>
      <c r="F630" s="102">
        <f>'SABANA DE PRECIOS'!V4</f>
        <v>1.6068800000000001</v>
      </c>
      <c r="G630" s="98" t="s">
        <v>18</v>
      </c>
      <c r="H630" s="98" t="s">
        <v>125</v>
      </c>
      <c r="I630" s="115" t="s">
        <v>137</v>
      </c>
    </row>
    <row r="631" spans="1:9">
      <c r="A631" s="106">
        <v>85</v>
      </c>
      <c r="B631" s="98">
        <v>26</v>
      </c>
      <c r="C631" s="98">
        <v>1</v>
      </c>
      <c r="D631" s="107">
        <v>45870</v>
      </c>
      <c r="E631" s="107">
        <v>45889</v>
      </c>
      <c r="F631" s="102">
        <f>'SABANA DE PRECIOS'!V5</f>
        <v>1.6068800000000001</v>
      </c>
      <c r="G631" s="98" t="s">
        <v>19</v>
      </c>
      <c r="H631" s="98" t="s">
        <v>125</v>
      </c>
      <c r="I631" s="115" t="s">
        <v>137</v>
      </c>
    </row>
    <row r="632" spans="1:9">
      <c r="A632" s="106">
        <v>85</v>
      </c>
      <c r="B632" s="98">
        <v>1</v>
      </c>
      <c r="C632" s="98">
        <v>1</v>
      </c>
      <c r="D632" s="107">
        <v>45870</v>
      </c>
      <c r="E632" s="107">
        <v>45889</v>
      </c>
      <c r="F632" s="102">
        <f>'SABANA DE PRECIOS'!V6</f>
        <v>1.62503</v>
      </c>
      <c r="G632" s="98" t="s">
        <v>20</v>
      </c>
      <c r="H632" s="98" t="s">
        <v>125</v>
      </c>
      <c r="I632" s="115" t="s">
        <v>137</v>
      </c>
    </row>
    <row r="633" spans="1:9">
      <c r="A633" s="106">
        <v>85</v>
      </c>
      <c r="B633" s="98">
        <v>2</v>
      </c>
      <c r="C633" s="98">
        <v>1</v>
      </c>
      <c r="D633" s="107">
        <v>45870</v>
      </c>
      <c r="E633" s="107">
        <v>45889</v>
      </c>
      <c r="F633" s="102">
        <f>'SABANA DE PRECIOS'!V7</f>
        <v>1.6068800000000001</v>
      </c>
      <c r="G633" s="98" t="s">
        <v>21</v>
      </c>
      <c r="H633" s="98" t="s">
        <v>125</v>
      </c>
      <c r="I633" s="115" t="s">
        <v>137</v>
      </c>
    </row>
    <row r="634" spans="1:9">
      <c r="A634" s="106">
        <v>85</v>
      </c>
      <c r="B634" s="98">
        <v>55</v>
      </c>
      <c r="C634" s="98">
        <v>1</v>
      </c>
      <c r="D634" s="107">
        <v>45870</v>
      </c>
      <c r="E634" s="107">
        <v>45889</v>
      </c>
      <c r="F634" s="102">
        <f>'SABANA DE PRECIOS'!V8</f>
        <v>1.6383400000000001</v>
      </c>
      <c r="G634" s="98" t="s">
        <v>22</v>
      </c>
      <c r="H634" s="98" t="s">
        <v>125</v>
      </c>
      <c r="I634" s="115" t="s">
        <v>137</v>
      </c>
    </row>
    <row r="635" spans="1:9">
      <c r="A635" s="228">
        <v>85</v>
      </c>
      <c r="B635" s="100">
        <v>96</v>
      </c>
      <c r="C635" s="100">
        <v>1</v>
      </c>
      <c r="D635" s="112">
        <v>45870</v>
      </c>
      <c r="E635" s="112">
        <v>45889</v>
      </c>
      <c r="F635" s="101">
        <f>'SABANA DE PRECIOS'!V9</f>
        <v>1.6068800000000001</v>
      </c>
      <c r="G635" s="229" t="s">
        <v>390</v>
      </c>
      <c r="H635" s="100" t="s">
        <v>125</v>
      </c>
      <c r="I635" s="230" t="s">
        <v>137</v>
      </c>
    </row>
    <row r="636" spans="1:9">
      <c r="A636" s="106">
        <v>85</v>
      </c>
      <c r="B636" s="98">
        <v>9</v>
      </c>
      <c r="C636" s="98">
        <v>1</v>
      </c>
      <c r="D636" s="107">
        <v>45870</v>
      </c>
      <c r="E636" s="107">
        <v>45889</v>
      </c>
      <c r="F636" s="102">
        <f>'SABANA DE PRECIOS'!V10</f>
        <v>1.5705800000000001</v>
      </c>
      <c r="G636" s="98" t="s">
        <v>24</v>
      </c>
      <c r="H636" s="98" t="s">
        <v>125</v>
      </c>
      <c r="I636" s="115" t="s">
        <v>137</v>
      </c>
    </row>
    <row r="637" spans="1:9">
      <c r="A637" s="106">
        <v>85</v>
      </c>
      <c r="B637" s="98">
        <v>10</v>
      </c>
      <c r="C637" s="98">
        <v>1</v>
      </c>
      <c r="D637" s="107">
        <v>45870</v>
      </c>
      <c r="E637" s="107">
        <v>45889</v>
      </c>
      <c r="F637" s="102">
        <f>F636</f>
        <v>1.5705800000000001</v>
      </c>
      <c r="G637" s="98" t="s">
        <v>24</v>
      </c>
      <c r="H637" s="98" t="s">
        <v>125</v>
      </c>
      <c r="I637" s="115" t="s">
        <v>137</v>
      </c>
    </row>
    <row r="638" spans="1:9">
      <c r="A638" s="106">
        <v>85</v>
      </c>
      <c r="B638" s="98">
        <v>74</v>
      </c>
      <c r="C638" s="98">
        <v>1</v>
      </c>
      <c r="D638" s="107">
        <v>45870</v>
      </c>
      <c r="E638" s="107">
        <v>45889</v>
      </c>
      <c r="F638" s="102">
        <f>'SABANA DE PRECIOS'!V11</f>
        <v>1.60083</v>
      </c>
      <c r="G638" s="98" t="s">
        <v>26</v>
      </c>
      <c r="H638" s="98" t="s">
        <v>125</v>
      </c>
      <c r="I638" s="115" t="s">
        <v>137</v>
      </c>
    </row>
    <row r="639" spans="1:9">
      <c r="A639" s="106">
        <v>85</v>
      </c>
      <c r="B639" s="98">
        <v>75</v>
      </c>
      <c r="C639" s="98">
        <v>1</v>
      </c>
      <c r="D639" s="107">
        <v>45870</v>
      </c>
      <c r="E639" s="107">
        <v>45889</v>
      </c>
      <c r="F639" s="102">
        <f>F638</f>
        <v>1.60083</v>
      </c>
      <c r="G639" s="98" t="s">
        <v>26</v>
      </c>
      <c r="H639" s="98" t="s">
        <v>125</v>
      </c>
      <c r="I639" s="115" t="s">
        <v>137</v>
      </c>
    </row>
    <row r="640" spans="1:9">
      <c r="A640" s="106">
        <v>85</v>
      </c>
      <c r="B640" s="98">
        <v>27</v>
      </c>
      <c r="C640" s="98">
        <v>1</v>
      </c>
      <c r="D640" s="107">
        <v>45870</v>
      </c>
      <c r="E640" s="107">
        <v>45889</v>
      </c>
      <c r="F640" s="102">
        <f>'SABANA DE PRECIOS'!V12</f>
        <v>1.6068800000000001</v>
      </c>
      <c r="G640" s="98" t="s">
        <v>23</v>
      </c>
      <c r="H640" s="98" t="s">
        <v>125</v>
      </c>
      <c r="I640" s="115" t="s">
        <v>137</v>
      </c>
    </row>
    <row r="641" spans="1:9">
      <c r="A641" s="106">
        <v>85</v>
      </c>
      <c r="B641" s="98">
        <v>72</v>
      </c>
      <c r="C641" s="98">
        <v>1</v>
      </c>
      <c r="D641" s="107">
        <v>45870</v>
      </c>
      <c r="E641" s="107">
        <v>45889</v>
      </c>
      <c r="F641" s="102">
        <f>'SABANA DE PRECIOS'!V13</f>
        <v>1.6310800000000001</v>
      </c>
      <c r="G641" s="98" t="s">
        <v>28</v>
      </c>
      <c r="H641" s="98" t="s">
        <v>125</v>
      </c>
      <c r="I641" s="115" t="s">
        <v>137</v>
      </c>
    </row>
    <row r="642" spans="1:9">
      <c r="A642" s="106">
        <v>85</v>
      </c>
      <c r="B642" s="98">
        <v>76</v>
      </c>
      <c r="C642" s="98">
        <v>1</v>
      </c>
      <c r="D642" s="107">
        <v>45870</v>
      </c>
      <c r="E642" s="107">
        <v>45889</v>
      </c>
      <c r="F642" s="102">
        <f>'SABANA DE PRECIOS'!V14</f>
        <v>1.64439</v>
      </c>
      <c r="G642" s="98" t="s">
        <v>29</v>
      </c>
      <c r="H642" s="98" t="s">
        <v>125</v>
      </c>
      <c r="I642" s="115" t="s">
        <v>137</v>
      </c>
    </row>
    <row r="643" spans="1:9">
      <c r="A643" s="106">
        <v>85</v>
      </c>
      <c r="B643" s="98">
        <v>83</v>
      </c>
      <c r="C643" s="108">
        <v>1</v>
      </c>
      <c r="D643" s="109">
        <v>45870</v>
      </c>
      <c r="E643" s="109">
        <v>45889</v>
      </c>
      <c r="F643" s="102">
        <f>'SABANA DE PRECIOS'!V15</f>
        <v>1.58873</v>
      </c>
      <c r="G643" s="98" t="s">
        <v>30</v>
      </c>
      <c r="H643" s="108" t="s">
        <v>125</v>
      </c>
      <c r="I643" s="115" t="s">
        <v>137</v>
      </c>
    </row>
    <row r="644" spans="1:9">
      <c r="A644" s="110">
        <v>85</v>
      </c>
      <c r="B644" s="108">
        <v>84</v>
      </c>
      <c r="C644" s="108">
        <v>1</v>
      </c>
      <c r="D644" s="109">
        <v>45870</v>
      </c>
      <c r="E644" s="109">
        <v>45889</v>
      </c>
      <c r="F644" s="102">
        <f>'SABANA DE PRECIOS'!V16</f>
        <v>1.58873</v>
      </c>
      <c r="G644" s="108" t="s">
        <v>32</v>
      </c>
      <c r="H644" s="108" t="s">
        <v>125</v>
      </c>
      <c r="I644" s="116" t="s">
        <v>137</v>
      </c>
    </row>
    <row r="645" spans="1:9">
      <c r="A645" s="110">
        <v>85</v>
      </c>
      <c r="B645" s="108">
        <v>85</v>
      </c>
      <c r="C645" s="108">
        <v>1</v>
      </c>
      <c r="D645" s="109">
        <v>45870</v>
      </c>
      <c r="E645" s="109">
        <v>45889</v>
      </c>
      <c r="F645" s="102">
        <f>'SABANA DE PRECIOS'!V17</f>
        <v>1.58873</v>
      </c>
      <c r="G645" s="108" t="s">
        <v>33</v>
      </c>
      <c r="H645" s="108" t="s">
        <v>125</v>
      </c>
      <c r="I645" s="116" t="s">
        <v>137</v>
      </c>
    </row>
    <row r="646" spans="1:9">
      <c r="A646" s="110">
        <v>85</v>
      </c>
      <c r="B646" s="108">
        <v>87</v>
      </c>
      <c r="C646" s="108">
        <v>1</v>
      </c>
      <c r="D646" s="109">
        <v>45870</v>
      </c>
      <c r="E646" s="109">
        <v>45889</v>
      </c>
      <c r="F646" s="102">
        <f>'SABANA DE PRECIOS'!V18</f>
        <v>1.5947800000000001</v>
      </c>
      <c r="G646" s="108" t="s">
        <v>34</v>
      </c>
      <c r="H646" s="108" t="s">
        <v>125</v>
      </c>
      <c r="I646" s="116" t="s">
        <v>137</v>
      </c>
    </row>
    <row r="647" spans="1:9">
      <c r="A647" s="110">
        <v>85</v>
      </c>
      <c r="B647" s="108">
        <v>88</v>
      </c>
      <c r="C647" s="108">
        <v>1</v>
      </c>
      <c r="D647" s="109">
        <v>45870</v>
      </c>
      <c r="E647" s="109">
        <v>45889</v>
      </c>
      <c r="F647" s="102">
        <f>'SABANA DE PRECIOS'!V19</f>
        <v>1.60083</v>
      </c>
      <c r="G647" s="108" t="s">
        <v>35</v>
      </c>
      <c r="H647" s="108" t="s">
        <v>125</v>
      </c>
      <c r="I647" s="116" t="s">
        <v>137</v>
      </c>
    </row>
    <row r="648" spans="1:9">
      <c r="A648" s="106">
        <v>85</v>
      </c>
      <c r="B648" s="98">
        <v>18</v>
      </c>
      <c r="C648" s="98">
        <v>1</v>
      </c>
      <c r="D648" s="107">
        <v>45870</v>
      </c>
      <c r="E648" s="107">
        <v>45889</v>
      </c>
      <c r="F648" s="102">
        <f>'SABANA DE PRECIOS'!V23</f>
        <v>1.6068800000000001</v>
      </c>
      <c r="G648" s="98" t="s">
        <v>39</v>
      </c>
      <c r="H648" s="98" t="s">
        <v>125</v>
      </c>
      <c r="I648" s="115" t="s">
        <v>137</v>
      </c>
    </row>
    <row r="649" spans="1:9">
      <c r="A649" s="106">
        <v>85</v>
      </c>
      <c r="B649" s="98">
        <v>70</v>
      </c>
      <c r="C649" s="98">
        <v>1</v>
      </c>
      <c r="D649" s="107">
        <v>45870</v>
      </c>
      <c r="E649" s="107">
        <v>45889</v>
      </c>
      <c r="F649" s="102">
        <f>'SABANA DE PRECIOS'!V24</f>
        <v>1.6383400000000001</v>
      </c>
      <c r="G649" s="98" t="s">
        <v>41</v>
      </c>
      <c r="H649" s="98" t="s">
        <v>125</v>
      </c>
      <c r="I649" s="115" t="s">
        <v>137</v>
      </c>
    </row>
    <row r="650" spans="1:9">
      <c r="A650" s="106">
        <v>85</v>
      </c>
      <c r="B650" s="98">
        <v>23</v>
      </c>
      <c r="C650" s="98">
        <v>1</v>
      </c>
      <c r="D650" s="107">
        <v>45870</v>
      </c>
      <c r="E650" s="107">
        <v>45889</v>
      </c>
      <c r="F650" s="102">
        <f>'SABANA DE PRECIOS'!V25</f>
        <v>1.6189800000000001</v>
      </c>
      <c r="G650" s="98" t="s">
        <v>43</v>
      </c>
      <c r="H650" s="98" t="s">
        <v>125</v>
      </c>
      <c r="I650" s="115" t="s">
        <v>137</v>
      </c>
    </row>
    <row r="651" spans="1:9">
      <c r="A651" s="106">
        <v>85</v>
      </c>
      <c r="B651" s="98">
        <v>66</v>
      </c>
      <c r="C651" s="98">
        <v>1</v>
      </c>
      <c r="D651" s="107">
        <v>45870</v>
      </c>
      <c r="E651" s="107">
        <v>45889</v>
      </c>
      <c r="F651" s="102">
        <v>0</v>
      </c>
      <c r="G651" s="98" t="s">
        <v>386</v>
      </c>
      <c r="H651" s="98" t="s">
        <v>125</v>
      </c>
      <c r="I651" s="115" t="s">
        <v>137</v>
      </c>
    </row>
    <row r="652" spans="1:9">
      <c r="A652" s="106">
        <v>85</v>
      </c>
      <c r="B652" s="98">
        <v>8</v>
      </c>
      <c r="C652" s="98">
        <v>1</v>
      </c>
      <c r="D652" s="107">
        <v>45870</v>
      </c>
      <c r="E652" s="107">
        <v>45889</v>
      </c>
      <c r="F652" s="102">
        <f>'SABANA DE PRECIOS'!V26</f>
        <v>1.6504400000000001</v>
      </c>
      <c r="G652" s="98" t="s">
        <v>45</v>
      </c>
      <c r="H652" s="98" t="s">
        <v>125</v>
      </c>
      <c r="I652" s="115" t="s">
        <v>137</v>
      </c>
    </row>
    <row r="653" spans="1:9">
      <c r="A653" s="106">
        <v>85</v>
      </c>
      <c r="B653" s="98">
        <v>82</v>
      </c>
      <c r="C653" s="98">
        <v>1</v>
      </c>
      <c r="D653" s="107">
        <v>45870</v>
      </c>
      <c r="E653" s="107">
        <v>45889</v>
      </c>
      <c r="F653" s="102">
        <f>'SABANA DE PRECIOS'!V27</f>
        <v>1.5947800000000001</v>
      </c>
      <c r="G653" s="98" t="s">
        <v>46</v>
      </c>
      <c r="H653" s="98" t="s">
        <v>125</v>
      </c>
      <c r="I653" s="115" t="s">
        <v>137</v>
      </c>
    </row>
    <row r="654" spans="1:9">
      <c r="A654" s="106">
        <v>85</v>
      </c>
      <c r="B654" s="98">
        <v>16</v>
      </c>
      <c r="C654" s="98">
        <v>1</v>
      </c>
      <c r="D654" s="107">
        <v>45870</v>
      </c>
      <c r="E654" s="107">
        <v>45889</v>
      </c>
      <c r="F654" s="102">
        <f>'SABANA DE PRECIOS'!V28</f>
        <v>1.7278799999999999</v>
      </c>
      <c r="G654" s="98" t="s">
        <v>47</v>
      </c>
      <c r="H654" s="98" t="s">
        <v>125</v>
      </c>
      <c r="I654" s="115" t="s">
        <v>137</v>
      </c>
    </row>
    <row r="655" spans="1:9">
      <c r="A655" s="106">
        <v>85</v>
      </c>
      <c r="B655" s="98">
        <v>14</v>
      </c>
      <c r="C655" s="98">
        <v>1</v>
      </c>
      <c r="D655" s="107">
        <v>45870</v>
      </c>
      <c r="E655" s="107">
        <v>45889</v>
      </c>
      <c r="F655" s="102">
        <f>'SABANA DE PRECIOS'!V29</f>
        <v>0</v>
      </c>
      <c r="G655" s="98" t="s">
        <v>49</v>
      </c>
      <c r="H655" s="98" t="s">
        <v>125</v>
      </c>
      <c r="I655" s="115" t="s">
        <v>137</v>
      </c>
    </row>
    <row r="656" spans="1:9">
      <c r="A656" s="106">
        <v>85</v>
      </c>
      <c r="B656" s="98">
        <v>5</v>
      </c>
      <c r="C656" s="98">
        <v>1</v>
      </c>
      <c r="D656" s="107">
        <v>45870</v>
      </c>
      <c r="E656" s="107">
        <v>45889</v>
      </c>
      <c r="F656" s="102">
        <f>'SABANA DE PRECIOS'!V30</f>
        <v>1.6383400000000001</v>
      </c>
      <c r="G656" s="98" t="s">
        <v>51</v>
      </c>
      <c r="H656" s="98" t="s">
        <v>125</v>
      </c>
      <c r="I656" s="115" t="s">
        <v>137</v>
      </c>
    </row>
    <row r="657" spans="1:9">
      <c r="A657" s="106">
        <v>85</v>
      </c>
      <c r="B657" s="98">
        <v>41</v>
      </c>
      <c r="C657" s="98">
        <v>1</v>
      </c>
      <c r="D657" s="107">
        <v>45870</v>
      </c>
      <c r="E657" s="107">
        <v>45889</v>
      </c>
      <c r="F657" s="102">
        <f>'SABANA DE PRECIOS'!V31</f>
        <v>1.6068800000000001</v>
      </c>
      <c r="G657" s="98" t="s">
        <v>53</v>
      </c>
      <c r="H657" s="98" t="s">
        <v>125</v>
      </c>
      <c r="I657" s="115" t="s">
        <v>137</v>
      </c>
    </row>
    <row r="658" spans="1:9">
      <c r="A658" s="106">
        <v>85</v>
      </c>
      <c r="B658" s="98">
        <v>64</v>
      </c>
      <c r="C658" s="98">
        <v>1</v>
      </c>
      <c r="D658" s="107">
        <v>45870</v>
      </c>
      <c r="E658" s="107">
        <v>45889</v>
      </c>
      <c r="F658" s="102">
        <f>'SABANA DE PRECIOS'!V32</f>
        <v>1.7157799999999999</v>
      </c>
      <c r="G658" s="98" t="s">
        <v>55</v>
      </c>
      <c r="H658" s="98" t="s">
        <v>125</v>
      </c>
      <c r="I658" s="115" t="s">
        <v>137</v>
      </c>
    </row>
    <row r="659" spans="1:9">
      <c r="A659" s="106">
        <v>85</v>
      </c>
      <c r="B659" s="98">
        <v>44</v>
      </c>
      <c r="C659" s="98">
        <v>1</v>
      </c>
      <c r="D659" s="107">
        <v>45870</v>
      </c>
      <c r="E659" s="107">
        <v>45889</v>
      </c>
      <c r="F659" s="102">
        <f>'SABANA DE PRECIOS'!V33</f>
        <v>1.6020400000000001</v>
      </c>
      <c r="G659" s="98" t="s">
        <v>56</v>
      </c>
      <c r="H659" s="98" t="s">
        <v>125</v>
      </c>
      <c r="I659" s="115" t="s">
        <v>137</v>
      </c>
    </row>
    <row r="660" spans="1:9">
      <c r="A660" s="106">
        <v>85</v>
      </c>
      <c r="B660" s="98">
        <v>33</v>
      </c>
      <c r="C660" s="98">
        <v>1</v>
      </c>
      <c r="D660" s="107">
        <v>45870</v>
      </c>
      <c r="E660" s="107">
        <v>45889</v>
      </c>
      <c r="F660" s="102">
        <f>'SABANA DE PRECIOS'!V34</f>
        <v>1.6722199999999998</v>
      </c>
      <c r="G660" s="98" t="s">
        <v>58</v>
      </c>
      <c r="H660" s="98" t="s">
        <v>125</v>
      </c>
      <c r="I660" s="115" t="s">
        <v>137</v>
      </c>
    </row>
    <row r="661" spans="1:9">
      <c r="A661" s="106">
        <v>85</v>
      </c>
      <c r="B661" s="98">
        <v>34</v>
      </c>
      <c r="C661" s="98">
        <v>1</v>
      </c>
      <c r="D661" s="107">
        <v>45870</v>
      </c>
      <c r="E661" s="107">
        <v>45889</v>
      </c>
      <c r="F661" s="102">
        <f>'SABANA DE PRECIOS'!V35</f>
        <v>1.6431799999999999</v>
      </c>
      <c r="G661" s="98" t="s">
        <v>59</v>
      </c>
      <c r="H661" s="98" t="s">
        <v>125</v>
      </c>
      <c r="I661" s="115" t="s">
        <v>137</v>
      </c>
    </row>
    <row r="662" spans="1:9">
      <c r="A662" s="106">
        <v>85</v>
      </c>
      <c r="B662" s="213">
        <v>91</v>
      </c>
      <c r="C662" s="98">
        <v>1</v>
      </c>
      <c r="D662" s="107">
        <v>45870</v>
      </c>
      <c r="E662" s="107">
        <v>45889</v>
      </c>
      <c r="F662" s="102">
        <f>'SABANA DE PRECIOS'!V36</f>
        <v>1.67222</v>
      </c>
      <c r="G662" s="212" t="s">
        <v>382</v>
      </c>
      <c r="H662" s="98" t="s">
        <v>125</v>
      </c>
      <c r="I662" s="115" t="s">
        <v>137</v>
      </c>
    </row>
    <row r="663" spans="1:9">
      <c r="A663" s="106">
        <v>85</v>
      </c>
      <c r="B663" s="98">
        <v>53</v>
      </c>
      <c r="C663" s="98">
        <v>1</v>
      </c>
      <c r="D663" s="107">
        <v>45870</v>
      </c>
      <c r="E663" s="107">
        <v>45889</v>
      </c>
      <c r="F663" s="102">
        <f>F662</f>
        <v>1.67222</v>
      </c>
      <c r="G663" s="98" t="s">
        <v>60</v>
      </c>
      <c r="H663" s="98" t="s">
        <v>125</v>
      </c>
      <c r="I663" s="115" t="s">
        <v>137</v>
      </c>
    </row>
    <row r="664" spans="1:9">
      <c r="A664" s="106">
        <v>85</v>
      </c>
      <c r="B664" s="98">
        <v>45</v>
      </c>
      <c r="C664" s="98">
        <v>1</v>
      </c>
      <c r="D664" s="107">
        <v>45870</v>
      </c>
      <c r="E664" s="107">
        <v>45889</v>
      </c>
      <c r="F664" s="102">
        <f>'SABANA DE PRECIOS'!V37</f>
        <v>1.6625400000000001</v>
      </c>
      <c r="G664" s="98" t="s">
        <v>62</v>
      </c>
      <c r="H664" s="98" t="s">
        <v>125</v>
      </c>
      <c r="I664" s="115" t="s">
        <v>137</v>
      </c>
    </row>
    <row r="665" spans="1:9">
      <c r="A665" s="106">
        <v>85</v>
      </c>
      <c r="B665" s="98">
        <v>47</v>
      </c>
      <c r="C665" s="98">
        <v>1</v>
      </c>
      <c r="D665" s="107">
        <v>45870</v>
      </c>
      <c r="E665" s="107">
        <v>45889</v>
      </c>
      <c r="F665" s="102">
        <f>'SABANA DE PRECIOS'!V38</f>
        <v>1.6262400000000001</v>
      </c>
      <c r="G665" s="98" t="s">
        <v>64</v>
      </c>
      <c r="H665" s="98" t="s">
        <v>125</v>
      </c>
      <c r="I665" s="115" t="s">
        <v>137</v>
      </c>
    </row>
    <row r="666" spans="1:9">
      <c r="A666" s="106">
        <v>85</v>
      </c>
      <c r="B666" s="98">
        <v>56</v>
      </c>
      <c r="C666" s="98">
        <v>1</v>
      </c>
      <c r="D666" s="107">
        <v>45870</v>
      </c>
      <c r="E666" s="107">
        <v>45889</v>
      </c>
      <c r="F666" s="102">
        <f>'SABANA DE PRECIOS'!V39</f>
        <v>1.6710099999999999</v>
      </c>
      <c r="G666" s="98" t="s">
        <v>65</v>
      </c>
      <c r="H666" s="98" t="s">
        <v>125</v>
      </c>
      <c r="I666" s="115" t="s">
        <v>137</v>
      </c>
    </row>
    <row r="667" spans="1:9">
      <c r="A667" s="106">
        <v>85</v>
      </c>
      <c r="B667" s="98">
        <v>61</v>
      </c>
      <c r="C667" s="98">
        <v>1</v>
      </c>
      <c r="D667" s="107">
        <v>45870</v>
      </c>
      <c r="E667" s="107">
        <v>45889</v>
      </c>
      <c r="F667" s="102">
        <f>'SABANA DE PRECIOS'!V40</f>
        <v>1.6274499999999998</v>
      </c>
      <c r="G667" s="98" t="s">
        <v>67</v>
      </c>
      <c r="H667" s="98" t="s">
        <v>125</v>
      </c>
      <c r="I667" s="115" t="s">
        <v>137</v>
      </c>
    </row>
    <row r="668" spans="1:9">
      <c r="A668" s="106">
        <v>85</v>
      </c>
      <c r="B668" s="98">
        <v>60</v>
      </c>
      <c r="C668" s="98">
        <v>1</v>
      </c>
      <c r="D668" s="107">
        <v>45870</v>
      </c>
      <c r="E668" s="107">
        <v>45889</v>
      </c>
      <c r="F668" s="102">
        <f>'SABANA DE PRECIOS'!V41</f>
        <v>1.57663</v>
      </c>
      <c r="G668" s="98" t="s">
        <v>69</v>
      </c>
      <c r="H668" s="98" t="s">
        <v>125</v>
      </c>
      <c r="I668" s="115" t="s">
        <v>137</v>
      </c>
    </row>
    <row r="669" spans="1:9">
      <c r="A669" s="106">
        <v>85</v>
      </c>
      <c r="B669" s="98">
        <v>65</v>
      </c>
      <c r="C669" s="98">
        <v>1</v>
      </c>
      <c r="D669" s="107">
        <v>45870</v>
      </c>
      <c r="E669" s="107">
        <v>45889</v>
      </c>
      <c r="F669" s="102">
        <f>'SABANA DE PRECIOS'!V42</f>
        <v>1.6274499999999998</v>
      </c>
      <c r="G669" s="98" t="s">
        <v>71</v>
      </c>
      <c r="H669" s="98" t="s">
        <v>125</v>
      </c>
      <c r="I669" s="115" t="s">
        <v>137</v>
      </c>
    </row>
    <row r="670" spans="1:9">
      <c r="A670" s="106">
        <v>85</v>
      </c>
      <c r="B670" s="98">
        <v>68</v>
      </c>
      <c r="C670" s="98">
        <v>1</v>
      </c>
      <c r="D670" s="107">
        <v>45870</v>
      </c>
      <c r="E670" s="107">
        <v>45889</v>
      </c>
      <c r="F670" s="102">
        <f>'SABANA DE PRECIOS'!V43</f>
        <v>1.7394899999999998</v>
      </c>
      <c r="G670" s="98" t="s">
        <v>72</v>
      </c>
      <c r="H670" s="98" t="s">
        <v>125</v>
      </c>
      <c r="I670" s="115" t="s">
        <v>137</v>
      </c>
    </row>
    <row r="671" spans="1:9">
      <c r="A671" s="106">
        <v>85</v>
      </c>
      <c r="B671" s="98">
        <v>67</v>
      </c>
      <c r="C671" s="98">
        <v>1</v>
      </c>
      <c r="D671" s="107">
        <v>45870</v>
      </c>
      <c r="E671" s="107">
        <v>45889</v>
      </c>
      <c r="F671" s="102">
        <f>'SABANA DE PRECIOS'!V44</f>
        <v>0</v>
      </c>
      <c r="G671" s="98" t="s">
        <v>73</v>
      </c>
      <c r="H671" s="98" t="s">
        <v>125</v>
      </c>
      <c r="I671" s="115" t="s">
        <v>137</v>
      </c>
    </row>
    <row r="672" spans="1:9">
      <c r="A672" s="106">
        <v>85</v>
      </c>
      <c r="B672" s="98">
        <v>77</v>
      </c>
      <c r="C672" s="98">
        <v>1</v>
      </c>
      <c r="D672" s="107">
        <v>45870</v>
      </c>
      <c r="E672" s="107">
        <v>45889</v>
      </c>
      <c r="F672" s="102">
        <f>'SABANA DE PRECIOS'!V45</f>
        <v>1.6891600000000002</v>
      </c>
      <c r="G672" s="98" t="s">
        <v>74</v>
      </c>
      <c r="H672" s="98" t="s">
        <v>125</v>
      </c>
      <c r="I672" s="115" t="s">
        <v>137</v>
      </c>
    </row>
    <row r="673" spans="1:9">
      <c r="A673" s="106">
        <v>85</v>
      </c>
      <c r="B673" s="98">
        <v>78</v>
      </c>
      <c r="C673" s="98">
        <v>1</v>
      </c>
      <c r="D673" s="107">
        <v>45870</v>
      </c>
      <c r="E673" s="107">
        <v>45889</v>
      </c>
      <c r="F673" s="102">
        <f>'SABANA DE PRECIOS'!V46</f>
        <v>1.59236</v>
      </c>
      <c r="G673" s="98" t="s">
        <v>76</v>
      </c>
      <c r="H673" s="98" t="s">
        <v>125</v>
      </c>
      <c r="I673" s="115" t="s">
        <v>137</v>
      </c>
    </row>
    <row r="674" spans="1:9">
      <c r="A674" s="106">
        <v>85</v>
      </c>
      <c r="B674" s="98">
        <v>80</v>
      </c>
      <c r="C674" s="98">
        <v>1</v>
      </c>
      <c r="D674" s="107">
        <v>45870</v>
      </c>
      <c r="E674" s="107">
        <v>45889</v>
      </c>
      <c r="F674" s="102">
        <f>'SABANA DE PRECIOS'!V47</f>
        <v>1.6697999999999997</v>
      </c>
      <c r="G674" s="98" t="s">
        <v>78</v>
      </c>
      <c r="H674" s="98" t="s">
        <v>125</v>
      </c>
      <c r="I674" s="115" t="s">
        <v>137</v>
      </c>
    </row>
    <row r="675" spans="1:9">
      <c r="A675" s="106">
        <v>85</v>
      </c>
      <c r="B675" s="98">
        <v>81</v>
      </c>
      <c r="C675" s="98">
        <v>1</v>
      </c>
      <c r="D675" s="107">
        <v>45870</v>
      </c>
      <c r="E675" s="107">
        <v>45889</v>
      </c>
      <c r="F675" s="102">
        <f>'SABANA DE PRECIOS'!V48</f>
        <v>1.6661699999999999</v>
      </c>
      <c r="G675" s="98" t="s">
        <v>79</v>
      </c>
      <c r="H675" s="98" t="s">
        <v>125</v>
      </c>
      <c r="I675" s="115" t="s">
        <v>137</v>
      </c>
    </row>
    <row r="676" spans="1:9">
      <c r="A676" s="106">
        <v>85</v>
      </c>
      <c r="B676" s="98">
        <v>79</v>
      </c>
      <c r="C676" s="98">
        <v>1</v>
      </c>
      <c r="D676" s="107">
        <v>45870</v>
      </c>
      <c r="E676" s="107">
        <v>45889</v>
      </c>
      <c r="F676" s="102">
        <f>'SABANA DE PRECIOS'!V49</f>
        <v>1.57663</v>
      </c>
      <c r="G676" s="98" t="s">
        <v>80</v>
      </c>
      <c r="H676" s="98" t="s">
        <v>125</v>
      </c>
      <c r="I676" s="115" t="s">
        <v>137</v>
      </c>
    </row>
    <row r="677" spans="1:9">
      <c r="A677" s="110">
        <v>85</v>
      </c>
      <c r="B677" s="108">
        <v>71</v>
      </c>
      <c r="C677" s="108">
        <v>1</v>
      </c>
      <c r="D677" s="109">
        <v>45870</v>
      </c>
      <c r="E677" s="109">
        <v>45889</v>
      </c>
      <c r="F677" s="111">
        <f>'SABANA DE PRECIOS'!V50</f>
        <v>1.63229</v>
      </c>
      <c r="G677" s="108" t="s">
        <v>118</v>
      </c>
      <c r="H677" s="108" t="s">
        <v>125</v>
      </c>
      <c r="I677" s="116" t="s">
        <v>137</v>
      </c>
    </row>
    <row r="678" spans="1:9">
      <c r="A678" s="110">
        <v>85</v>
      </c>
      <c r="B678" s="108">
        <v>86</v>
      </c>
      <c r="C678" s="108">
        <v>1</v>
      </c>
      <c r="D678" s="109">
        <v>45870</v>
      </c>
      <c r="E678" s="109">
        <v>45889</v>
      </c>
      <c r="F678" s="111">
        <f>'SABANA DE PRECIOS'!V51</f>
        <v>1.62503</v>
      </c>
      <c r="G678" s="108" t="s">
        <v>83</v>
      </c>
      <c r="H678" s="108" t="s">
        <v>125</v>
      </c>
      <c r="I678" s="116" t="s">
        <v>137</v>
      </c>
    </row>
    <row r="679" spans="1:9" s="103" customFormat="1">
      <c r="A679" s="119">
        <v>85</v>
      </c>
      <c r="B679" s="120">
        <v>89</v>
      </c>
      <c r="C679" s="120">
        <v>1</v>
      </c>
      <c r="D679" s="121">
        <v>45870</v>
      </c>
      <c r="E679" s="121">
        <v>45889</v>
      </c>
      <c r="F679" s="122">
        <f>'SABANA DE PRECIOS'!V20</f>
        <v>1.5826800000000001</v>
      </c>
      <c r="G679" s="120" t="s">
        <v>37</v>
      </c>
      <c r="H679" s="120" t="s">
        <v>125</v>
      </c>
      <c r="I679" s="123" t="s">
        <v>137</v>
      </c>
    </row>
    <row r="680" spans="1:9" s="103" customFormat="1">
      <c r="A680" s="119">
        <v>85</v>
      </c>
      <c r="B680" s="120">
        <v>90</v>
      </c>
      <c r="C680" s="120">
        <v>1</v>
      </c>
      <c r="D680" s="121">
        <v>45870</v>
      </c>
      <c r="E680" s="121">
        <v>45889</v>
      </c>
      <c r="F680" s="122">
        <f>'SABANA DE PRECIOS'!V21</f>
        <v>1.6189800000000001</v>
      </c>
      <c r="G680" s="100" t="s">
        <v>365</v>
      </c>
      <c r="H680" s="120" t="s">
        <v>125</v>
      </c>
      <c r="I680" s="123" t="s">
        <v>137</v>
      </c>
    </row>
    <row r="681" spans="1:9">
      <c r="A681" s="110">
        <v>85</v>
      </c>
      <c r="B681" s="108">
        <v>93</v>
      </c>
      <c r="C681" s="108">
        <v>1</v>
      </c>
      <c r="D681" s="109">
        <v>45870</v>
      </c>
      <c r="E681" s="109">
        <v>45889</v>
      </c>
      <c r="F681" s="111">
        <f>'SABANA DE PRECIOS'!V52</f>
        <v>1.67343</v>
      </c>
      <c r="G681" s="108" t="s">
        <v>387</v>
      </c>
      <c r="H681" s="108" t="s">
        <v>125</v>
      </c>
      <c r="I681" s="116" t="s">
        <v>137</v>
      </c>
    </row>
    <row r="682" spans="1:9">
      <c r="A682" s="110">
        <v>85</v>
      </c>
      <c r="B682" s="108">
        <v>94</v>
      </c>
      <c r="C682" s="108">
        <v>1</v>
      </c>
      <c r="D682" s="109">
        <v>45870</v>
      </c>
      <c r="E682" s="109">
        <v>45889</v>
      </c>
      <c r="F682" s="111">
        <f>'SABANA DE PRECIOS'!V53</f>
        <v>1.6637499999999998</v>
      </c>
      <c r="G682" s="108" t="s">
        <v>389</v>
      </c>
      <c r="H682" s="108" t="s">
        <v>125</v>
      </c>
      <c r="I682" s="116" t="s">
        <v>137</v>
      </c>
    </row>
    <row r="683" spans="1:9">
      <c r="A683" s="110">
        <v>85</v>
      </c>
      <c r="B683" s="108">
        <v>95</v>
      </c>
      <c r="C683" s="108">
        <v>1</v>
      </c>
      <c r="D683" s="109">
        <v>45870</v>
      </c>
      <c r="E683" s="109">
        <v>45889</v>
      </c>
      <c r="F683" s="111">
        <f>'SABANA DE PRECIOS'!V54</f>
        <v>1.6831099999999999</v>
      </c>
      <c r="G683" s="108" t="s">
        <v>388</v>
      </c>
      <c r="H683" s="108" t="s">
        <v>125</v>
      </c>
      <c r="I683" s="116" t="s">
        <v>137</v>
      </c>
    </row>
    <row r="684" spans="1:9">
      <c r="A684" s="110">
        <v>85</v>
      </c>
      <c r="B684" s="108">
        <v>97</v>
      </c>
      <c r="C684" s="108">
        <v>1</v>
      </c>
      <c r="D684" s="109">
        <v>45870</v>
      </c>
      <c r="E684" s="109">
        <v>45889</v>
      </c>
      <c r="F684" s="111">
        <f>'SABANA DE PRECIOS'!V55</f>
        <v>1.61656</v>
      </c>
      <c r="G684" s="108" t="s">
        <v>403</v>
      </c>
      <c r="H684" s="108" t="s">
        <v>125</v>
      </c>
      <c r="I684" s="116" t="s">
        <v>137</v>
      </c>
    </row>
    <row r="685" spans="1:9" ht="15.75" thickBot="1"/>
    <row r="686" spans="1:9">
      <c r="A686" s="104">
        <v>65</v>
      </c>
      <c r="B686" s="105">
        <v>73</v>
      </c>
      <c r="C686" s="105">
        <v>1</v>
      </c>
      <c r="D686" s="117">
        <v>45870</v>
      </c>
      <c r="E686" s="117">
        <v>45889</v>
      </c>
      <c r="F686" s="118">
        <f>'SABANA DE PRECIOS'!AB3</f>
        <v>1.6068800000000001</v>
      </c>
      <c r="G686" s="105" t="s">
        <v>15</v>
      </c>
      <c r="H686" s="105" t="s">
        <v>125</v>
      </c>
      <c r="I686" s="114" t="s">
        <v>138</v>
      </c>
    </row>
    <row r="687" spans="1:9">
      <c r="A687" s="106">
        <v>65</v>
      </c>
      <c r="B687" s="98">
        <v>19</v>
      </c>
      <c r="C687" s="98">
        <v>1</v>
      </c>
      <c r="D687" s="107">
        <v>45870</v>
      </c>
      <c r="E687" s="107">
        <v>45889</v>
      </c>
      <c r="F687" s="102">
        <f>'SABANA DE PRECIOS'!AB4</f>
        <v>1.6068800000000001</v>
      </c>
      <c r="G687" s="98" t="s">
        <v>18</v>
      </c>
      <c r="H687" s="98" t="s">
        <v>125</v>
      </c>
      <c r="I687" s="115" t="s">
        <v>138</v>
      </c>
    </row>
    <row r="688" spans="1:9">
      <c r="A688" s="106">
        <v>65</v>
      </c>
      <c r="B688" s="98">
        <v>26</v>
      </c>
      <c r="C688" s="98">
        <v>1</v>
      </c>
      <c r="D688" s="107">
        <v>45870</v>
      </c>
      <c r="E688" s="107">
        <v>45889</v>
      </c>
      <c r="F688" s="102">
        <f>'SABANA DE PRECIOS'!AB5</f>
        <v>1.6068800000000001</v>
      </c>
      <c r="G688" s="98" t="s">
        <v>19</v>
      </c>
      <c r="H688" s="98" t="s">
        <v>125</v>
      </c>
      <c r="I688" s="115" t="s">
        <v>138</v>
      </c>
    </row>
    <row r="689" spans="1:9">
      <c r="A689" s="106">
        <v>65</v>
      </c>
      <c r="B689" s="98">
        <v>1</v>
      </c>
      <c r="C689" s="98">
        <v>1</v>
      </c>
      <c r="D689" s="107">
        <v>45870</v>
      </c>
      <c r="E689" s="107">
        <v>45889</v>
      </c>
      <c r="F689" s="102">
        <f>'SABANA DE PRECIOS'!AB6</f>
        <v>1.62503</v>
      </c>
      <c r="G689" s="98" t="s">
        <v>20</v>
      </c>
      <c r="H689" s="98" t="s">
        <v>125</v>
      </c>
      <c r="I689" s="115" t="s">
        <v>138</v>
      </c>
    </row>
    <row r="690" spans="1:9">
      <c r="A690" s="106">
        <v>65</v>
      </c>
      <c r="B690" s="98">
        <v>2</v>
      </c>
      <c r="C690" s="98">
        <v>1</v>
      </c>
      <c r="D690" s="107">
        <v>45870</v>
      </c>
      <c r="E690" s="107">
        <v>45889</v>
      </c>
      <c r="F690" s="102">
        <f>'SABANA DE PRECIOS'!AB7</f>
        <v>1.6068800000000001</v>
      </c>
      <c r="G690" s="98" t="s">
        <v>21</v>
      </c>
      <c r="H690" s="98" t="s">
        <v>125</v>
      </c>
      <c r="I690" s="115" t="s">
        <v>138</v>
      </c>
    </row>
    <row r="691" spans="1:9">
      <c r="A691" s="106">
        <v>65</v>
      </c>
      <c r="B691" s="98">
        <v>55</v>
      </c>
      <c r="C691" s="98">
        <v>1</v>
      </c>
      <c r="D691" s="107">
        <v>45870</v>
      </c>
      <c r="E691" s="107">
        <v>45889</v>
      </c>
      <c r="F691" s="102">
        <f>'SABANA DE PRECIOS'!AB8</f>
        <v>1.6383400000000001</v>
      </c>
      <c r="G691" s="98" t="s">
        <v>22</v>
      </c>
      <c r="H691" s="98" t="s">
        <v>125</v>
      </c>
      <c r="I691" s="115" t="s">
        <v>138</v>
      </c>
    </row>
    <row r="692" spans="1:9">
      <c r="A692" s="228">
        <v>65</v>
      </c>
      <c r="B692" s="100">
        <v>96</v>
      </c>
      <c r="C692" s="100">
        <v>1</v>
      </c>
      <c r="D692" s="112">
        <v>45870</v>
      </c>
      <c r="E692" s="112">
        <v>45889</v>
      </c>
      <c r="F692" s="101">
        <f>'SABANA DE PRECIOS'!AB9</f>
        <v>1.6262400000000001</v>
      </c>
      <c r="G692" s="229" t="s">
        <v>390</v>
      </c>
      <c r="H692" s="100" t="s">
        <v>125</v>
      </c>
      <c r="I692" s="230" t="s">
        <v>138</v>
      </c>
    </row>
    <row r="693" spans="1:9">
      <c r="A693" s="106">
        <v>65</v>
      </c>
      <c r="B693" s="98">
        <v>9</v>
      </c>
      <c r="C693" s="98">
        <v>1</v>
      </c>
      <c r="D693" s="107">
        <v>45870</v>
      </c>
      <c r="E693" s="107">
        <v>45889</v>
      </c>
      <c r="F693" s="102">
        <f>'SABANA DE PRECIOS'!AB10</f>
        <v>1.5899400000000001</v>
      </c>
      <c r="G693" s="98" t="s">
        <v>24</v>
      </c>
      <c r="H693" s="98" t="s">
        <v>125</v>
      </c>
      <c r="I693" s="115" t="s">
        <v>138</v>
      </c>
    </row>
    <row r="694" spans="1:9">
      <c r="A694" s="106">
        <v>65</v>
      </c>
      <c r="B694" s="98">
        <v>10</v>
      </c>
      <c r="C694" s="98">
        <v>1</v>
      </c>
      <c r="D694" s="107">
        <v>45870</v>
      </c>
      <c r="E694" s="107">
        <v>45889</v>
      </c>
      <c r="F694" s="102">
        <f>F693</f>
        <v>1.5899400000000001</v>
      </c>
      <c r="G694" s="98" t="s">
        <v>24</v>
      </c>
      <c r="H694" s="98" t="s">
        <v>125</v>
      </c>
      <c r="I694" s="115" t="s">
        <v>138</v>
      </c>
    </row>
    <row r="695" spans="1:9">
      <c r="A695" s="106">
        <v>65</v>
      </c>
      <c r="B695" s="98">
        <v>74</v>
      </c>
      <c r="C695" s="98">
        <v>1</v>
      </c>
      <c r="D695" s="107">
        <v>45870</v>
      </c>
      <c r="E695" s="107">
        <v>45889</v>
      </c>
      <c r="F695" s="102">
        <f>'SABANA DE PRECIOS'!AB11</f>
        <v>1.60083</v>
      </c>
      <c r="G695" s="98" t="s">
        <v>26</v>
      </c>
      <c r="H695" s="98" t="s">
        <v>125</v>
      </c>
      <c r="I695" s="115" t="s">
        <v>138</v>
      </c>
    </row>
    <row r="696" spans="1:9">
      <c r="A696" s="106">
        <v>65</v>
      </c>
      <c r="B696" s="98">
        <v>75</v>
      </c>
      <c r="C696" s="98">
        <v>1</v>
      </c>
      <c r="D696" s="107">
        <v>45870</v>
      </c>
      <c r="E696" s="107">
        <v>45889</v>
      </c>
      <c r="F696" s="102">
        <f>F695</f>
        <v>1.60083</v>
      </c>
      <c r="G696" s="98" t="s">
        <v>26</v>
      </c>
      <c r="H696" s="98" t="s">
        <v>125</v>
      </c>
      <c r="I696" s="115" t="s">
        <v>138</v>
      </c>
    </row>
    <row r="697" spans="1:9">
      <c r="A697" s="106">
        <v>65</v>
      </c>
      <c r="B697" s="98">
        <v>27</v>
      </c>
      <c r="C697" s="98">
        <v>1</v>
      </c>
      <c r="D697" s="107">
        <v>45870</v>
      </c>
      <c r="E697" s="107">
        <v>45889</v>
      </c>
      <c r="F697" s="102">
        <f>'SABANA DE PRECIOS'!AB12</f>
        <v>1.6068800000000001</v>
      </c>
      <c r="G697" s="98" t="s">
        <v>23</v>
      </c>
      <c r="H697" s="98" t="s">
        <v>125</v>
      </c>
      <c r="I697" s="115" t="s">
        <v>138</v>
      </c>
    </row>
    <row r="698" spans="1:9">
      <c r="A698" s="106">
        <v>65</v>
      </c>
      <c r="B698" s="98">
        <v>72</v>
      </c>
      <c r="C698" s="98">
        <v>1</v>
      </c>
      <c r="D698" s="107">
        <v>45870</v>
      </c>
      <c r="E698" s="107">
        <v>45889</v>
      </c>
      <c r="F698" s="102">
        <f>'SABANA DE PRECIOS'!AB13</f>
        <v>1.6310800000000001</v>
      </c>
      <c r="G698" s="98" t="s">
        <v>28</v>
      </c>
      <c r="H698" s="98" t="s">
        <v>125</v>
      </c>
      <c r="I698" s="115" t="s">
        <v>138</v>
      </c>
    </row>
    <row r="699" spans="1:9">
      <c r="A699" s="106">
        <v>65</v>
      </c>
      <c r="B699" s="98">
        <v>76</v>
      </c>
      <c r="C699" s="98">
        <v>1</v>
      </c>
      <c r="D699" s="107">
        <v>45870</v>
      </c>
      <c r="E699" s="107">
        <v>45889</v>
      </c>
      <c r="F699" s="102">
        <f>'SABANA DE PRECIOS'!AB14</f>
        <v>1.64439</v>
      </c>
      <c r="G699" s="98" t="s">
        <v>29</v>
      </c>
      <c r="H699" s="98" t="s">
        <v>125</v>
      </c>
      <c r="I699" s="115" t="s">
        <v>138</v>
      </c>
    </row>
    <row r="700" spans="1:9">
      <c r="A700" s="106">
        <v>65</v>
      </c>
      <c r="B700" s="98">
        <v>83</v>
      </c>
      <c r="C700" s="108">
        <v>1</v>
      </c>
      <c r="D700" s="109">
        <v>45870</v>
      </c>
      <c r="E700" s="109">
        <v>45889</v>
      </c>
      <c r="F700" s="102">
        <f>'SABANA DE PRECIOS'!AB15</f>
        <v>1.58873</v>
      </c>
      <c r="G700" s="98" t="s">
        <v>30</v>
      </c>
      <c r="H700" s="108" t="s">
        <v>125</v>
      </c>
      <c r="I700" s="116" t="s">
        <v>138</v>
      </c>
    </row>
    <row r="701" spans="1:9">
      <c r="A701" s="110">
        <v>65</v>
      </c>
      <c r="B701" s="108">
        <v>84</v>
      </c>
      <c r="C701" s="108">
        <v>1</v>
      </c>
      <c r="D701" s="109">
        <v>45870</v>
      </c>
      <c r="E701" s="109">
        <v>45889</v>
      </c>
      <c r="F701" s="102">
        <f>'SABANA DE PRECIOS'!AB16</f>
        <v>1.58873</v>
      </c>
      <c r="G701" s="108" t="s">
        <v>32</v>
      </c>
      <c r="H701" s="108" t="s">
        <v>125</v>
      </c>
      <c r="I701" s="116" t="s">
        <v>138</v>
      </c>
    </row>
    <row r="702" spans="1:9">
      <c r="A702" s="110">
        <v>65</v>
      </c>
      <c r="B702" s="108">
        <v>85</v>
      </c>
      <c r="C702" s="108">
        <v>1</v>
      </c>
      <c r="D702" s="109">
        <v>45870</v>
      </c>
      <c r="E702" s="109">
        <v>45889</v>
      </c>
      <c r="F702" s="102">
        <f>'SABANA DE PRECIOS'!AB17</f>
        <v>1.58873</v>
      </c>
      <c r="G702" s="108" t="s">
        <v>33</v>
      </c>
      <c r="H702" s="108" t="s">
        <v>125</v>
      </c>
      <c r="I702" s="116" t="s">
        <v>138</v>
      </c>
    </row>
    <row r="703" spans="1:9">
      <c r="A703" s="110">
        <v>65</v>
      </c>
      <c r="B703" s="108">
        <v>87</v>
      </c>
      <c r="C703" s="108">
        <v>1</v>
      </c>
      <c r="D703" s="109">
        <v>45870</v>
      </c>
      <c r="E703" s="109">
        <v>45889</v>
      </c>
      <c r="F703" s="102">
        <f>'SABANA DE PRECIOS'!AB18</f>
        <v>1.5947800000000001</v>
      </c>
      <c r="G703" s="108" t="s">
        <v>34</v>
      </c>
      <c r="H703" s="108" t="s">
        <v>125</v>
      </c>
      <c r="I703" s="116" t="s">
        <v>138</v>
      </c>
    </row>
    <row r="704" spans="1:9">
      <c r="A704" s="110">
        <v>65</v>
      </c>
      <c r="B704" s="108">
        <v>88</v>
      </c>
      <c r="C704" s="108">
        <v>1</v>
      </c>
      <c r="D704" s="109">
        <v>45870</v>
      </c>
      <c r="E704" s="109">
        <v>45889</v>
      </c>
      <c r="F704" s="102">
        <f>'SABANA DE PRECIOS'!AB19</f>
        <v>1.60083</v>
      </c>
      <c r="G704" s="108" t="s">
        <v>35</v>
      </c>
      <c r="H704" s="108" t="s">
        <v>125</v>
      </c>
      <c r="I704" s="116" t="s">
        <v>138</v>
      </c>
    </row>
    <row r="705" spans="1:9">
      <c r="A705" s="106">
        <v>65</v>
      </c>
      <c r="B705" s="98">
        <v>18</v>
      </c>
      <c r="C705" s="98">
        <v>1</v>
      </c>
      <c r="D705" s="107">
        <v>45870</v>
      </c>
      <c r="E705" s="107">
        <v>45889</v>
      </c>
      <c r="F705" s="102">
        <f>'SABANA DE PRECIOS'!AB23</f>
        <v>1.6068800000000001</v>
      </c>
      <c r="G705" s="98" t="s">
        <v>39</v>
      </c>
      <c r="H705" s="98" t="s">
        <v>125</v>
      </c>
      <c r="I705" s="115" t="s">
        <v>138</v>
      </c>
    </row>
    <row r="706" spans="1:9">
      <c r="A706" s="106">
        <v>65</v>
      </c>
      <c r="B706" s="98">
        <v>70</v>
      </c>
      <c r="C706" s="98">
        <v>1</v>
      </c>
      <c r="D706" s="107">
        <v>45870</v>
      </c>
      <c r="E706" s="107">
        <v>45889</v>
      </c>
      <c r="F706" s="102">
        <f>'SABANA DE PRECIOS'!AB24</f>
        <v>1.6383400000000001</v>
      </c>
      <c r="G706" s="98" t="s">
        <v>41</v>
      </c>
      <c r="H706" s="98" t="s">
        <v>125</v>
      </c>
      <c r="I706" s="115" t="s">
        <v>138</v>
      </c>
    </row>
    <row r="707" spans="1:9">
      <c r="A707" s="106">
        <v>65</v>
      </c>
      <c r="B707" s="98">
        <v>23</v>
      </c>
      <c r="C707" s="98">
        <v>1</v>
      </c>
      <c r="D707" s="107">
        <v>45870</v>
      </c>
      <c r="E707" s="107">
        <v>45889</v>
      </c>
      <c r="F707" s="102">
        <f>'SABANA DE PRECIOS'!AB25</f>
        <v>1.6189800000000001</v>
      </c>
      <c r="G707" s="98" t="s">
        <v>43</v>
      </c>
      <c r="H707" s="98" t="s">
        <v>125</v>
      </c>
      <c r="I707" s="115" t="s">
        <v>138</v>
      </c>
    </row>
    <row r="708" spans="1:9">
      <c r="A708" s="106">
        <v>65</v>
      </c>
      <c r="B708" s="98">
        <v>66</v>
      </c>
      <c r="C708" s="98">
        <v>1</v>
      </c>
      <c r="D708" s="107">
        <v>45870</v>
      </c>
      <c r="E708" s="107">
        <v>45889</v>
      </c>
      <c r="F708" s="102">
        <v>0</v>
      </c>
      <c r="G708" s="98" t="s">
        <v>386</v>
      </c>
      <c r="H708" s="98" t="s">
        <v>125</v>
      </c>
      <c r="I708" s="115" t="s">
        <v>138</v>
      </c>
    </row>
    <row r="709" spans="1:9">
      <c r="A709" s="106">
        <v>65</v>
      </c>
      <c r="B709" s="98">
        <v>8</v>
      </c>
      <c r="C709" s="98">
        <v>1</v>
      </c>
      <c r="D709" s="107">
        <v>45870</v>
      </c>
      <c r="E709" s="107">
        <v>45889</v>
      </c>
      <c r="F709" s="102">
        <f>'SABANA DE PRECIOS'!AB26</f>
        <v>1.6504400000000001</v>
      </c>
      <c r="G709" s="98" t="s">
        <v>45</v>
      </c>
      <c r="H709" s="98" t="s">
        <v>125</v>
      </c>
      <c r="I709" s="115" t="s">
        <v>138</v>
      </c>
    </row>
    <row r="710" spans="1:9">
      <c r="A710" s="106">
        <v>65</v>
      </c>
      <c r="B710" s="98">
        <v>82</v>
      </c>
      <c r="C710" s="98">
        <v>1</v>
      </c>
      <c r="D710" s="107">
        <v>45870</v>
      </c>
      <c r="E710" s="107">
        <v>45889</v>
      </c>
      <c r="F710" s="102">
        <f>'SABANA DE PRECIOS'!AB27</f>
        <v>1.5947800000000001</v>
      </c>
      <c r="G710" s="98" t="s">
        <v>46</v>
      </c>
      <c r="H710" s="98" t="s">
        <v>125</v>
      </c>
      <c r="I710" s="115" t="s">
        <v>138</v>
      </c>
    </row>
    <row r="711" spans="1:9">
      <c r="A711" s="106">
        <v>65</v>
      </c>
      <c r="B711" s="98">
        <v>16</v>
      </c>
      <c r="C711" s="98">
        <v>1</v>
      </c>
      <c r="D711" s="107">
        <v>45870</v>
      </c>
      <c r="E711" s="107">
        <v>45889</v>
      </c>
      <c r="F711" s="102">
        <f>'SABANA DE PRECIOS'!AB28</f>
        <v>1.7278799999999999</v>
      </c>
      <c r="G711" s="98" t="s">
        <v>47</v>
      </c>
      <c r="H711" s="98" t="s">
        <v>125</v>
      </c>
      <c r="I711" s="115" t="s">
        <v>138</v>
      </c>
    </row>
    <row r="712" spans="1:9">
      <c r="A712" s="106">
        <v>65</v>
      </c>
      <c r="B712" s="98">
        <v>14</v>
      </c>
      <c r="C712" s="98">
        <v>1</v>
      </c>
      <c r="D712" s="107">
        <v>45870</v>
      </c>
      <c r="E712" s="107">
        <v>45889</v>
      </c>
      <c r="F712" s="102">
        <f>'SABANA DE PRECIOS'!AB29</f>
        <v>0</v>
      </c>
      <c r="G712" s="98" t="s">
        <v>49</v>
      </c>
      <c r="H712" s="98" t="s">
        <v>125</v>
      </c>
      <c r="I712" s="115" t="s">
        <v>138</v>
      </c>
    </row>
    <row r="713" spans="1:9">
      <c r="A713" s="106">
        <v>65</v>
      </c>
      <c r="B713" s="98">
        <v>5</v>
      </c>
      <c r="C713" s="98">
        <v>1</v>
      </c>
      <c r="D713" s="107">
        <v>45870</v>
      </c>
      <c r="E713" s="107">
        <v>45889</v>
      </c>
      <c r="F713" s="102">
        <f>'SABANA DE PRECIOS'!AB30</f>
        <v>1.6383400000000001</v>
      </c>
      <c r="G713" s="98" t="s">
        <v>51</v>
      </c>
      <c r="H713" s="98" t="s">
        <v>125</v>
      </c>
      <c r="I713" s="115" t="s">
        <v>138</v>
      </c>
    </row>
    <row r="714" spans="1:9">
      <c r="A714" s="106">
        <v>65</v>
      </c>
      <c r="B714" s="98">
        <v>41</v>
      </c>
      <c r="C714" s="98">
        <v>1</v>
      </c>
      <c r="D714" s="107">
        <v>45870</v>
      </c>
      <c r="E714" s="107">
        <v>45889</v>
      </c>
      <c r="F714" s="102">
        <f>'SABANA DE PRECIOS'!AB31</f>
        <v>1.6068800000000001</v>
      </c>
      <c r="G714" s="98" t="s">
        <v>53</v>
      </c>
      <c r="H714" s="98" t="s">
        <v>125</v>
      </c>
      <c r="I714" s="115" t="s">
        <v>138</v>
      </c>
    </row>
    <row r="715" spans="1:9">
      <c r="A715" s="106">
        <v>65</v>
      </c>
      <c r="B715" s="98">
        <v>64</v>
      </c>
      <c r="C715" s="98">
        <v>1</v>
      </c>
      <c r="D715" s="107">
        <v>45870</v>
      </c>
      <c r="E715" s="107">
        <v>45889</v>
      </c>
      <c r="F715" s="102">
        <f>'SABANA DE PRECIOS'!AB32</f>
        <v>1.7157799999999999</v>
      </c>
      <c r="G715" s="98" t="s">
        <v>55</v>
      </c>
      <c r="H715" s="98" t="s">
        <v>125</v>
      </c>
      <c r="I715" s="115" t="s">
        <v>138</v>
      </c>
    </row>
    <row r="716" spans="1:9">
      <c r="A716" s="106">
        <v>65</v>
      </c>
      <c r="B716" s="98">
        <v>44</v>
      </c>
      <c r="C716" s="98">
        <v>1</v>
      </c>
      <c r="D716" s="107">
        <v>45870</v>
      </c>
      <c r="E716" s="107">
        <v>45889</v>
      </c>
      <c r="F716" s="102">
        <f>'SABANA DE PRECIOS'!AB33</f>
        <v>1.6020400000000001</v>
      </c>
      <c r="G716" s="98" t="s">
        <v>56</v>
      </c>
      <c r="H716" s="98" t="s">
        <v>125</v>
      </c>
      <c r="I716" s="115" t="s">
        <v>138</v>
      </c>
    </row>
    <row r="717" spans="1:9">
      <c r="A717" s="106">
        <v>65</v>
      </c>
      <c r="B717" s="98">
        <v>33</v>
      </c>
      <c r="C717" s="98">
        <v>1</v>
      </c>
      <c r="D717" s="107">
        <v>45870</v>
      </c>
      <c r="E717" s="107">
        <v>45889</v>
      </c>
      <c r="F717" s="102">
        <f>'SABANA DE PRECIOS'!AB34</f>
        <v>1.6722199999999998</v>
      </c>
      <c r="G717" s="98" t="s">
        <v>58</v>
      </c>
      <c r="H717" s="98" t="s">
        <v>125</v>
      </c>
      <c r="I717" s="115" t="s">
        <v>138</v>
      </c>
    </row>
    <row r="718" spans="1:9">
      <c r="A718" s="106">
        <v>65</v>
      </c>
      <c r="B718" s="98">
        <v>34</v>
      </c>
      <c r="C718" s="98">
        <v>1</v>
      </c>
      <c r="D718" s="107">
        <v>45870</v>
      </c>
      <c r="E718" s="107">
        <v>45889</v>
      </c>
      <c r="F718" s="102">
        <f>'SABANA DE PRECIOS'!AB35</f>
        <v>1.6431799999999999</v>
      </c>
      <c r="G718" s="98" t="s">
        <v>59</v>
      </c>
      <c r="H718" s="98" t="s">
        <v>125</v>
      </c>
      <c r="I718" s="115" t="s">
        <v>138</v>
      </c>
    </row>
    <row r="719" spans="1:9">
      <c r="A719" s="106">
        <v>65</v>
      </c>
      <c r="B719" s="213">
        <v>91</v>
      </c>
      <c r="C719" s="98">
        <v>1</v>
      </c>
      <c r="D719" s="107">
        <v>45870</v>
      </c>
      <c r="E719" s="107">
        <v>45889</v>
      </c>
      <c r="F719" s="102">
        <f>'SABANA DE PRECIOS'!AB36</f>
        <v>1.67222</v>
      </c>
      <c r="G719" s="212" t="s">
        <v>382</v>
      </c>
      <c r="H719" s="98" t="s">
        <v>125</v>
      </c>
      <c r="I719" s="115" t="s">
        <v>138</v>
      </c>
    </row>
    <row r="720" spans="1:9">
      <c r="A720" s="106">
        <v>65</v>
      </c>
      <c r="B720" s="98">
        <v>53</v>
      </c>
      <c r="C720" s="98">
        <v>1</v>
      </c>
      <c r="D720" s="107">
        <v>45870</v>
      </c>
      <c r="E720" s="107">
        <v>45889</v>
      </c>
      <c r="F720" s="102">
        <f>F719</f>
        <v>1.67222</v>
      </c>
      <c r="G720" s="98" t="s">
        <v>60</v>
      </c>
      <c r="H720" s="98" t="s">
        <v>125</v>
      </c>
      <c r="I720" s="115" t="s">
        <v>138</v>
      </c>
    </row>
    <row r="721" spans="1:9">
      <c r="A721" s="106">
        <v>65</v>
      </c>
      <c r="B721" s="98">
        <v>45</v>
      </c>
      <c r="C721" s="98">
        <v>1</v>
      </c>
      <c r="D721" s="107">
        <v>45870</v>
      </c>
      <c r="E721" s="107">
        <v>45889</v>
      </c>
      <c r="F721" s="102">
        <f>'SABANA DE PRECIOS'!AB37</f>
        <v>1.6625400000000001</v>
      </c>
      <c r="G721" s="98" t="s">
        <v>62</v>
      </c>
      <c r="H721" s="98" t="s">
        <v>125</v>
      </c>
      <c r="I721" s="115" t="s">
        <v>138</v>
      </c>
    </row>
    <row r="722" spans="1:9">
      <c r="A722" s="106">
        <v>65</v>
      </c>
      <c r="B722" s="98">
        <v>47</v>
      </c>
      <c r="C722" s="98">
        <v>1</v>
      </c>
      <c r="D722" s="107">
        <v>45870</v>
      </c>
      <c r="E722" s="107">
        <v>45889</v>
      </c>
      <c r="F722" s="102">
        <f>'SABANA DE PRECIOS'!AB38</f>
        <v>1.6262400000000001</v>
      </c>
      <c r="G722" s="98" t="s">
        <v>64</v>
      </c>
      <c r="H722" s="98" t="s">
        <v>125</v>
      </c>
      <c r="I722" s="115" t="s">
        <v>138</v>
      </c>
    </row>
    <row r="723" spans="1:9">
      <c r="A723" s="106">
        <v>65</v>
      </c>
      <c r="B723" s="98">
        <v>56</v>
      </c>
      <c r="C723" s="98">
        <v>1</v>
      </c>
      <c r="D723" s="107">
        <v>45870</v>
      </c>
      <c r="E723" s="107">
        <v>45889</v>
      </c>
      <c r="F723" s="102">
        <f>'SABANA DE PRECIOS'!AB39</f>
        <v>1.6710099999999999</v>
      </c>
      <c r="G723" s="98" t="s">
        <v>65</v>
      </c>
      <c r="H723" s="98" t="s">
        <v>125</v>
      </c>
      <c r="I723" s="115" t="s">
        <v>138</v>
      </c>
    </row>
    <row r="724" spans="1:9">
      <c r="A724" s="106">
        <v>65</v>
      </c>
      <c r="B724" s="98">
        <v>61</v>
      </c>
      <c r="C724" s="98">
        <v>1</v>
      </c>
      <c r="D724" s="107">
        <v>45870</v>
      </c>
      <c r="E724" s="107">
        <v>45889</v>
      </c>
      <c r="F724" s="102">
        <f>'SABANA DE PRECIOS'!AB40</f>
        <v>1.6274499999999998</v>
      </c>
      <c r="G724" s="98" t="s">
        <v>67</v>
      </c>
      <c r="H724" s="98" t="s">
        <v>125</v>
      </c>
      <c r="I724" s="115" t="s">
        <v>138</v>
      </c>
    </row>
    <row r="725" spans="1:9">
      <c r="A725" s="106">
        <v>65</v>
      </c>
      <c r="B725" s="98">
        <v>60</v>
      </c>
      <c r="C725" s="98">
        <v>1</v>
      </c>
      <c r="D725" s="107">
        <v>45870</v>
      </c>
      <c r="E725" s="107">
        <v>45889</v>
      </c>
      <c r="F725" s="102">
        <f>'SABANA DE PRECIOS'!AB41</f>
        <v>1.5959899999999998</v>
      </c>
      <c r="G725" s="98" t="s">
        <v>69</v>
      </c>
      <c r="H725" s="98" t="s">
        <v>125</v>
      </c>
      <c r="I725" s="115" t="s">
        <v>138</v>
      </c>
    </row>
    <row r="726" spans="1:9">
      <c r="A726" s="106">
        <v>65</v>
      </c>
      <c r="B726" s="98">
        <v>65</v>
      </c>
      <c r="C726" s="98">
        <v>1</v>
      </c>
      <c r="D726" s="107">
        <v>45870</v>
      </c>
      <c r="E726" s="107">
        <v>45889</v>
      </c>
      <c r="F726" s="102">
        <f>'SABANA DE PRECIOS'!AB42</f>
        <v>1.6274499999999998</v>
      </c>
      <c r="G726" s="98" t="s">
        <v>71</v>
      </c>
      <c r="H726" s="98" t="s">
        <v>125</v>
      </c>
      <c r="I726" s="115" t="s">
        <v>138</v>
      </c>
    </row>
    <row r="727" spans="1:9">
      <c r="A727" s="106">
        <v>65</v>
      </c>
      <c r="B727" s="98">
        <v>68</v>
      </c>
      <c r="C727" s="98">
        <v>1</v>
      </c>
      <c r="D727" s="107">
        <v>45870</v>
      </c>
      <c r="E727" s="107">
        <v>45889</v>
      </c>
      <c r="F727" s="102">
        <f>'SABANA DE PRECIOS'!AB43</f>
        <v>1.7394899999999998</v>
      </c>
      <c r="G727" s="98" t="s">
        <v>72</v>
      </c>
      <c r="H727" s="98" t="s">
        <v>125</v>
      </c>
      <c r="I727" s="115" t="s">
        <v>138</v>
      </c>
    </row>
    <row r="728" spans="1:9">
      <c r="A728" s="106">
        <v>65</v>
      </c>
      <c r="B728" s="98">
        <v>67</v>
      </c>
      <c r="C728" s="98">
        <v>1</v>
      </c>
      <c r="D728" s="107">
        <v>45870</v>
      </c>
      <c r="E728" s="107">
        <v>45889</v>
      </c>
      <c r="F728" s="102">
        <f>'SABANA DE PRECIOS'!AB44</f>
        <v>0</v>
      </c>
      <c r="G728" s="98" t="s">
        <v>73</v>
      </c>
      <c r="H728" s="98" t="s">
        <v>125</v>
      </c>
      <c r="I728" s="115" t="s">
        <v>138</v>
      </c>
    </row>
    <row r="729" spans="1:9">
      <c r="A729" s="106">
        <v>65</v>
      </c>
      <c r="B729" s="98">
        <v>77</v>
      </c>
      <c r="C729" s="98">
        <v>1</v>
      </c>
      <c r="D729" s="107">
        <v>45870</v>
      </c>
      <c r="E729" s="107">
        <v>45889</v>
      </c>
      <c r="F729" s="102">
        <f>'SABANA DE PRECIOS'!AB45</f>
        <v>1.6891600000000002</v>
      </c>
      <c r="G729" s="98" t="s">
        <v>74</v>
      </c>
      <c r="H729" s="98" t="s">
        <v>125</v>
      </c>
      <c r="I729" s="115" t="s">
        <v>138</v>
      </c>
    </row>
    <row r="730" spans="1:9">
      <c r="A730" s="106">
        <v>65</v>
      </c>
      <c r="B730" s="98">
        <v>78</v>
      </c>
      <c r="C730" s="98">
        <v>1</v>
      </c>
      <c r="D730" s="107">
        <v>45870</v>
      </c>
      <c r="E730" s="107">
        <v>45889</v>
      </c>
      <c r="F730" s="102">
        <f>'SABANA DE PRECIOS'!AB46</f>
        <v>1.59236</v>
      </c>
      <c r="G730" s="98" t="s">
        <v>76</v>
      </c>
      <c r="H730" s="98" t="s">
        <v>125</v>
      </c>
      <c r="I730" s="115" t="s">
        <v>138</v>
      </c>
    </row>
    <row r="731" spans="1:9">
      <c r="A731" s="106">
        <v>65</v>
      </c>
      <c r="B731" s="98">
        <v>80</v>
      </c>
      <c r="C731" s="98">
        <v>1</v>
      </c>
      <c r="D731" s="107">
        <v>45870</v>
      </c>
      <c r="E731" s="107">
        <v>45889</v>
      </c>
      <c r="F731" s="102">
        <f>'SABANA DE PRECIOS'!AB47</f>
        <v>1.6697999999999997</v>
      </c>
      <c r="G731" s="98" t="s">
        <v>78</v>
      </c>
      <c r="H731" s="98" t="s">
        <v>125</v>
      </c>
      <c r="I731" s="115" t="s">
        <v>138</v>
      </c>
    </row>
    <row r="732" spans="1:9">
      <c r="A732" s="106">
        <v>65</v>
      </c>
      <c r="B732" s="98">
        <v>81</v>
      </c>
      <c r="C732" s="98">
        <v>1</v>
      </c>
      <c r="D732" s="107">
        <v>45870</v>
      </c>
      <c r="E732" s="107">
        <v>45889</v>
      </c>
      <c r="F732" s="102">
        <f>'SABANA DE PRECIOS'!AB48</f>
        <v>1.6661699999999999</v>
      </c>
      <c r="G732" s="98" t="s">
        <v>79</v>
      </c>
      <c r="H732" s="98" t="s">
        <v>125</v>
      </c>
      <c r="I732" s="115" t="s">
        <v>138</v>
      </c>
    </row>
    <row r="733" spans="1:9">
      <c r="A733" s="106">
        <v>65</v>
      </c>
      <c r="B733" s="98">
        <v>79</v>
      </c>
      <c r="C733" s="98">
        <v>1</v>
      </c>
      <c r="D733" s="107">
        <v>45870</v>
      </c>
      <c r="E733" s="107">
        <v>45889</v>
      </c>
      <c r="F733" s="102">
        <f>'SABANA DE PRECIOS'!AB49</f>
        <v>1.5959899999999998</v>
      </c>
      <c r="G733" s="98" t="s">
        <v>80</v>
      </c>
      <c r="H733" s="98" t="s">
        <v>125</v>
      </c>
      <c r="I733" s="115" t="s">
        <v>138</v>
      </c>
    </row>
    <row r="734" spans="1:9">
      <c r="A734" s="110">
        <v>65</v>
      </c>
      <c r="B734" s="108">
        <v>71</v>
      </c>
      <c r="C734" s="108">
        <v>1</v>
      </c>
      <c r="D734" s="109">
        <v>45870</v>
      </c>
      <c r="E734" s="109">
        <v>45889</v>
      </c>
      <c r="F734" s="111">
        <f>'SABANA DE PRECIOS'!AB50</f>
        <v>1.63229</v>
      </c>
      <c r="G734" s="108" t="s">
        <v>118</v>
      </c>
      <c r="H734" s="108" t="s">
        <v>125</v>
      </c>
      <c r="I734" s="116" t="s">
        <v>138</v>
      </c>
    </row>
    <row r="735" spans="1:9">
      <c r="A735" s="110">
        <v>65</v>
      </c>
      <c r="B735" s="108">
        <v>86</v>
      </c>
      <c r="C735" s="108">
        <v>1</v>
      </c>
      <c r="D735" s="109">
        <v>45870</v>
      </c>
      <c r="E735" s="109">
        <v>45889</v>
      </c>
      <c r="F735" s="111">
        <f>'SABANA DE PRECIOS'!AB51</f>
        <v>1.62503</v>
      </c>
      <c r="G735" s="108" t="s">
        <v>83</v>
      </c>
      <c r="H735" s="108" t="s">
        <v>125</v>
      </c>
      <c r="I735" s="116" t="s">
        <v>138</v>
      </c>
    </row>
    <row r="736" spans="1:9" s="103" customFormat="1">
      <c r="A736" s="119">
        <v>65</v>
      </c>
      <c r="B736" s="120">
        <v>89</v>
      </c>
      <c r="C736" s="120">
        <v>1</v>
      </c>
      <c r="D736" s="121">
        <v>45870</v>
      </c>
      <c r="E736" s="121">
        <v>45889</v>
      </c>
      <c r="F736" s="122">
        <f>'SABANA DE PRECIOS'!AB20</f>
        <v>1.5826800000000001</v>
      </c>
      <c r="G736" s="120" t="s">
        <v>37</v>
      </c>
      <c r="H736" s="120" t="s">
        <v>125</v>
      </c>
      <c r="I736" s="123" t="s">
        <v>138</v>
      </c>
    </row>
    <row r="737" spans="1:9" s="103" customFormat="1">
      <c r="A737" s="119">
        <v>65</v>
      </c>
      <c r="B737" s="120">
        <v>90</v>
      </c>
      <c r="C737" s="120">
        <v>1</v>
      </c>
      <c r="D737" s="121">
        <v>45870</v>
      </c>
      <c r="E737" s="121">
        <v>45889</v>
      </c>
      <c r="F737" s="122">
        <f>'SABANA DE PRECIOS'!AB21</f>
        <v>1.6189800000000001</v>
      </c>
      <c r="G737" s="100" t="s">
        <v>365</v>
      </c>
      <c r="H737" s="120" t="s">
        <v>125</v>
      </c>
      <c r="I737" s="123" t="s">
        <v>138</v>
      </c>
    </row>
    <row r="738" spans="1:9">
      <c r="A738" s="106">
        <v>65</v>
      </c>
      <c r="B738" s="108">
        <v>93</v>
      </c>
      <c r="C738" s="108">
        <v>1</v>
      </c>
      <c r="D738" s="109">
        <v>45870</v>
      </c>
      <c r="E738" s="109">
        <v>45889</v>
      </c>
      <c r="F738" s="111">
        <f>'SABANA DE PRECIOS'!AB52</f>
        <v>1.67343</v>
      </c>
      <c r="G738" s="108" t="s">
        <v>387</v>
      </c>
      <c r="H738" s="108" t="s">
        <v>125</v>
      </c>
      <c r="I738" s="116" t="s">
        <v>138</v>
      </c>
    </row>
    <row r="739" spans="1:9">
      <c r="A739" s="106">
        <v>65</v>
      </c>
      <c r="B739" s="108">
        <v>94</v>
      </c>
      <c r="C739" s="108">
        <v>1</v>
      </c>
      <c r="D739" s="109">
        <v>45870</v>
      </c>
      <c r="E739" s="109">
        <v>45889</v>
      </c>
      <c r="F739" s="111">
        <f>'SABANA DE PRECIOS'!AB53</f>
        <v>1.6637499999999998</v>
      </c>
      <c r="G739" s="108" t="s">
        <v>389</v>
      </c>
      <c r="H739" s="108" t="s">
        <v>125</v>
      </c>
      <c r="I739" s="116" t="s">
        <v>138</v>
      </c>
    </row>
    <row r="740" spans="1:9">
      <c r="A740" s="106">
        <v>65</v>
      </c>
      <c r="B740" s="108">
        <v>95</v>
      </c>
      <c r="C740" s="108">
        <v>1</v>
      </c>
      <c r="D740" s="109">
        <v>45870</v>
      </c>
      <c r="E740" s="109">
        <v>45889</v>
      </c>
      <c r="F740" s="111">
        <f>'SABANA DE PRECIOS'!AB54</f>
        <v>1.6831099999999999</v>
      </c>
      <c r="G740" s="108" t="s">
        <v>388</v>
      </c>
      <c r="H740" s="108" t="s">
        <v>125</v>
      </c>
      <c r="I740" s="116" t="s">
        <v>138</v>
      </c>
    </row>
    <row r="741" spans="1:9">
      <c r="A741" s="106">
        <v>65</v>
      </c>
      <c r="B741" s="108">
        <v>97</v>
      </c>
      <c r="C741" s="108">
        <v>1</v>
      </c>
      <c r="D741" s="109">
        <v>45870</v>
      </c>
      <c r="E741" s="109">
        <v>45889</v>
      </c>
      <c r="F741" s="111">
        <f>'SABANA DE PRECIOS'!AB55</f>
        <v>1.61656</v>
      </c>
      <c r="G741" s="108" t="s">
        <v>403</v>
      </c>
      <c r="H741" s="108" t="s">
        <v>125</v>
      </c>
      <c r="I741" s="116" t="s">
        <v>138</v>
      </c>
    </row>
    <row r="742" spans="1:9" ht="15.75" thickBot="1"/>
    <row r="743" spans="1:9">
      <c r="A743" s="104">
        <v>62</v>
      </c>
      <c r="B743" s="105">
        <v>73</v>
      </c>
      <c r="C743" s="105">
        <v>1</v>
      </c>
      <c r="D743" s="117">
        <v>45870</v>
      </c>
      <c r="E743" s="117">
        <v>45889</v>
      </c>
      <c r="F743" s="118">
        <f>'SABANA DE PRECIOS'!AH3</f>
        <v>1.6068800000000001</v>
      </c>
      <c r="G743" s="105" t="s">
        <v>15</v>
      </c>
      <c r="H743" s="105" t="s">
        <v>125</v>
      </c>
      <c r="I743" s="114" t="s">
        <v>139</v>
      </c>
    </row>
    <row r="744" spans="1:9">
      <c r="A744" s="106">
        <v>62</v>
      </c>
      <c r="B744" s="98">
        <v>19</v>
      </c>
      <c r="C744" s="98">
        <v>1</v>
      </c>
      <c r="D744" s="107">
        <v>45870</v>
      </c>
      <c r="E744" s="107">
        <v>45889</v>
      </c>
      <c r="F744" s="102">
        <f>'SABANA DE PRECIOS'!AH4</f>
        <v>1.6068800000000001</v>
      </c>
      <c r="G744" s="98" t="s">
        <v>18</v>
      </c>
      <c r="H744" s="98" t="s">
        <v>125</v>
      </c>
      <c r="I744" s="115" t="s">
        <v>139</v>
      </c>
    </row>
    <row r="745" spans="1:9">
      <c r="A745" s="106">
        <v>62</v>
      </c>
      <c r="B745" s="98">
        <v>26</v>
      </c>
      <c r="C745" s="98">
        <v>1</v>
      </c>
      <c r="D745" s="107">
        <v>45870</v>
      </c>
      <c r="E745" s="107">
        <v>45889</v>
      </c>
      <c r="F745" s="102">
        <f>'SABANA DE PRECIOS'!AH5</f>
        <v>1.6068800000000001</v>
      </c>
      <c r="G745" s="98" t="s">
        <v>19</v>
      </c>
      <c r="H745" s="98" t="s">
        <v>125</v>
      </c>
      <c r="I745" s="115" t="s">
        <v>139</v>
      </c>
    </row>
    <row r="746" spans="1:9">
      <c r="A746" s="106">
        <v>62</v>
      </c>
      <c r="B746" s="98">
        <v>1</v>
      </c>
      <c r="C746" s="98">
        <v>1</v>
      </c>
      <c r="D746" s="107">
        <v>45870</v>
      </c>
      <c r="E746" s="107">
        <v>45889</v>
      </c>
      <c r="F746" s="102">
        <f>'SABANA DE PRECIOS'!AH6</f>
        <v>1.62503</v>
      </c>
      <c r="G746" s="98" t="s">
        <v>20</v>
      </c>
      <c r="H746" s="98" t="s">
        <v>125</v>
      </c>
      <c r="I746" s="115" t="s">
        <v>139</v>
      </c>
    </row>
    <row r="747" spans="1:9">
      <c r="A747" s="106">
        <v>62</v>
      </c>
      <c r="B747" s="98">
        <v>2</v>
      </c>
      <c r="C747" s="98">
        <v>1</v>
      </c>
      <c r="D747" s="107">
        <v>45870</v>
      </c>
      <c r="E747" s="107">
        <v>45889</v>
      </c>
      <c r="F747" s="102">
        <f>'SABANA DE PRECIOS'!AH7</f>
        <v>1.6068800000000001</v>
      </c>
      <c r="G747" s="98" t="s">
        <v>21</v>
      </c>
      <c r="H747" s="98" t="s">
        <v>125</v>
      </c>
      <c r="I747" s="115" t="s">
        <v>139</v>
      </c>
    </row>
    <row r="748" spans="1:9">
      <c r="A748" s="106">
        <v>62</v>
      </c>
      <c r="B748" s="98">
        <v>55</v>
      </c>
      <c r="C748" s="98">
        <v>1</v>
      </c>
      <c r="D748" s="107">
        <v>45870</v>
      </c>
      <c r="E748" s="107">
        <v>45889</v>
      </c>
      <c r="F748" s="102">
        <f>'SABANA DE PRECIOS'!AH8</f>
        <v>1.6383400000000001</v>
      </c>
      <c r="G748" s="98" t="s">
        <v>22</v>
      </c>
      <c r="H748" s="98" t="s">
        <v>125</v>
      </c>
      <c r="I748" s="115" t="s">
        <v>139</v>
      </c>
    </row>
    <row r="749" spans="1:9">
      <c r="A749" s="228">
        <v>62</v>
      </c>
      <c r="B749" s="100">
        <v>96</v>
      </c>
      <c r="C749" s="100">
        <v>1</v>
      </c>
      <c r="D749" s="112">
        <v>45870</v>
      </c>
      <c r="E749" s="112">
        <v>45889</v>
      </c>
      <c r="F749" s="101">
        <f>'SABANA DE PRECIOS'!AH9</f>
        <v>1.6068800000000001</v>
      </c>
      <c r="G749" s="229" t="s">
        <v>390</v>
      </c>
      <c r="H749" s="100" t="s">
        <v>125</v>
      </c>
      <c r="I749" s="230" t="s">
        <v>139</v>
      </c>
    </row>
    <row r="750" spans="1:9">
      <c r="A750" s="106">
        <v>62</v>
      </c>
      <c r="B750" s="98">
        <v>9</v>
      </c>
      <c r="C750" s="98">
        <v>1</v>
      </c>
      <c r="D750" s="107">
        <v>45870</v>
      </c>
      <c r="E750" s="107">
        <v>45889</v>
      </c>
      <c r="F750" s="102">
        <f>'SABANA DE PRECIOS'!AH10</f>
        <v>1.5705800000000001</v>
      </c>
      <c r="G750" s="98" t="s">
        <v>24</v>
      </c>
      <c r="H750" s="98" t="s">
        <v>125</v>
      </c>
      <c r="I750" s="115" t="s">
        <v>139</v>
      </c>
    </row>
    <row r="751" spans="1:9">
      <c r="A751" s="106">
        <v>62</v>
      </c>
      <c r="B751" s="98">
        <v>10</v>
      </c>
      <c r="C751" s="98">
        <v>1</v>
      </c>
      <c r="D751" s="107">
        <v>45870</v>
      </c>
      <c r="E751" s="107">
        <v>45889</v>
      </c>
      <c r="F751" s="102">
        <f>F750</f>
        <v>1.5705800000000001</v>
      </c>
      <c r="G751" s="98" t="s">
        <v>24</v>
      </c>
      <c r="H751" s="98" t="s">
        <v>125</v>
      </c>
      <c r="I751" s="115" t="s">
        <v>139</v>
      </c>
    </row>
    <row r="752" spans="1:9">
      <c r="A752" s="106">
        <v>62</v>
      </c>
      <c r="B752" s="98">
        <v>74</v>
      </c>
      <c r="C752" s="98">
        <v>1</v>
      </c>
      <c r="D752" s="107">
        <v>45870</v>
      </c>
      <c r="E752" s="107">
        <v>45889</v>
      </c>
      <c r="F752" s="102">
        <f>'SABANA DE PRECIOS'!AH11</f>
        <v>1.60083</v>
      </c>
      <c r="G752" s="98" t="s">
        <v>26</v>
      </c>
      <c r="H752" s="98" t="s">
        <v>125</v>
      </c>
      <c r="I752" s="115" t="s">
        <v>139</v>
      </c>
    </row>
    <row r="753" spans="1:9">
      <c r="A753" s="106">
        <v>62</v>
      </c>
      <c r="B753" s="98">
        <v>75</v>
      </c>
      <c r="C753" s="98">
        <v>1</v>
      </c>
      <c r="D753" s="107">
        <v>45870</v>
      </c>
      <c r="E753" s="107">
        <v>45889</v>
      </c>
      <c r="F753" s="102">
        <f>F752</f>
        <v>1.60083</v>
      </c>
      <c r="G753" s="98" t="s">
        <v>26</v>
      </c>
      <c r="H753" s="98" t="s">
        <v>125</v>
      </c>
      <c r="I753" s="115" t="s">
        <v>139</v>
      </c>
    </row>
    <row r="754" spans="1:9">
      <c r="A754" s="106">
        <v>62</v>
      </c>
      <c r="B754" s="98">
        <v>27</v>
      </c>
      <c r="C754" s="98">
        <v>1</v>
      </c>
      <c r="D754" s="107">
        <v>45870</v>
      </c>
      <c r="E754" s="107">
        <v>45889</v>
      </c>
      <c r="F754" s="102">
        <f>'SABANA DE PRECIOS'!AH12</f>
        <v>1.6068800000000001</v>
      </c>
      <c r="G754" s="98" t="s">
        <v>23</v>
      </c>
      <c r="H754" s="98" t="s">
        <v>125</v>
      </c>
      <c r="I754" s="115" t="s">
        <v>139</v>
      </c>
    </row>
    <row r="755" spans="1:9">
      <c r="A755" s="106">
        <v>62</v>
      </c>
      <c r="B755" s="98">
        <v>72</v>
      </c>
      <c r="C755" s="98">
        <v>1</v>
      </c>
      <c r="D755" s="107">
        <v>45870</v>
      </c>
      <c r="E755" s="107">
        <v>45889</v>
      </c>
      <c r="F755" s="102">
        <f>'SABANA DE PRECIOS'!AH13</f>
        <v>1.61172</v>
      </c>
      <c r="G755" s="98" t="s">
        <v>28</v>
      </c>
      <c r="H755" s="98" t="s">
        <v>125</v>
      </c>
      <c r="I755" s="115" t="s">
        <v>139</v>
      </c>
    </row>
    <row r="756" spans="1:9">
      <c r="A756" s="106">
        <v>62</v>
      </c>
      <c r="B756" s="98">
        <v>76</v>
      </c>
      <c r="C756" s="98">
        <v>1</v>
      </c>
      <c r="D756" s="107">
        <v>45870</v>
      </c>
      <c r="E756" s="107">
        <v>45889</v>
      </c>
      <c r="F756" s="102">
        <f>'SABANA DE PRECIOS'!AH14</f>
        <v>1.62503</v>
      </c>
      <c r="G756" s="98" t="s">
        <v>29</v>
      </c>
      <c r="H756" s="98" t="s">
        <v>125</v>
      </c>
      <c r="I756" s="115" t="s">
        <v>139</v>
      </c>
    </row>
    <row r="757" spans="1:9">
      <c r="A757" s="106">
        <v>62</v>
      </c>
      <c r="B757" s="98">
        <v>83</v>
      </c>
      <c r="C757" s="108">
        <v>1</v>
      </c>
      <c r="D757" s="109">
        <v>45870</v>
      </c>
      <c r="E757" s="109">
        <v>45889</v>
      </c>
      <c r="F757" s="102">
        <f>'SABANA DE PRECIOS'!AH15</f>
        <v>1.58873</v>
      </c>
      <c r="G757" s="98" t="s">
        <v>30</v>
      </c>
      <c r="H757" s="108" t="s">
        <v>125</v>
      </c>
      <c r="I757" s="116" t="s">
        <v>139</v>
      </c>
    </row>
    <row r="758" spans="1:9">
      <c r="A758" s="110">
        <v>62</v>
      </c>
      <c r="B758" s="108">
        <v>84</v>
      </c>
      <c r="C758" s="108">
        <v>1</v>
      </c>
      <c r="D758" s="109">
        <v>45870</v>
      </c>
      <c r="E758" s="109">
        <v>45889</v>
      </c>
      <c r="F758" s="102">
        <f>'SABANA DE PRECIOS'!AH16</f>
        <v>1.58873</v>
      </c>
      <c r="G758" s="108" t="s">
        <v>32</v>
      </c>
      <c r="H758" s="108" t="s">
        <v>125</v>
      </c>
      <c r="I758" s="116" t="s">
        <v>139</v>
      </c>
    </row>
    <row r="759" spans="1:9">
      <c r="A759" s="110">
        <v>62</v>
      </c>
      <c r="B759" s="108">
        <v>85</v>
      </c>
      <c r="C759" s="108">
        <v>1</v>
      </c>
      <c r="D759" s="109">
        <v>45870</v>
      </c>
      <c r="E759" s="109">
        <v>45889</v>
      </c>
      <c r="F759" s="102">
        <f>'SABANA DE PRECIOS'!AH17</f>
        <v>1.58873</v>
      </c>
      <c r="G759" s="108" t="s">
        <v>33</v>
      </c>
      <c r="H759" s="108" t="s">
        <v>125</v>
      </c>
      <c r="I759" s="116" t="s">
        <v>139</v>
      </c>
    </row>
    <row r="760" spans="1:9">
      <c r="A760" s="110">
        <v>62</v>
      </c>
      <c r="B760" s="108">
        <v>87</v>
      </c>
      <c r="C760" s="108">
        <v>1</v>
      </c>
      <c r="D760" s="109">
        <v>45870</v>
      </c>
      <c r="E760" s="109">
        <v>45889</v>
      </c>
      <c r="F760" s="102">
        <f>'SABANA DE PRECIOS'!AH18</f>
        <v>1.5947800000000001</v>
      </c>
      <c r="G760" s="108" t="s">
        <v>34</v>
      </c>
      <c r="H760" s="108" t="s">
        <v>125</v>
      </c>
      <c r="I760" s="116" t="s">
        <v>139</v>
      </c>
    </row>
    <row r="761" spans="1:9">
      <c r="A761" s="110">
        <v>62</v>
      </c>
      <c r="B761" s="108">
        <v>88</v>
      </c>
      <c r="C761" s="108">
        <v>1</v>
      </c>
      <c r="D761" s="109">
        <v>45870</v>
      </c>
      <c r="E761" s="109">
        <v>45889</v>
      </c>
      <c r="F761" s="102">
        <f>'SABANA DE PRECIOS'!AH19</f>
        <v>1.60083</v>
      </c>
      <c r="G761" s="108" t="s">
        <v>35</v>
      </c>
      <c r="H761" s="108" t="s">
        <v>125</v>
      </c>
      <c r="I761" s="116" t="s">
        <v>139</v>
      </c>
    </row>
    <row r="762" spans="1:9">
      <c r="A762" s="106">
        <v>62</v>
      </c>
      <c r="B762" s="98">
        <v>18</v>
      </c>
      <c r="C762" s="98">
        <v>1</v>
      </c>
      <c r="D762" s="107">
        <v>45870</v>
      </c>
      <c r="E762" s="107">
        <v>45889</v>
      </c>
      <c r="F762" s="102">
        <f>'SABANA DE PRECIOS'!AH23</f>
        <v>1.6068800000000001</v>
      </c>
      <c r="G762" s="98" t="s">
        <v>39</v>
      </c>
      <c r="H762" s="98" t="s">
        <v>125</v>
      </c>
      <c r="I762" s="115" t="s">
        <v>139</v>
      </c>
    </row>
    <row r="763" spans="1:9">
      <c r="A763" s="106">
        <v>62</v>
      </c>
      <c r="B763" s="98">
        <v>70</v>
      </c>
      <c r="C763" s="98">
        <v>1</v>
      </c>
      <c r="D763" s="107">
        <v>45870</v>
      </c>
      <c r="E763" s="107">
        <v>45889</v>
      </c>
      <c r="F763" s="102">
        <f>'SABANA DE PRECIOS'!AH24</f>
        <v>1.6383400000000001</v>
      </c>
      <c r="G763" s="98" t="s">
        <v>41</v>
      </c>
      <c r="H763" s="98" t="s">
        <v>125</v>
      </c>
      <c r="I763" s="115" t="s">
        <v>139</v>
      </c>
    </row>
    <row r="764" spans="1:9">
      <c r="A764" s="106">
        <v>62</v>
      </c>
      <c r="B764" s="98">
        <v>23</v>
      </c>
      <c r="C764" s="98">
        <v>1</v>
      </c>
      <c r="D764" s="107">
        <v>45870</v>
      </c>
      <c r="E764" s="107">
        <v>45889</v>
      </c>
      <c r="F764" s="102">
        <f>'SABANA DE PRECIOS'!AH25</f>
        <v>1.6189800000000001</v>
      </c>
      <c r="G764" s="98" t="s">
        <v>43</v>
      </c>
      <c r="H764" s="98" t="s">
        <v>125</v>
      </c>
      <c r="I764" s="115" t="s">
        <v>139</v>
      </c>
    </row>
    <row r="765" spans="1:9">
      <c r="A765" s="106">
        <v>62</v>
      </c>
      <c r="B765" s="98">
        <v>66</v>
      </c>
      <c r="C765" s="98">
        <v>1</v>
      </c>
      <c r="D765" s="107">
        <v>45870</v>
      </c>
      <c r="E765" s="107">
        <v>45889</v>
      </c>
      <c r="F765" s="102">
        <v>0</v>
      </c>
      <c r="G765" s="98" t="s">
        <v>386</v>
      </c>
      <c r="H765" s="98" t="s">
        <v>125</v>
      </c>
      <c r="I765" s="115" t="s">
        <v>139</v>
      </c>
    </row>
    <row r="766" spans="1:9">
      <c r="A766" s="106">
        <v>62</v>
      </c>
      <c r="B766" s="98">
        <v>8</v>
      </c>
      <c r="C766" s="98">
        <v>1</v>
      </c>
      <c r="D766" s="107">
        <v>45870</v>
      </c>
      <c r="E766" s="107">
        <v>45889</v>
      </c>
      <c r="F766" s="102">
        <f>'SABANA DE PRECIOS'!AH26</f>
        <v>1.6504400000000001</v>
      </c>
      <c r="G766" s="98" t="s">
        <v>45</v>
      </c>
      <c r="H766" s="98" t="s">
        <v>125</v>
      </c>
      <c r="I766" s="115" t="s">
        <v>139</v>
      </c>
    </row>
    <row r="767" spans="1:9">
      <c r="A767" s="106">
        <v>62</v>
      </c>
      <c r="B767" s="98">
        <v>82</v>
      </c>
      <c r="C767" s="98">
        <v>1</v>
      </c>
      <c r="D767" s="107">
        <v>45870</v>
      </c>
      <c r="E767" s="107">
        <v>45889</v>
      </c>
      <c r="F767" s="102">
        <f>'SABANA DE PRECIOS'!AH27</f>
        <v>1.5947800000000001</v>
      </c>
      <c r="G767" s="98" t="s">
        <v>46</v>
      </c>
      <c r="H767" s="98" t="s">
        <v>125</v>
      </c>
      <c r="I767" s="115" t="s">
        <v>139</v>
      </c>
    </row>
    <row r="768" spans="1:9">
      <c r="A768" s="106">
        <v>62</v>
      </c>
      <c r="B768" s="98">
        <v>16</v>
      </c>
      <c r="C768" s="98">
        <v>1</v>
      </c>
      <c r="D768" s="107">
        <v>45870</v>
      </c>
      <c r="E768" s="107">
        <v>45889</v>
      </c>
      <c r="F768" s="102">
        <f>'SABANA DE PRECIOS'!AH28</f>
        <v>1.7278799999999999</v>
      </c>
      <c r="G768" s="98" t="s">
        <v>47</v>
      </c>
      <c r="H768" s="98" t="s">
        <v>125</v>
      </c>
      <c r="I768" s="115" t="s">
        <v>139</v>
      </c>
    </row>
    <row r="769" spans="1:9">
      <c r="A769" s="106">
        <v>62</v>
      </c>
      <c r="B769" s="98">
        <v>14</v>
      </c>
      <c r="C769" s="98">
        <v>1</v>
      </c>
      <c r="D769" s="107">
        <v>45870</v>
      </c>
      <c r="E769" s="107">
        <v>45889</v>
      </c>
      <c r="F769" s="102">
        <f>'SABANA DE PRECIOS'!AH29</f>
        <v>0</v>
      </c>
      <c r="G769" s="98" t="s">
        <v>49</v>
      </c>
      <c r="H769" s="98" t="s">
        <v>125</v>
      </c>
      <c r="I769" s="115" t="s">
        <v>139</v>
      </c>
    </row>
    <row r="770" spans="1:9">
      <c r="A770" s="106">
        <v>62</v>
      </c>
      <c r="B770" s="98">
        <v>5</v>
      </c>
      <c r="C770" s="98">
        <v>1</v>
      </c>
      <c r="D770" s="107">
        <v>45870</v>
      </c>
      <c r="E770" s="107">
        <v>45889</v>
      </c>
      <c r="F770" s="102">
        <f>'SABANA DE PRECIOS'!AH30</f>
        <v>1.6383400000000001</v>
      </c>
      <c r="G770" s="98" t="s">
        <v>51</v>
      </c>
      <c r="H770" s="98" t="s">
        <v>125</v>
      </c>
      <c r="I770" s="115" t="s">
        <v>139</v>
      </c>
    </row>
    <row r="771" spans="1:9">
      <c r="A771" s="106">
        <v>62</v>
      </c>
      <c r="B771" s="98">
        <v>41</v>
      </c>
      <c r="C771" s="98">
        <v>1</v>
      </c>
      <c r="D771" s="107">
        <v>45870</v>
      </c>
      <c r="E771" s="107">
        <v>45889</v>
      </c>
      <c r="F771" s="102">
        <f>'SABANA DE PRECIOS'!AH31</f>
        <v>1.6068800000000001</v>
      </c>
      <c r="G771" s="98" t="s">
        <v>53</v>
      </c>
      <c r="H771" s="98" t="s">
        <v>125</v>
      </c>
      <c r="I771" s="115" t="s">
        <v>139</v>
      </c>
    </row>
    <row r="772" spans="1:9">
      <c r="A772" s="106">
        <v>62</v>
      </c>
      <c r="B772" s="98">
        <v>64</v>
      </c>
      <c r="C772" s="98">
        <v>1</v>
      </c>
      <c r="D772" s="107">
        <v>45870</v>
      </c>
      <c r="E772" s="107">
        <v>45889</v>
      </c>
      <c r="F772" s="102">
        <f>'SABANA DE PRECIOS'!AH32</f>
        <v>1.6964199999999998</v>
      </c>
      <c r="G772" s="98" t="s">
        <v>55</v>
      </c>
      <c r="H772" s="98" t="s">
        <v>125</v>
      </c>
      <c r="I772" s="115" t="s">
        <v>139</v>
      </c>
    </row>
    <row r="773" spans="1:9">
      <c r="A773" s="106">
        <v>62</v>
      </c>
      <c r="B773" s="98">
        <v>44</v>
      </c>
      <c r="C773" s="98">
        <v>1</v>
      </c>
      <c r="D773" s="107">
        <v>45870</v>
      </c>
      <c r="E773" s="107">
        <v>45889</v>
      </c>
      <c r="F773" s="102">
        <f>'SABANA DE PRECIOS'!AH33</f>
        <v>1.6020400000000001</v>
      </c>
      <c r="G773" s="98" t="s">
        <v>56</v>
      </c>
      <c r="H773" s="98" t="s">
        <v>125</v>
      </c>
      <c r="I773" s="115" t="s">
        <v>139</v>
      </c>
    </row>
    <row r="774" spans="1:9">
      <c r="A774" s="106">
        <v>62</v>
      </c>
      <c r="B774" s="98">
        <v>33</v>
      </c>
      <c r="C774" s="98">
        <v>1</v>
      </c>
      <c r="D774" s="107">
        <v>45870</v>
      </c>
      <c r="E774" s="107">
        <v>45889</v>
      </c>
      <c r="F774" s="102">
        <f>'SABANA DE PRECIOS'!AH34</f>
        <v>1.6722199999999998</v>
      </c>
      <c r="G774" s="98" t="s">
        <v>58</v>
      </c>
      <c r="H774" s="98" t="s">
        <v>125</v>
      </c>
      <c r="I774" s="115" t="s">
        <v>139</v>
      </c>
    </row>
    <row r="775" spans="1:9">
      <c r="A775" s="106">
        <v>62</v>
      </c>
      <c r="B775" s="98">
        <v>34</v>
      </c>
      <c r="C775" s="98">
        <v>1</v>
      </c>
      <c r="D775" s="107">
        <v>45870</v>
      </c>
      <c r="E775" s="107">
        <v>45889</v>
      </c>
      <c r="F775" s="102">
        <f>'SABANA DE PRECIOS'!AH35</f>
        <v>1.6238199999999998</v>
      </c>
      <c r="G775" s="98" t="s">
        <v>59</v>
      </c>
      <c r="H775" s="98" t="s">
        <v>125</v>
      </c>
      <c r="I775" s="115" t="s">
        <v>139</v>
      </c>
    </row>
    <row r="776" spans="1:9">
      <c r="A776" s="106">
        <v>62</v>
      </c>
      <c r="B776" s="213">
        <v>91</v>
      </c>
      <c r="C776" s="98">
        <v>1</v>
      </c>
      <c r="D776" s="107">
        <v>45870</v>
      </c>
      <c r="E776" s="107">
        <v>45889</v>
      </c>
      <c r="F776" s="102">
        <f>'SABANA DE PRECIOS'!AH36</f>
        <v>1.67222</v>
      </c>
      <c r="G776" s="212" t="s">
        <v>382</v>
      </c>
      <c r="H776" s="98" t="s">
        <v>125</v>
      </c>
      <c r="I776" s="115" t="s">
        <v>139</v>
      </c>
    </row>
    <row r="777" spans="1:9">
      <c r="A777" s="106">
        <v>62</v>
      </c>
      <c r="B777" s="98">
        <v>53</v>
      </c>
      <c r="C777" s="98">
        <v>1</v>
      </c>
      <c r="D777" s="107">
        <v>45870</v>
      </c>
      <c r="E777" s="107">
        <v>45889</v>
      </c>
      <c r="F777" s="102">
        <f>F776</f>
        <v>1.67222</v>
      </c>
      <c r="G777" s="98" t="s">
        <v>60</v>
      </c>
      <c r="H777" s="98" t="s">
        <v>125</v>
      </c>
      <c r="I777" s="115" t="s">
        <v>139</v>
      </c>
    </row>
    <row r="778" spans="1:9">
      <c r="A778" s="106">
        <v>62</v>
      </c>
      <c r="B778" s="98">
        <v>45</v>
      </c>
      <c r="C778" s="98">
        <v>1</v>
      </c>
      <c r="D778" s="107">
        <v>45870</v>
      </c>
      <c r="E778" s="107">
        <v>45889</v>
      </c>
      <c r="F778" s="102">
        <f>'SABANA DE PRECIOS'!AH37</f>
        <v>1.6625400000000001</v>
      </c>
      <c r="G778" s="98" t="s">
        <v>62</v>
      </c>
      <c r="H778" s="98" t="s">
        <v>125</v>
      </c>
      <c r="I778" s="115" t="s">
        <v>139</v>
      </c>
    </row>
    <row r="779" spans="1:9">
      <c r="A779" s="106">
        <v>62</v>
      </c>
      <c r="B779" s="98">
        <v>47</v>
      </c>
      <c r="C779" s="98">
        <v>1</v>
      </c>
      <c r="D779" s="107">
        <v>45870</v>
      </c>
      <c r="E779" s="107">
        <v>45889</v>
      </c>
      <c r="F779" s="102">
        <f>'SABANA DE PRECIOS'!AH38</f>
        <v>1.6068800000000001</v>
      </c>
      <c r="G779" s="98" t="s">
        <v>64</v>
      </c>
      <c r="H779" s="98" t="s">
        <v>125</v>
      </c>
      <c r="I779" s="115" t="s">
        <v>139</v>
      </c>
    </row>
    <row r="780" spans="1:9">
      <c r="A780" s="106">
        <v>62</v>
      </c>
      <c r="B780" s="98">
        <v>56</v>
      </c>
      <c r="C780" s="98">
        <v>1</v>
      </c>
      <c r="D780" s="107">
        <v>45870</v>
      </c>
      <c r="E780" s="107">
        <v>45889</v>
      </c>
      <c r="F780" s="102">
        <f>'SABANA DE PRECIOS'!AH39</f>
        <v>1.6710099999999999</v>
      </c>
      <c r="G780" s="98" t="s">
        <v>65</v>
      </c>
      <c r="H780" s="98" t="s">
        <v>125</v>
      </c>
      <c r="I780" s="115" t="s">
        <v>139</v>
      </c>
    </row>
    <row r="781" spans="1:9">
      <c r="A781" s="106">
        <v>62</v>
      </c>
      <c r="B781" s="98">
        <v>61</v>
      </c>
      <c r="C781" s="98">
        <v>1</v>
      </c>
      <c r="D781" s="107">
        <v>45870</v>
      </c>
      <c r="E781" s="107">
        <v>45889</v>
      </c>
      <c r="F781" s="102">
        <f>'SABANA DE PRECIOS'!AH40</f>
        <v>1.6274499999999998</v>
      </c>
      <c r="G781" s="98" t="s">
        <v>67</v>
      </c>
      <c r="H781" s="98" t="s">
        <v>125</v>
      </c>
      <c r="I781" s="115" t="s">
        <v>139</v>
      </c>
    </row>
    <row r="782" spans="1:9">
      <c r="A782" s="106">
        <v>62</v>
      </c>
      <c r="B782" s="98">
        <v>60</v>
      </c>
      <c r="C782" s="98">
        <v>1</v>
      </c>
      <c r="D782" s="107">
        <v>45870</v>
      </c>
      <c r="E782" s="107">
        <v>45889</v>
      </c>
      <c r="F782" s="102">
        <f>'SABANA DE PRECIOS'!AH41</f>
        <v>1.57663</v>
      </c>
      <c r="G782" s="98" t="s">
        <v>69</v>
      </c>
      <c r="H782" s="98" t="s">
        <v>125</v>
      </c>
      <c r="I782" s="115" t="s">
        <v>139</v>
      </c>
    </row>
    <row r="783" spans="1:9">
      <c r="A783" s="106">
        <v>62</v>
      </c>
      <c r="B783" s="98">
        <v>65</v>
      </c>
      <c r="C783" s="98">
        <v>1</v>
      </c>
      <c r="D783" s="107">
        <v>45870</v>
      </c>
      <c r="E783" s="107">
        <v>45889</v>
      </c>
      <c r="F783" s="102">
        <f>'SABANA DE PRECIOS'!AH42</f>
        <v>1.6274499999999998</v>
      </c>
      <c r="G783" s="98" t="s">
        <v>71</v>
      </c>
      <c r="H783" s="98" t="s">
        <v>125</v>
      </c>
      <c r="I783" s="115" t="s">
        <v>139</v>
      </c>
    </row>
    <row r="784" spans="1:9">
      <c r="A784" s="106">
        <v>62</v>
      </c>
      <c r="B784" s="98">
        <v>68</v>
      </c>
      <c r="C784" s="98">
        <v>1</v>
      </c>
      <c r="D784" s="107">
        <v>45870</v>
      </c>
      <c r="E784" s="107">
        <v>45889</v>
      </c>
      <c r="F784" s="102">
        <f>'SABANA DE PRECIOS'!AH43</f>
        <v>1.7394899999999998</v>
      </c>
      <c r="G784" s="98" t="s">
        <v>72</v>
      </c>
      <c r="H784" s="98" t="s">
        <v>125</v>
      </c>
      <c r="I784" s="115" t="s">
        <v>139</v>
      </c>
    </row>
    <row r="785" spans="1:9">
      <c r="A785" s="106">
        <v>62</v>
      </c>
      <c r="B785" s="98">
        <v>67</v>
      </c>
      <c r="C785" s="98">
        <v>1</v>
      </c>
      <c r="D785" s="107">
        <v>45870</v>
      </c>
      <c r="E785" s="107">
        <v>45889</v>
      </c>
      <c r="F785" s="102">
        <f>'SABANA DE PRECIOS'!AH44</f>
        <v>0</v>
      </c>
      <c r="G785" s="98" t="s">
        <v>73</v>
      </c>
      <c r="H785" s="98" t="s">
        <v>125</v>
      </c>
      <c r="I785" s="115" t="s">
        <v>139</v>
      </c>
    </row>
    <row r="786" spans="1:9">
      <c r="A786" s="106">
        <v>62</v>
      </c>
      <c r="B786" s="98">
        <v>77</v>
      </c>
      <c r="C786" s="98">
        <v>1</v>
      </c>
      <c r="D786" s="107">
        <v>45870</v>
      </c>
      <c r="E786" s="107">
        <v>45889</v>
      </c>
      <c r="F786" s="102">
        <f>'SABANA DE PRECIOS'!AH45</f>
        <v>1.6891600000000002</v>
      </c>
      <c r="G786" s="98" t="s">
        <v>74</v>
      </c>
      <c r="H786" s="98" t="s">
        <v>125</v>
      </c>
      <c r="I786" s="115" t="s">
        <v>139</v>
      </c>
    </row>
    <row r="787" spans="1:9">
      <c r="A787" s="106">
        <v>62</v>
      </c>
      <c r="B787" s="98">
        <v>78</v>
      </c>
      <c r="C787" s="98">
        <v>1</v>
      </c>
      <c r="D787" s="107">
        <v>45870</v>
      </c>
      <c r="E787" s="107">
        <v>45889</v>
      </c>
      <c r="F787" s="102">
        <f>'SABANA DE PRECIOS'!AH46</f>
        <v>1.59236</v>
      </c>
      <c r="G787" s="98" t="s">
        <v>76</v>
      </c>
      <c r="H787" s="98" t="s">
        <v>125</v>
      </c>
      <c r="I787" s="115" t="s">
        <v>139</v>
      </c>
    </row>
    <row r="788" spans="1:9">
      <c r="A788" s="106">
        <v>62</v>
      </c>
      <c r="B788" s="98">
        <v>80</v>
      </c>
      <c r="C788" s="98">
        <v>1</v>
      </c>
      <c r="D788" s="107">
        <v>45870</v>
      </c>
      <c r="E788" s="107">
        <v>45889</v>
      </c>
      <c r="F788" s="102">
        <f>'SABANA DE PRECIOS'!AH47</f>
        <v>1.6697999999999997</v>
      </c>
      <c r="G788" s="98" t="s">
        <v>78</v>
      </c>
      <c r="H788" s="98" t="s">
        <v>125</v>
      </c>
      <c r="I788" s="115" t="s">
        <v>139</v>
      </c>
    </row>
    <row r="789" spans="1:9">
      <c r="A789" s="106">
        <v>62</v>
      </c>
      <c r="B789" s="98">
        <v>81</v>
      </c>
      <c r="C789" s="98">
        <v>1</v>
      </c>
      <c r="D789" s="107">
        <v>45870</v>
      </c>
      <c r="E789" s="107">
        <v>45889</v>
      </c>
      <c r="F789" s="102">
        <f>'SABANA DE PRECIOS'!AH48</f>
        <v>1.6661699999999999</v>
      </c>
      <c r="G789" s="98" t="s">
        <v>79</v>
      </c>
      <c r="H789" s="98" t="s">
        <v>125</v>
      </c>
      <c r="I789" s="115" t="s">
        <v>139</v>
      </c>
    </row>
    <row r="790" spans="1:9">
      <c r="A790" s="106">
        <v>62</v>
      </c>
      <c r="B790" s="98">
        <v>79</v>
      </c>
      <c r="C790" s="98">
        <v>1</v>
      </c>
      <c r="D790" s="107">
        <v>45870</v>
      </c>
      <c r="E790" s="107">
        <v>45889</v>
      </c>
      <c r="F790" s="102">
        <f>'SABANA DE PRECIOS'!AH49</f>
        <v>1.57663</v>
      </c>
      <c r="G790" s="98" t="s">
        <v>80</v>
      </c>
      <c r="H790" s="98" t="s">
        <v>125</v>
      </c>
      <c r="I790" s="115" t="s">
        <v>139</v>
      </c>
    </row>
    <row r="791" spans="1:9">
      <c r="A791" s="110">
        <v>62</v>
      </c>
      <c r="B791" s="108">
        <v>71</v>
      </c>
      <c r="C791" s="108">
        <v>1</v>
      </c>
      <c r="D791" s="109">
        <v>45870</v>
      </c>
      <c r="E791" s="109">
        <v>45889</v>
      </c>
      <c r="F791" s="111">
        <f>'SABANA DE PRECIOS'!AH50</f>
        <v>1.63229</v>
      </c>
      <c r="G791" s="108" t="s">
        <v>118</v>
      </c>
      <c r="H791" s="108" t="s">
        <v>125</v>
      </c>
      <c r="I791" s="116" t="s">
        <v>139</v>
      </c>
    </row>
    <row r="792" spans="1:9">
      <c r="A792" s="110">
        <v>62</v>
      </c>
      <c r="B792" s="108">
        <v>86</v>
      </c>
      <c r="C792" s="108">
        <v>1</v>
      </c>
      <c r="D792" s="109">
        <v>45870</v>
      </c>
      <c r="E792" s="109">
        <v>45889</v>
      </c>
      <c r="F792" s="111">
        <f>'SABANA DE PRECIOS'!AH51</f>
        <v>1.62503</v>
      </c>
      <c r="G792" s="108" t="s">
        <v>83</v>
      </c>
      <c r="H792" s="108" t="s">
        <v>125</v>
      </c>
      <c r="I792" s="116" t="s">
        <v>139</v>
      </c>
    </row>
    <row r="793" spans="1:9" s="103" customFormat="1">
      <c r="A793" s="119">
        <v>62</v>
      </c>
      <c r="B793" s="120">
        <v>89</v>
      </c>
      <c r="C793" s="120">
        <v>1</v>
      </c>
      <c r="D793" s="121">
        <v>45870</v>
      </c>
      <c r="E793" s="121">
        <v>45889</v>
      </c>
      <c r="F793" s="122">
        <f>'SABANA DE PRECIOS'!AH20</f>
        <v>1.5826800000000001</v>
      </c>
      <c r="G793" s="120" t="s">
        <v>37</v>
      </c>
      <c r="H793" s="120" t="s">
        <v>125</v>
      </c>
      <c r="I793" s="123" t="s">
        <v>139</v>
      </c>
    </row>
    <row r="794" spans="1:9" s="103" customFormat="1">
      <c r="A794" s="119">
        <v>62</v>
      </c>
      <c r="B794" s="120">
        <v>90</v>
      </c>
      <c r="C794" s="120">
        <v>1</v>
      </c>
      <c r="D794" s="121">
        <v>45870</v>
      </c>
      <c r="E794" s="121">
        <v>45889</v>
      </c>
      <c r="F794" s="122">
        <f>'SABANA DE PRECIOS'!AH21</f>
        <v>1.6189800000000001</v>
      </c>
      <c r="G794" s="100" t="s">
        <v>365</v>
      </c>
      <c r="H794" s="120" t="s">
        <v>125</v>
      </c>
      <c r="I794" s="123" t="s">
        <v>139</v>
      </c>
    </row>
    <row r="795" spans="1:9">
      <c r="A795" s="106">
        <v>62</v>
      </c>
      <c r="B795" s="108">
        <v>93</v>
      </c>
      <c r="C795" s="108">
        <v>1</v>
      </c>
      <c r="D795" s="109">
        <v>45870</v>
      </c>
      <c r="E795" s="109">
        <v>45889</v>
      </c>
      <c r="F795" s="111">
        <f>'SABANA DE PRECIOS'!AH52</f>
        <v>1.67343</v>
      </c>
      <c r="G795" s="108" t="s">
        <v>387</v>
      </c>
      <c r="H795" s="108" t="s">
        <v>125</v>
      </c>
      <c r="I795" s="116" t="s">
        <v>139</v>
      </c>
    </row>
    <row r="796" spans="1:9">
      <c r="A796" s="106">
        <v>62</v>
      </c>
      <c r="B796" s="108">
        <v>94</v>
      </c>
      <c r="C796" s="108">
        <v>1</v>
      </c>
      <c r="D796" s="109">
        <v>45870</v>
      </c>
      <c r="E796" s="109">
        <v>45889</v>
      </c>
      <c r="F796" s="111">
        <f>'SABANA DE PRECIOS'!AH53</f>
        <v>1.6637499999999998</v>
      </c>
      <c r="G796" s="108" t="s">
        <v>389</v>
      </c>
      <c r="H796" s="108" t="s">
        <v>125</v>
      </c>
      <c r="I796" s="116" t="s">
        <v>139</v>
      </c>
    </row>
    <row r="797" spans="1:9">
      <c r="A797" s="106">
        <v>62</v>
      </c>
      <c r="B797" s="108">
        <v>95</v>
      </c>
      <c r="C797" s="108">
        <v>1</v>
      </c>
      <c r="D797" s="109">
        <v>45870</v>
      </c>
      <c r="E797" s="109">
        <v>45889</v>
      </c>
      <c r="F797" s="111">
        <f>'SABANA DE PRECIOS'!AH54</f>
        <v>1.6831099999999999</v>
      </c>
      <c r="G797" s="108" t="s">
        <v>388</v>
      </c>
      <c r="H797" s="108" t="s">
        <v>125</v>
      </c>
      <c r="I797" s="116" t="s">
        <v>139</v>
      </c>
    </row>
    <row r="798" spans="1:9">
      <c r="A798" s="106">
        <v>62</v>
      </c>
      <c r="B798" s="108">
        <v>97</v>
      </c>
      <c r="C798" s="108">
        <v>1</v>
      </c>
      <c r="D798" s="109">
        <v>45870</v>
      </c>
      <c r="E798" s="109">
        <v>45889</v>
      </c>
      <c r="F798" s="111">
        <f>'SABANA DE PRECIOS'!AH55</f>
        <v>1.61656</v>
      </c>
      <c r="G798" s="108" t="s">
        <v>403</v>
      </c>
      <c r="H798" s="108" t="s">
        <v>125</v>
      </c>
      <c r="I798" s="116" t="s">
        <v>139</v>
      </c>
    </row>
    <row r="799" spans="1:9" ht="15.75" thickBot="1"/>
    <row r="800" spans="1:9">
      <c r="A800" s="104">
        <v>31</v>
      </c>
      <c r="B800" s="105">
        <v>73</v>
      </c>
      <c r="C800" s="105">
        <v>1</v>
      </c>
      <c r="D800" s="117">
        <v>45870</v>
      </c>
      <c r="E800" s="117">
        <v>45889</v>
      </c>
      <c r="F800" s="118">
        <f>'SABANA DE PRECIOS'!AK3</f>
        <v>1.6262400000000001</v>
      </c>
      <c r="G800" s="105" t="s">
        <v>15</v>
      </c>
      <c r="H800" s="105" t="s">
        <v>125</v>
      </c>
      <c r="I800" s="114" t="s">
        <v>140</v>
      </c>
    </row>
    <row r="801" spans="1:9">
      <c r="A801" s="106">
        <v>31</v>
      </c>
      <c r="B801" s="98">
        <v>19</v>
      </c>
      <c r="C801" s="98">
        <v>1</v>
      </c>
      <c r="D801" s="107">
        <v>45870</v>
      </c>
      <c r="E801" s="107">
        <v>45889</v>
      </c>
      <c r="F801" s="102">
        <f>'SABANA DE PRECIOS'!AK4</f>
        <v>1.6262400000000001</v>
      </c>
      <c r="G801" s="98" t="s">
        <v>18</v>
      </c>
      <c r="H801" s="98" t="s">
        <v>125</v>
      </c>
      <c r="I801" s="115" t="s">
        <v>140</v>
      </c>
    </row>
    <row r="802" spans="1:9">
      <c r="A802" s="106">
        <v>31</v>
      </c>
      <c r="B802" s="98">
        <v>26</v>
      </c>
      <c r="C802" s="98">
        <v>1</v>
      </c>
      <c r="D802" s="107">
        <v>45870</v>
      </c>
      <c r="E802" s="107">
        <v>45889</v>
      </c>
      <c r="F802" s="102">
        <f>'SABANA DE PRECIOS'!AK5</f>
        <v>1.6068800000000001</v>
      </c>
      <c r="G802" s="98" t="s">
        <v>19</v>
      </c>
      <c r="H802" s="98" t="s">
        <v>125</v>
      </c>
      <c r="I802" s="115" t="s">
        <v>140</v>
      </c>
    </row>
    <row r="803" spans="1:9">
      <c r="A803" s="106">
        <v>31</v>
      </c>
      <c r="B803" s="98">
        <v>1</v>
      </c>
      <c r="C803" s="98">
        <v>1</v>
      </c>
      <c r="D803" s="107">
        <v>45870</v>
      </c>
      <c r="E803" s="107">
        <v>45889</v>
      </c>
      <c r="F803" s="102">
        <f>'SABANA DE PRECIOS'!AK6</f>
        <v>1.62503</v>
      </c>
      <c r="G803" s="98" t="s">
        <v>20</v>
      </c>
      <c r="H803" s="98" t="s">
        <v>125</v>
      </c>
      <c r="I803" s="115" t="s">
        <v>140</v>
      </c>
    </row>
    <row r="804" spans="1:9">
      <c r="A804" s="106">
        <v>31</v>
      </c>
      <c r="B804" s="98">
        <v>2</v>
      </c>
      <c r="C804" s="98">
        <v>1</v>
      </c>
      <c r="D804" s="107">
        <v>45870</v>
      </c>
      <c r="E804" s="107">
        <v>45889</v>
      </c>
      <c r="F804" s="102">
        <f>'SABANA DE PRECIOS'!AK7</f>
        <v>1.6262400000000001</v>
      </c>
      <c r="G804" s="98" t="s">
        <v>21</v>
      </c>
      <c r="H804" s="98" t="s">
        <v>125</v>
      </c>
      <c r="I804" s="115" t="s">
        <v>140</v>
      </c>
    </row>
    <row r="805" spans="1:9">
      <c r="A805" s="106">
        <v>31</v>
      </c>
      <c r="B805" s="98">
        <v>55</v>
      </c>
      <c r="C805" s="98">
        <v>1</v>
      </c>
      <c r="D805" s="107">
        <v>45870</v>
      </c>
      <c r="E805" s="107">
        <v>45889</v>
      </c>
      <c r="F805" s="102">
        <f>'SABANA DE PRECIOS'!AK8</f>
        <v>1.6383400000000001</v>
      </c>
      <c r="G805" s="98" t="s">
        <v>22</v>
      </c>
      <c r="H805" s="98" t="s">
        <v>125</v>
      </c>
      <c r="I805" s="115" t="s">
        <v>140</v>
      </c>
    </row>
    <row r="806" spans="1:9">
      <c r="A806" s="228">
        <v>31</v>
      </c>
      <c r="B806" s="100">
        <v>96</v>
      </c>
      <c r="C806" s="100">
        <v>1</v>
      </c>
      <c r="D806" s="112">
        <v>45870</v>
      </c>
      <c r="E806" s="112">
        <v>45889</v>
      </c>
      <c r="F806" s="101">
        <f>'SABANA DE PRECIOS'!AK9</f>
        <v>1.6262400000000001</v>
      </c>
      <c r="G806" s="229" t="s">
        <v>390</v>
      </c>
      <c r="H806" s="100" t="s">
        <v>125</v>
      </c>
      <c r="I806" s="230" t="s">
        <v>140</v>
      </c>
    </row>
    <row r="807" spans="1:9">
      <c r="A807" s="106">
        <v>31</v>
      </c>
      <c r="B807" s="98">
        <v>9</v>
      </c>
      <c r="C807" s="98">
        <v>1</v>
      </c>
      <c r="D807" s="107">
        <v>45870</v>
      </c>
      <c r="E807" s="107">
        <v>45889</v>
      </c>
      <c r="F807" s="102">
        <f>'SABANA DE PRECIOS'!AK10</f>
        <v>1.5899400000000001</v>
      </c>
      <c r="G807" s="98" t="s">
        <v>24</v>
      </c>
      <c r="H807" s="98" t="s">
        <v>125</v>
      </c>
      <c r="I807" s="115" t="s">
        <v>140</v>
      </c>
    </row>
    <row r="808" spans="1:9">
      <c r="A808" s="106">
        <v>31</v>
      </c>
      <c r="B808" s="98">
        <v>10</v>
      </c>
      <c r="C808" s="98">
        <v>1</v>
      </c>
      <c r="D808" s="107">
        <v>45870</v>
      </c>
      <c r="E808" s="107">
        <v>45889</v>
      </c>
      <c r="F808" s="102">
        <f>F807</f>
        <v>1.5899400000000001</v>
      </c>
      <c r="G808" s="98" t="s">
        <v>24</v>
      </c>
      <c r="H808" s="98" t="s">
        <v>125</v>
      </c>
      <c r="I808" s="115" t="s">
        <v>140</v>
      </c>
    </row>
    <row r="809" spans="1:9">
      <c r="A809" s="106">
        <v>31</v>
      </c>
      <c r="B809" s="98">
        <v>74</v>
      </c>
      <c r="C809" s="98">
        <v>1</v>
      </c>
      <c r="D809" s="107">
        <v>45870</v>
      </c>
      <c r="E809" s="107">
        <v>45889</v>
      </c>
      <c r="F809" s="102">
        <f>'SABANA DE PRECIOS'!AK11</f>
        <v>1.62019</v>
      </c>
      <c r="G809" s="98" t="s">
        <v>26</v>
      </c>
      <c r="H809" s="98" t="s">
        <v>125</v>
      </c>
      <c r="I809" s="115" t="s">
        <v>140</v>
      </c>
    </row>
    <row r="810" spans="1:9">
      <c r="A810" s="106">
        <v>31</v>
      </c>
      <c r="B810" s="98">
        <v>75</v>
      </c>
      <c r="C810" s="98">
        <v>1</v>
      </c>
      <c r="D810" s="107">
        <v>45870</v>
      </c>
      <c r="E810" s="107">
        <v>45889</v>
      </c>
      <c r="F810" s="102">
        <f>F809</f>
        <v>1.62019</v>
      </c>
      <c r="G810" s="98" t="s">
        <v>26</v>
      </c>
      <c r="H810" s="98" t="s">
        <v>125</v>
      </c>
      <c r="I810" s="115" t="s">
        <v>140</v>
      </c>
    </row>
    <row r="811" spans="1:9">
      <c r="A811" s="106">
        <v>31</v>
      </c>
      <c r="B811" s="98">
        <v>27</v>
      </c>
      <c r="C811" s="98">
        <v>1</v>
      </c>
      <c r="D811" s="107">
        <v>45870</v>
      </c>
      <c r="E811" s="107">
        <v>45889</v>
      </c>
      <c r="F811" s="102">
        <f>'SABANA DE PRECIOS'!AK12</f>
        <v>1.6262400000000001</v>
      </c>
      <c r="G811" s="98" t="s">
        <v>23</v>
      </c>
      <c r="H811" s="98" t="s">
        <v>125</v>
      </c>
      <c r="I811" s="115" t="s">
        <v>140</v>
      </c>
    </row>
    <row r="812" spans="1:9">
      <c r="A812" s="106">
        <v>31</v>
      </c>
      <c r="B812" s="98">
        <v>72</v>
      </c>
      <c r="C812" s="98">
        <v>1</v>
      </c>
      <c r="D812" s="107">
        <v>45870</v>
      </c>
      <c r="E812" s="107">
        <v>45889</v>
      </c>
      <c r="F812" s="102">
        <f>'SABANA DE PRECIOS'!AK13</f>
        <v>1.6310800000000001</v>
      </c>
      <c r="G812" s="98" t="s">
        <v>28</v>
      </c>
      <c r="H812" s="98" t="s">
        <v>125</v>
      </c>
      <c r="I812" s="115" t="s">
        <v>140</v>
      </c>
    </row>
    <row r="813" spans="1:9">
      <c r="A813" s="106">
        <v>31</v>
      </c>
      <c r="B813" s="98">
        <v>76</v>
      </c>
      <c r="C813" s="98">
        <v>1</v>
      </c>
      <c r="D813" s="107">
        <v>45870</v>
      </c>
      <c r="E813" s="107">
        <v>45889</v>
      </c>
      <c r="F813" s="102">
        <f>'SABANA DE PRECIOS'!AK14</f>
        <v>1.64439</v>
      </c>
      <c r="G813" s="98" t="s">
        <v>29</v>
      </c>
      <c r="H813" s="98" t="s">
        <v>125</v>
      </c>
      <c r="I813" s="115" t="s">
        <v>140</v>
      </c>
    </row>
    <row r="814" spans="1:9">
      <c r="A814" s="106">
        <v>31</v>
      </c>
      <c r="B814" s="98">
        <v>83</v>
      </c>
      <c r="C814" s="108">
        <v>1</v>
      </c>
      <c r="D814" s="109">
        <v>45870</v>
      </c>
      <c r="E814" s="109">
        <v>45889</v>
      </c>
      <c r="F814" s="102">
        <f>'SABANA DE PRECIOS'!AK15</f>
        <v>1.6080899999999998</v>
      </c>
      <c r="G814" s="98" t="s">
        <v>30</v>
      </c>
      <c r="H814" s="108" t="s">
        <v>125</v>
      </c>
      <c r="I814" s="115" t="s">
        <v>140</v>
      </c>
    </row>
    <row r="815" spans="1:9">
      <c r="A815" s="110">
        <v>31</v>
      </c>
      <c r="B815" s="108">
        <v>84</v>
      </c>
      <c r="C815" s="108">
        <v>1</v>
      </c>
      <c r="D815" s="109">
        <v>45870</v>
      </c>
      <c r="E815" s="109">
        <v>45889</v>
      </c>
      <c r="F815" s="102">
        <f>'SABANA DE PRECIOS'!AK16</f>
        <v>1.6080899999999998</v>
      </c>
      <c r="G815" s="108" t="s">
        <v>32</v>
      </c>
      <c r="H815" s="108" t="s">
        <v>125</v>
      </c>
      <c r="I815" s="116" t="s">
        <v>140</v>
      </c>
    </row>
    <row r="816" spans="1:9">
      <c r="A816" s="110">
        <v>31</v>
      </c>
      <c r="B816" s="108">
        <v>85</v>
      </c>
      <c r="C816" s="108">
        <v>1</v>
      </c>
      <c r="D816" s="109">
        <v>45870</v>
      </c>
      <c r="E816" s="109">
        <v>45889</v>
      </c>
      <c r="F816" s="102">
        <f>'SABANA DE PRECIOS'!AK17</f>
        <v>1.6080899999999998</v>
      </c>
      <c r="G816" s="108" t="s">
        <v>33</v>
      </c>
      <c r="H816" s="108" t="s">
        <v>125</v>
      </c>
      <c r="I816" s="116" t="s">
        <v>140</v>
      </c>
    </row>
    <row r="817" spans="1:9">
      <c r="A817" s="110">
        <v>31</v>
      </c>
      <c r="B817" s="108">
        <v>87</v>
      </c>
      <c r="C817" s="108">
        <v>1</v>
      </c>
      <c r="D817" s="109">
        <v>45870</v>
      </c>
      <c r="E817" s="109">
        <v>45889</v>
      </c>
      <c r="F817" s="102">
        <f>'SABANA DE PRECIOS'!AK18</f>
        <v>1.6141400000000001</v>
      </c>
      <c r="G817" s="108" t="s">
        <v>34</v>
      </c>
      <c r="H817" s="108" t="s">
        <v>125</v>
      </c>
      <c r="I817" s="116" t="s">
        <v>140</v>
      </c>
    </row>
    <row r="818" spans="1:9">
      <c r="A818" s="110">
        <v>31</v>
      </c>
      <c r="B818" s="108">
        <v>88</v>
      </c>
      <c r="C818" s="108">
        <v>1</v>
      </c>
      <c r="D818" s="109">
        <v>45870</v>
      </c>
      <c r="E818" s="109">
        <v>45889</v>
      </c>
      <c r="F818" s="102">
        <f>'SABANA DE PRECIOS'!AK19</f>
        <v>1.62019</v>
      </c>
      <c r="G818" s="108" t="s">
        <v>35</v>
      </c>
      <c r="H818" s="108" t="s">
        <v>125</v>
      </c>
      <c r="I818" s="116" t="s">
        <v>140</v>
      </c>
    </row>
    <row r="819" spans="1:9">
      <c r="A819" s="106">
        <v>31</v>
      </c>
      <c r="B819" s="98">
        <v>18</v>
      </c>
      <c r="C819" s="98">
        <v>1</v>
      </c>
      <c r="D819" s="107">
        <v>45870</v>
      </c>
      <c r="E819" s="107">
        <v>45889</v>
      </c>
      <c r="F819" s="102">
        <f>'SABANA DE PRECIOS'!AK23</f>
        <v>1.6068800000000001</v>
      </c>
      <c r="G819" s="98" t="s">
        <v>39</v>
      </c>
      <c r="H819" s="98" t="s">
        <v>125</v>
      </c>
      <c r="I819" s="115" t="s">
        <v>140</v>
      </c>
    </row>
    <row r="820" spans="1:9">
      <c r="A820" s="106">
        <v>31</v>
      </c>
      <c r="B820" s="98">
        <v>70</v>
      </c>
      <c r="C820" s="98">
        <v>1</v>
      </c>
      <c r="D820" s="107">
        <v>45870</v>
      </c>
      <c r="E820" s="107">
        <v>45889</v>
      </c>
      <c r="F820" s="102">
        <f>'SABANA DE PRECIOS'!AK24</f>
        <v>1.6383400000000001</v>
      </c>
      <c r="G820" s="98" t="s">
        <v>41</v>
      </c>
      <c r="H820" s="98" t="s">
        <v>125</v>
      </c>
      <c r="I820" s="115" t="s">
        <v>140</v>
      </c>
    </row>
    <row r="821" spans="1:9">
      <c r="A821" s="106">
        <v>31</v>
      </c>
      <c r="B821" s="98">
        <v>23</v>
      </c>
      <c r="C821" s="98">
        <v>1</v>
      </c>
      <c r="D821" s="107">
        <v>45870</v>
      </c>
      <c r="E821" s="107">
        <v>45889</v>
      </c>
      <c r="F821" s="102">
        <f>'SABANA DE PRECIOS'!AK25</f>
        <v>1.6383400000000001</v>
      </c>
      <c r="G821" s="98" t="s">
        <v>43</v>
      </c>
      <c r="H821" s="98" t="s">
        <v>125</v>
      </c>
      <c r="I821" s="115" t="s">
        <v>140</v>
      </c>
    </row>
    <row r="822" spans="1:9">
      <c r="A822" s="106">
        <v>31</v>
      </c>
      <c r="B822" s="98">
        <v>66</v>
      </c>
      <c r="C822" s="98">
        <v>1</v>
      </c>
      <c r="D822" s="107">
        <v>45870</v>
      </c>
      <c r="E822" s="107">
        <v>45889</v>
      </c>
      <c r="F822" s="102">
        <v>0</v>
      </c>
      <c r="G822" s="98" t="s">
        <v>386</v>
      </c>
      <c r="H822" s="98" t="s">
        <v>125</v>
      </c>
      <c r="I822" s="115" t="s">
        <v>140</v>
      </c>
    </row>
    <row r="823" spans="1:9">
      <c r="A823" s="106">
        <v>31</v>
      </c>
      <c r="B823" s="98">
        <v>8</v>
      </c>
      <c r="C823" s="98">
        <v>1</v>
      </c>
      <c r="D823" s="107">
        <v>45870</v>
      </c>
      <c r="E823" s="107">
        <v>45889</v>
      </c>
      <c r="F823" s="102">
        <f>'SABANA DE PRECIOS'!AK26</f>
        <v>1.6504400000000001</v>
      </c>
      <c r="G823" s="98" t="s">
        <v>45</v>
      </c>
      <c r="H823" s="98" t="s">
        <v>125</v>
      </c>
      <c r="I823" s="115" t="s">
        <v>140</v>
      </c>
    </row>
    <row r="824" spans="1:9">
      <c r="A824" s="106">
        <v>31</v>
      </c>
      <c r="B824" s="98">
        <v>82</v>
      </c>
      <c r="C824" s="98">
        <v>1</v>
      </c>
      <c r="D824" s="107">
        <v>45870</v>
      </c>
      <c r="E824" s="107">
        <v>45889</v>
      </c>
      <c r="F824" s="102">
        <f>'SABANA DE PRECIOS'!AK27</f>
        <v>1.6141400000000001</v>
      </c>
      <c r="G824" s="98" t="s">
        <v>46</v>
      </c>
      <c r="H824" s="98" t="s">
        <v>125</v>
      </c>
      <c r="I824" s="115" t="s">
        <v>140</v>
      </c>
    </row>
    <row r="825" spans="1:9">
      <c r="A825" s="106">
        <v>31</v>
      </c>
      <c r="B825" s="98">
        <v>16</v>
      </c>
      <c r="C825" s="98">
        <v>1</v>
      </c>
      <c r="D825" s="107">
        <v>45870</v>
      </c>
      <c r="E825" s="107">
        <v>45889</v>
      </c>
      <c r="F825" s="102">
        <f>'SABANA DE PRECIOS'!AK28</f>
        <v>1.7472399999999999</v>
      </c>
      <c r="G825" s="98" t="s">
        <v>47</v>
      </c>
      <c r="H825" s="98" t="s">
        <v>125</v>
      </c>
      <c r="I825" s="115" t="s">
        <v>140</v>
      </c>
    </row>
    <row r="826" spans="1:9">
      <c r="A826" s="106">
        <v>31</v>
      </c>
      <c r="B826" s="98">
        <v>14</v>
      </c>
      <c r="C826" s="98">
        <v>1</v>
      </c>
      <c r="D826" s="107">
        <v>45870</v>
      </c>
      <c r="E826" s="107">
        <v>45889</v>
      </c>
      <c r="F826" s="102">
        <f>'SABANA DE PRECIOS'!AK29</f>
        <v>0</v>
      </c>
      <c r="G826" s="98" t="s">
        <v>49</v>
      </c>
      <c r="H826" s="98" t="s">
        <v>125</v>
      </c>
      <c r="I826" s="115" t="s">
        <v>140</v>
      </c>
    </row>
    <row r="827" spans="1:9">
      <c r="A827" s="106">
        <v>31</v>
      </c>
      <c r="B827" s="98">
        <v>5</v>
      </c>
      <c r="C827" s="98">
        <v>1</v>
      </c>
      <c r="D827" s="107">
        <v>45870</v>
      </c>
      <c r="E827" s="107">
        <v>45889</v>
      </c>
      <c r="F827" s="102">
        <f>'SABANA DE PRECIOS'!AK30</f>
        <v>1.6577000000000002</v>
      </c>
      <c r="G827" s="98" t="s">
        <v>51</v>
      </c>
      <c r="H827" s="98" t="s">
        <v>125</v>
      </c>
      <c r="I827" s="115" t="s">
        <v>140</v>
      </c>
    </row>
    <row r="828" spans="1:9">
      <c r="A828" s="106">
        <v>31</v>
      </c>
      <c r="B828" s="98">
        <v>41</v>
      </c>
      <c r="C828" s="98">
        <v>1</v>
      </c>
      <c r="D828" s="107">
        <v>45870</v>
      </c>
      <c r="E828" s="107">
        <v>45889</v>
      </c>
      <c r="F828" s="102">
        <f>'SABANA DE PRECIOS'!AK31</f>
        <v>1.6262400000000001</v>
      </c>
      <c r="G828" s="98" t="s">
        <v>53</v>
      </c>
      <c r="H828" s="98" t="s">
        <v>125</v>
      </c>
      <c r="I828" s="115" t="s">
        <v>140</v>
      </c>
    </row>
    <row r="829" spans="1:9">
      <c r="A829" s="106">
        <v>31</v>
      </c>
      <c r="B829" s="98">
        <v>64</v>
      </c>
      <c r="C829" s="98">
        <v>1</v>
      </c>
      <c r="D829" s="107">
        <v>45870</v>
      </c>
      <c r="E829" s="107">
        <v>45889</v>
      </c>
      <c r="F829" s="102">
        <f>'SABANA DE PRECIOS'!AK32</f>
        <v>1.7157799999999999</v>
      </c>
      <c r="G829" s="98" t="s">
        <v>55</v>
      </c>
      <c r="H829" s="98" t="s">
        <v>125</v>
      </c>
      <c r="I829" s="115" t="s">
        <v>140</v>
      </c>
    </row>
    <row r="830" spans="1:9">
      <c r="A830" s="106">
        <v>31</v>
      </c>
      <c r="B830" s="98">
        <v>44</v>
      </c>
      <c r="C830" s="98">
        <v>1</v>
      </c>
      <c r="D830" s="107">
        <v>45870</v>
      </c>
      <c r="E830" s="107">
        <v>45889</v>
      </c>
      <c r="F830" s="102">
        <f>'SABANA DE PRECIOS'!AK33</f>
        <v>1.6020400000000001</v>
      </c>
      <c r="G830" s="98" t="s">
        <v>56</v>
      </c>
      <c r="H830" s="98" t="s">
        <v>125</v>
      </c>
      <c r="I830" s="115" t="s">
        <v>140</v>
      </c>
    </row>
    <row r="831" spans="1:9">
      <c r="A831" s="106">
        <v>31</v>
      </c>
      <c r="B831" s="98">
        <v>33</v>
      </c>
      <c r="C831" s="98">
        <v>1</v>
      </c>
      <c r="D831" s="107">
        <v>45870</v>
      </c>
      <c r="E831" s="107">
        <v>45889</v>
      </c>
      <c r="F831" s="102">
        <f>'SABANA DE PRECIOS'!AK34</f>
        <v>1.6722199999999998</v>
      </c>
      <c r="G831" s="98" t="s">
        <v>58</v>
      </c>
      <c r="H831" s="98" t="s">
        <v>125</v>
      </c>
      <c r="I831" s="115" t="s">
        <v>140</v>
      </c>
    </row>
    <row r="832" spans="1:9">
      <c r="A832" s="106">
        <v>31</v>
      </c>
      <c r="B832" s="98">
        <v>34</v>
      </c>
      <c r="C832" s="98">
        <v>1</v>
      </c>
      <c r="D832" s="107">
        <v>45870</v>
      </c>
      <c r="E832" s="107">
        <v>45889</v>
      </c>
      <c r="F832" s="102">
        <f>'SABANA DE PRECIOS'!AK35</f>
        <v>1.6431799999999999</v>
      </c>
      <c r="G832" s="98" t="s">
        <v>59</v>
      </c>
      <c r="H832" s="98" t="s">
        <v>125</v>
      </c>
      <c r="I832" s="115" t="s">
        <v>140</v>
      </c>
    </row>
    <row r="833" spans="1:9">
      <c r="A833" s="106">
        <v>31</v>
      </c>
      <c r="B833" s="98">
        <v>91</v>
      </c>
      <c r="C833" s="98">
        <v>1</v>
      </c>
      <c r="D833" s="107">
        <v>45870</v>
      </c>
      <c r="E833" s="107">
        <v>45889</v>
      </c>
      <c r="F833" s="102">
        <f>'SABANA DE PRECIOS'!AK36</f>
        <v>1.67222</v>
      </c>
      <c r="G833" s="212" t="s">
        <v>61</v>
      </c>
      <c r="H833" s="98" t="s">
        <v>125</v>
      </c>
      <c r="I833" s="115" t="s">
        <v>140</v>
      </c>
    </row>
    <row r="834" spans="1:9">
      <c r="A834" s="106">
        <v>31</v>
      </c>
      <c r="B834" s="98">
        <v>53</v>
      </c>
      <c r="C834" s="98">
        <v>1</v>
      </c>
      <c r="D834" s="107">
        <v>45870</v>
      </c>
      <c r="E834" s="107">
        <v>45889</v>
      </c>
      <c r="F834" s="102">
        <f>F833</f>
        <v>1.67222</v>
      </c>
      <c r="G834" s="98" t="s">
        <v>60</v>
      </c>
      <c r="H834" s="98" t="s">
        <v>125</v>
      </c>
      <c r="I834" s="115" t="s">
        <v>140</v>
      </c>
    </row>
    <row r="835" spans="1:9">
      <c r="A835" s="106">
        <v>31</v>
      </c>
      <c r="B835" s="98">
        <v>45</v>
      </c>
      <c r="C835" s="98">
        <v>1</v>
      </c>
      <c r="D835" s="107">
        <v>45870</v>
      </c>
      <c r="E835" s="107">
        <v>45889</v>
      </c>
      <c r="F835" s="102">
        <f>'SABANA DE PRECIOS'!AK37</f>
        <v>1.6625400000000001</v>
      </c>
      <c r="G835" s="98" t="s">
        <v>62</v>
      </c>
      <c r="H835" s="98" t="s">
        <v>125</v>
      </c>
      <c r="I835" s="115" t="s">
        <v>140</v>
      </c>
    </row>
    <row r="836" spans="1:9">
      <c r="A836" s="106">
        <v>31</v>
      </c>
      <c r="B836" s="98">
        <v>47</v>
      </c>
      <c r="C836" s="98">
        <v>1</v>
      </c>
      <c r="D836" s="107">
        <v>45870</v>
      </c>
      <c r="E836" s="107">
        <v>45889</v>
      </c>
      <c r="F836" s="102">
        <f>'SABANA DE PRECIOS'!AK38</f>
        <v>1.6262400000000001</v>
      </c>
      <c r="G836" s="98" t="s">
        <v>64</v>
      </c>
      <c r="H836" s="98" t="s">
        <v>125</v>
      </c>
      <c r="I836" s="115" t="s">
        <v>140</v>
      </c>
    </row>
    <row r="837" spans="1:9">
      <c r="A837" s="106">
        <v>31</v>
      </c>
      <c r="B837" s="98">
        <v>56</v>
      </c>
      <c r="C837" s="98">
        <v>1</v>
      </c>
      <c r="D837" s="107">
        <v>45870</v>
      </c>
      <c r="E837" s="107">
        <v>45889</v>
      </c>
      <c r="F837" s="102">
        <f>'SABANA DE PRECIOS'!AK39</f>
        <v>1.6710099999999999</v>
      </c>
      <c r="G837" s="98" t="s">
        <v>65</v>
      </c>
      <c r="H837" s="98" t="s">
        <v>125</v>
      </c>
      <c r="I837" s="115" t="s">
        <v>140</v>
      </c>
    </row>
    <row r="838" spans="1:9">
      <c r="A838" s="106">
        <v>31</v>
      </c>
      <c r="B838" s="98">
        <v>61</v>
      </c>
      <c r="C838" s="98">
        <v>1</v>
      </c>
      <c r="D838" s="107">
        <v>45870</v>
      </c>
      <c r="E838" s="107">
        <v>45889</v>
      </c>
      <c r="F838" s="102">
        <f>'SABANA DE PRECIOS'!AK40</f>
        <v>1.6274499999999998</v>
      </c>
      <c r="G838" s="98" t="s">
        <v>67</v>
      </c>
      <c r="H838" s="98" t="s">
        <v>125</v>
      </c>
      <c r="I838" s="115" t="s">
        <v>140</v>
      </c>
    </row>
    <row r="839" spans="1:9">
      <c r="A839" s="106">
        <v>31</v>
      </c>
      <c r="B839" s="98">
        <v>60</v>
      </c>
      <c r="C839" s="98">
        <v>1</v>
      </c>
      <c r="D839" s="107">
        <v>45870</v>
      </c>
      <c r="E839" s="107">
        <v>45889</v>
      </c>
      <c r="F839" s="102">
        <f>'SABANA DE PRECIOS'!AK41</f>
        <v>1.5959899999999998</v>
      </c>
      <c r="G839" s="98" t="s">
        <v>69</v>
      </c>
      <c r="H839" s="98" t="s">
        <v>125</v>
      </c>
      <c r="I839" s="115" t="s">
        <v>140</v>
      </c>
    </row>
    <row r="840" spans="1:9">
      <c r="A840" s="106">
        <v>31</v>
      </c>
      <c r="B840" s="98">
        <v>65</v>
      </c>
      <c r="C840" s="98">
        <v>1</v>
      </c>
      <c r="D840" s="107">
        <v>45870</v>
      </c>
      <c r="E840" s="107">
        <v>45889</v>
      </c>
      <c r="F840" s="102">
        <f>'SABANA DE PRECIOS'!AK42</f>
        <v>1.6274499999999998</v>
      </c>
      <c r="G840" s="98" t="s">
        <v>71</v>
      </c>
      <c r="H840" s="98" t="s">
        <v>125</v>
      </c>
      <c r="I840" s="115" t="s">
        <v>140</v>
      </c>
    </row>
    <row r="841" spans="1:9">
      <c r="A841" s="106">
        <v>31</v>
      </c>
      <c r="B841" s="98">
        <v>68</v>
      </c>
      <c r="C841" s="98">
        <v>1</v>
      </c>
      <c r="D841" s="107">
        <v>45870</v>
      </c>
      <c r="E841" s="107">
        <v>45889</v>
      </c>
      <c r="F841" s="102">
        <f>'SABANA DE PRECIOS'!AK43</f>
        <v>1.7394899999999998</v>
      </c>
      <c r="G841" s="98" t="s">
        <v>72</v>
      </c>
      <c r="H841" s="98" t="s">
        <v>125</v>
      </c>
      <c r="I841" s="115" t="s">
        <v>140</v>
      </c>
    </row>
    <row r="842" spans="1:9">
      <c r="A842" s="106">
        <v>31</v>
      </c>
      <c r="B842" s="98">
        <v>67</v>
      </c>
      <c r="C842" s="98">
        <v>1</v>
      </c>
      <c r="D842" s="107">
        <v>45870</v>
      </c>
      <c r="E842" s="107">
        <v>45889</v>
      </c>
      <c r="F842" s="102">
        <f>'SABANA DE PRECIOS'!AK44</f>
        <v>0</v>
      </c>
      <c r="G842" s="98" t="s">
        <v>73</v>
      </c>
      <c r="H842" s="98" t="s">
        <v>125</v>
      </c>
      <c r="I842" s="115" t="s">
        <v>140</v>
      </c>
    </row>
    <row r="843" spans="1:9">
      <c r="A843" s="106">
        <v>31</v>
      </c>
      <c r="B843" s="98">
        <v>77</v>
      </c>
      <c r="C843" s="98">
        <v>1</v>
      </c>
      <c r="D843" s="107">
        <v>45870</v>
      </c>
      <c r="E843" s="107">
        <v>45889</v>
      </c>
      <c r="F843" s="102">
        <f>'SABANA DE PRECIOS'!AK45</f>
        <v>1.6891600000000002</v>
      </c>
      <c r="G843" s="98" t="s">
        <v>74</v>
      </c>
      <c r="H843" s="98" t="s">
        <v>125</v>
      </c>
      <c r="I843" s="115" t="s">
        <v>140</v>
      </c>
    </row>
    <row r="844" spans="1:9">
      <c r="A844" s="106">
        <v>31</v>
      </c>
      <c r="B844" s="98">
        <v>78</v>
      </c>
      <c r="C844" s="98">
        <v>1</v>
      </c>
      <c r="D844" s="107">
        <v>45870</v>
      </c>
      <c r="E844" s="107">
        <v>45889</v>
      </c>
      <c r="F844" s="102">
        <f>'SABANA DE PRECIOS'!AK46</f>
        <v>1.59236</v>
      </c>
      <c r="G844" s="98" t="s">
        <v>76</v>
      </c>
      <c r="H844" s="98" t="s">
        <v>125</v>
      </c>
      <c r="I844" s="115" t="s">
        <v>140</v>
      </c>
    </row>
    <row r="845" spans="1:9">
      <c r="A845" s="106">
        <v>31</v>
      </c>
      <c r="B845" s="98">
        <v>80</v>
      </c>
      <c r="C845" s="98">
        <v>1</v>
      </c>
      <c r="D845" s="107">
        <v>45870</v>
      </c>
      <c r="E845" s="107">
        <v>45889</v>
      </c>
      <c r="F845" s="102">
        <f>'SABANA DE PRECIOS'!AK47</f>
        <v>1.6697999999999997</v>
      </c>
      <c r="G845" s="98" t="s">
        <v>78</v>
      </c>
      <c r="H845" s="98" t="s">
        <v>125</v>
      </c>
      <c r="I845" s="115" t="s">
        <v>140</v>
      </c>
    </row>
    <row r="846" spans="1:9">
      <c r="A846" s="106">
        <v>31</v>
      </c>
      <c r="B846" s="98">
        <v>81</v>
      </c>
      <c r="C846" s="98">
        <v>1</v>
      </c>
      <c r="D846" s="107">
        <v>45870</v>
      </c>
      <c r="E846" s="107">
        <v>45889</v>
      </c>
      <c r="F846" s="102">
        <f>'SABANA DE PRECIOS'!AK48</f>
        <v>1.6661699999999999</v>
      </c>
      <c r="G846" s="98" t="s">
        <v>79</v>
      </c>
      <c r="H846" s="98" t="s">
        <v>125</v>
      </c>
      <c r="I846" s="115" t="s">
        <v>140</v>
      </c>
    </row>
    <row r="847" spans="1:9">
      <c r="A847" s="106">
        <v>31</v>
      </c>
      <c r="B847" s="98">
        <v>79</v>
      </c>
      <c r="C847" s="98">
        <v>1</v>
      </c>
      <c r="D847" s="107">
        <v>45870</v>
      </c>
      <c r="E847" s="107">
        <v>45889</v>
      </c>
      <c r="F847" s="102">
        <f>'SABANA DE PRECIOS'!AK49</f>
        <v>1.5959899999999998</v>
      </c>
      <c r="G847" s="98" t="s">
        <v>80</v>
      </c>
      <c r="H847" s="98" t="s">
        <v>125</v>
      </c>
      <c r="I847" s="115" t="s">
        <v>140</v>
      </c>
    </row>
    <row r="848" spans="1:9">
      <c r="A848" s="110">
        <v>31</v>
      </c>
      <c r="B848" s="108">
        <v>71</v>
      </c>
      <c r="C848" s="108">
        <v>1</v>
      </c>
      <c r="D848" s="109">
        <v>45870</v>
      </c>
      <c r="E848" s="109">
        <v>45889</v>
      </c>
      <c r="F848" s="111">
        <f>'SABANA DE PRECIOS'!AK50</f>
        <v>1.63229</v>
      </c>
      <c r="G848" s="108" t="s">
        <v>118</v>
      </c>
      <c r="H848" s="108" t="s">
        <v>125</v>
      </c>
      <c r="I848" s="116" t="s">
        <v>140</v>
      </c>
    </row>
    <row r="849" spans="1:9">
      <c r="A849" s="110">
        <v>31</v>
      </c>
      <c r="B849" s="108">
        <v>86</v>
      </c>
      <c r="C849" s="108">
        <v>1</v>
      </c>
      <c r="D849" s="109">
        <v>45870</v>
      </c>
      <c r="E849" s="109">
        <v>45889</v>
      </c>
      <c r="F849" s="111">
        <f>'SABANA DE PRECIOS'!AK51</f>
        <v>1.64439</v>
      </c>
      <c r="G849" s="108" t="s">
        <v>83</v>
      </c>
      <c r="H849" s="108" t="s">
        <v>125</v>
      </c>
      <c r="I849" s="116" t="s">
        <v>140</v>
      </c>
    </row>
    <row r="850" spans="1:9" s="103" customFormat="1">
      <c r="A850" s="119">
        <v>31</v>
      </c>
      <c r="B850" s="120">
        <v>89</v>
      </c>
      <c r="C850" s="120">
        <v>1</v>
      </c>
      <c r="D850" s="121">
        <v>45870</v>
      </c>
      <c r="E850" s="121">
        <v>45889</v>
      </c>
      <c r="F850" s="122">
        <f>'SABANA DE PRECIOS'!AK20</f>
        <v>1.5826800000000001</v>
      </c>
      <c r="G850" s="120" t="s">
        <v>37</v>
      </c>
      <c r="H850" s="120" t="s">
        <v>125</v>
      </c>
      <c r="I850" s="123" t="s">
        <v>140</v>
      </c>
    </row>
    <row r="851" spans="1:9" s="103" customFormat="1">
      <c r="A851" s="119">
        <v>31</v>
      </c>
      <c r="B851" s="120">
        <v>90</v>
      </c>
      <c r="C851" s="120">
        <v>1</v>
      </c>
      <c r="D851" s="121">
        <v>45870</v>
      </c>
      <c r="E851" s="121">
        <v>45889</v>
      </c>
      <c r="F851" s="122">
        <f>'SABANA DE PRECIOS'!AK21</f>
        <v>1.6189800000000001</v>
      </c>
      <c r="G851" s="100" t="s">
        <v>365</v>
      </c>
      <c r="H851" s="120" t="s">
        <v>125</v>
      </c>
      <c r="I851" s="123" t="s">
        <v>140</v>
      </c>
    </row>
    <row r="852" spans="1:9">
      <c r="A852" s="106">
        <v>31</v>
      </c>
      <c r="B852" s="108">
        <v>93</v>
      </c>
      <c r="C852" s="108">
        <v>1</v>
      </c>
      <c r="D852" s="109">
        <v>45870</v>
      </c>
      <c r="E852" s="109">
        <v>45889</v>
      </c>
      <c r="F852" s="111">
        <f>'SABANA DE PRECIOS'!AK52</f>
        <v>1.67343</v>
      </c>
      <c r="G852" s="108" t="s">
        <v>387</v>
      </c>
      <c r="H852" s="108" t="s">
        <v>125</v>
      </c>
      <c r="I852" s="116" t="s">
        <v>140</v>
      </c>
    </row>
    <row r="853" spans="1:9">
      <c r="A853" s="106">
        <v>31</v>
      </c>
      <c r="B853" s="108">
        <v>94</v>
      </c>
      <c r="C853" s="108">
        <v>1</v>
      </c>
      <c r="D853" s="109">
        <v>45870</v>
      </c>
      <c r="E853" s="109">
        <v>45889</v>
      </c>
      <c r="F853" s="111">
        <f>'SABANA DE PRECIOS'!AK53</f>
        <v>1.6637499999999998</v>
      </c>
      <c r="G853" s="108" t="s">
        <v>389</v>
      </c>
      <c r="H853" s="108" t="s">
        <v>125</v>
      </c>
      <c r="I853" s="116" t="s">
        <v>140</v>
      </c>
    </row>
    <row r="854" spans="1:9">
      <c r="A854" s="106">
        <v>31</v>
      </c>
      <c r="B854" s="108">
        <v>95</v>
      </c>
      <c r="C854" s="108">
        <v>1</v>
      </c>
      <c r="D854" s="109">
        <v>45870</v>
      </c>
      <c r="E854" s="109">
        <v>45889</v>
      </c>
      <c r="F854" s="111">
        <f>'SABANA DE PRECIOS'!AK54</f>
        <v>1.6831099999999999</v>
      </c>
      <c r="G854" s="108" t="s">
        <v>388</v>
      </c>
      <c r="H854" s="108" t="s">
        <v>125</v>
      </c>
      <c r="I854" s="116" t="s">
        <v>140</v>
      </c>
    </row>
    <row r="855" spans="1:9">
      <c r="A855" s="106">
        <v>31</v>
      </c>
      <c r="B855" s="108">
        <v>97</v>
      </c>
      <c r="C855" s="108">
        <v>1</v>
      </c>
      <c r="D855" s="109">
        <v>45870</v>
      </c>
      <c r="E855" s="109">
        <v>45889</v>
      </c>
      <c r="F855" s="111">
        <f>'SABANA DE PRECIOS'!AK55</f>
        <v>1.63592</v>
      </c>
      <c r="G855" s="108" t="s">
        <v>403</v>
      </c>
      <c r="H855" s="108" t="s">
        <v>125</v>
      </c>
      <c r="I855" s="116" t="s">
        <v>140</v>
      </c>
    </row>
    <row r="856" spans="1:9" ht="15.75" thickBot="1"/>
    <row r="857" spans="1:9">
      <c r="A857" s="104">
        <v>7</v>
      </c>
      <c r="B857" s="105">
        <v>73</v>
      </c>
      <c r="C857" s="105">
        <v>1</v>
      </c>
      <c r="D857" s="117">
        <v>45870</v>
      </c>
      <c r="E857" s="117">
        <v>45889</v>
      </c>
      <c r="F857" s="118">
        <f>'SABANA DE PRECIOS'!AN3</f>
        <v>1.6262400000000001</v>
      </c>
      <c r="G857" s="105" t="s">
        <v>15</v>
      </c>
      <c r="H857" s="105" t="s">
        <v>125</v>
      </c>
      <c r="I857" s="114" t="s">
        <v>141</v>
      </c>
    </row>
    <row r="858" spans="1:9">
      <c r="A858" s="106">
        <v>7</v>
      </c>
      <c r="B858" s="98">
        <v>19</v>
      </c>
      <c r="C858" s="98">
        <v>1</v>
      </c>
      <c r="D858" s="107">
        <v>45870</v>
      </c>
      <c r="E858" s="107">
        <v>45889</v>
      </c>
      <c r="F858" s="102">
        <f>'SABANA DE PRECIOS'!AN4</f>
        <v>1.6068800000000001</v>
      </c>
      <c r="G858" s="98" t="s">
        <v>18</v>
      </c>
      <c r="H858" s="98" t="s">
        <v>125</v>
      </c>
      <c r="I858" s="115" t="s">
        <v>141</v>
      </c>
    </row>
    <row r="859" spans="1:9">
      <c r="A859" s="106">
        <v>7</v>
      </c>
      <c r="B859" s="98">
        <v>26</v>
      </c>
      <c r="C859" s="98">
        <v>1</v>
      </c>
      <c r="D859" s="107">
        <v>45870</v>
      </c>
      <c r="E859" s="107">
        <v>45889</v>
      </c>
      <c r="F859" s="102">
        <f>'SABANA DE PRECIOS'!AN5</f>
        <v>1.6068800000000001</v>
      </c>
      <c r="G859" s="98" t="s">
        <v>19</v>
      </c>
      <c r="H859" s="98" t="s">
        <v>125</v>
      </c>
      <c r="I859" s="115" t="s">
        <v>141</v>
      </c>
    </row>
    <row r="860" spans="1:9">
      <c r="A860" s="106">
        <v>7</v>
      </c>
      <c r="B860" s="98">
        <v>1</v>
      </c>
      <c r="C860" s="98">
        <v>1</v>
      </c>
      <c r="D860" s="107">
        <v>45870</v>
      </c>
      <c r="E860" s="107">
        <v>45889</v>
      </c>
      <c r="F860" s="102">
        <f>'SABANA DE PRECIOS'!AN6</f>
        <v>1.62503</v>
      </c>
      <c r="G860" s="98" t="s">
        <v>20</v>
      </c>
      <c r="H860" s="98" t="s">
        <v>125</v>
      </c>
      <c r="I860" s="115" t="s">
        <v>141</v>
      </c>
    </row>
    <row r="861" spans="1:9">
      <c r="A861" s="106">
        <v>7</v>
      </c>
      <c r="B861" s="98">
        <v>2</v>
      </c>
      <c r="C861" s="98">
        <v>1</v>
      </c>
      <c r="D861" s="107">
        <v>45870</v>
      </c>
      <c r="E861" s="107">
        <v>45889</v>
      </c>
      <c r="F861" s="102">
        <f>'SABANA DE PRECIOS'!AN7</f>
        <v>1.6068800000000001</v>
      </c>
      <c r="G861" s="98" t="s">
        <v>21</v>
      </c>
      <c r="H861" s="98" t="s">
        <v>125</v>
      </c>
      <c r="I861" s="115" t="s">
        <v>141</v>
      </c>
    </row>
    <row r="862" spans="1:9">
      <c r="A862" s="106">
        <v>7</v>
      </c>
      <c r="B862" s="98">
        <v>55</v>
      </c>
      <c r="C862" s="98">
        <v>1</v>
      </c>
      <c r="D862" s="107">
        <v>45870</v>
      </c>
      <c r="E862" s="107">
        <v>45889</v>
      </c>
      <c r="F862" s="102">
        <f>'SABANA DE PRECIOS'!AN8</f>
        <v>1.6383400000000001</v>
      </c>
      <c r="G862" s="98" t="s">
        <v>22</v>
      </c>
      <c r="H862" s="98" t="s">
        <v>125</v>
      </c>
      <c r="I862" s="115" t="s">
        <v>141</v>
      </c>
    </row>
    <row r="863" spans="1:9">
      <c r="A863" s="228">
        <v>7</v>
      </c>
      <c r="B863" s="100">
        <v>96</v>
      </c>
      <c r="C863" s="100">
        <v>1</v>
      </c>
      <c r="D863" s="112">
        <v>45870</v>
      </c>
      <c r="E863" s="112">
        <v>45889</v>
      </c>
      <c r="F863" s="101">
        <f>'SABANA DE PRECIOS'!AN9</f>
        <v>1.6262400000000001</v>
      </c>
      <c r="G863" s="229" t="s">
        <v>390</v>
      </c>
      <c r="H863" s="100" t="s">
        <v>125</v>
      </c>
      <c r="I863" s="230" t="s">
        <v>141</v>
      </c>
    </row>
    <row r="864" spans="1:9">
      <c r="A864" s="106">
        <v>7</v>
      </c>
      <c r="B864" s="98">
        <v>9</v>
      </c>
      <c r="C864" s="98">
        <v>1</v>
      </c>
      <c r="D864" s="107">
        <v>45870</v>
      </c>
      <c r="E864" s="107">
        <v>45889</v>
      </c>
      <c r="F864" s="102">
        <f>'SABANA DE PRECIOS'!AN10</f>
        <v>1.5705800000000001</v>
      </c>
      <c r="G864" s="98" t="s">
        <v>24</v>
      </c>
      <c r="H864" s="98" t="s">
        <v>125</v>
      </c>
      <c r="I864" s="115" t="s">
        <v>141</v>
      </c>
    </row>
    <row r="865" spans="1:9">
      <c r="A865" s="106">
        <v>7</v>
      </c>
      <c r="B865" s="98">
        <v>10</v>
      </c>
      <c r="C865" s="98">
        <v>1</v>
      </c>
      <c r="D865" s="107">
        <v>45870</v>
      </c>
      <c r="E865" s="107">
        <v>45889</v>
      </c>
      <c r="F865" s="102">
        <f>F864</f>
        <v>1.5705800000000001</v>
      </c>
      <c r="G865" s="98" t="s">
        <v>24</v>
      </c>
      <c r="H865" s="98" t="s">
        <v>125</v>
      </c>
      <c r="I865" s="115" t="s">
        <v>141</v>
      </c>
    </row>
    <row r="866" spans="1:9">
      <c r="A866" s="106">
        <v>7</v>
      </c>
      <c r="B866" s="98">
        <v>74</v>
      </c>
      <c r="C866" s="98">
        <v>1</v>
      </c>
      <c r="D866" s="107">
        <v>45870</v>
      </c>
      <c r="E866" s="107">
        <v>45889</v>
      </c>
      <c r="F866" s="102">
        <f>'SABANA DE PRECIOS'!AN11</f>
        <v>1.62019</v>
      </c>
      <c r="G866" s="98" t="s">
        <v>26</v>
      </c>
      <c r="H866" s="98" t="s">
        <v>125</v>
      </c>
      <c r="I866" s="115" t="s">
        <v>141</v>
      </c>
    </row>
    <row r="867" spans="1:9">
      <c r="A867" s="106">
        <v>7</v>
      </c>
      <c r="B867" s="98">
        <v>75</v>
      </c>
      <c r="C867" s="98">
        <v>1</v>
      </c>
      <c r="D867" s="107">
        <v>45870</v>
      </c>
      <c r="E867" s="107">
        <v>45889</v>
      </c>
      <c r="F867" s="102">
        <f>F866</f>
        <v>1.62019</v>
      </c>
      <c r="G867" s="98" t="s">
        <v>26</v>
      </c>
      <c r="H867" s="98" t="s">
        <v>125</v>
      </c>
      <c r="I867" s="115" t="s">
        <v>141</v>
      </c>
    </row>
    <row r="868" spans="1:9">
      <c r="A868" s="106">
        <v>7</v>
      </c>
      <c r="B868" s="98">
        <v>27</v>
      </c>
      <c r="C868" s="98">
        <v>1</v>
      </c>
      <c r="D868" s="107">
        <v>45870</v>
      </c>
      <c r="E868" s="107">
        <v>45889</v>
      </c>
      <c r="F868" s="102">
        <f>'SABANA DE PRECIOS'!AN12</f>
        <v>1.6068800000000001</v>
      </c>
      <c r="G868" s="98" t="s">
        <v>23</v>
      </c>
      <c r="H868" s="98" t="s">
        <v>125</v>
      </c>
      <c r="I868" s="115" t="s">
        <v>141</v>
      </c>
    </row>
    <row r="869" spans="1:9">
      <c r="A869" s="106">
        <v>7</v>
      </c>
      <c r="B869" s="98">
        <v>72</v>
      </c>
      <c r="C869" s="98">
        <v>1</v>
      </c>
      <c r="D869" s="107">
        <v>45870</v>
      </c>
      <c r="E869" s="107">
        <v>45889</v>
      </c>
      <c r="F869" s="102">
        <f>'SABANA DE PRECIOS'!AN13</f>
        <v>1.6310800000000001</v>
      </c>
      <c r="G869" s="98" t="s">
        <v>28</v>
      </c>
      <c r="H869" s="98" t="s">
        <v>125</v>
      </c>
      <c r="I869" s="115" t="s">
        <v>141</v>
      </c>
    </row>
    <row r="870" spans="1:9">
      <c r="A870" s="106">
        <v>7</v>
      </c>
      <c r="B870" s="98">
        <v>76</v>
      </c>
      <c r="C870" s="98">
        <v>1</v>
      </c>
      <c r="D870" s="107">
        <v>45870</v>
      </c>
      <c r="E870" s="107">
        <v>45889</v>
      </c>
      <c r="F870" s="102">
        <f>'SABANA DE PRECIOS'!AN14</f>
        <v>1.62503</v>
      </c>
      <c r="G870" s="98" t="s">
        <v>29</v>
      </c>
      <c r="H870" s="98" t="s">
        <v>125</v>
      </c>
      <c r="I870" s="115" t="s">
        <v>141</v>
      </c>
    </row>
    <row r="871" spans="1:9">
      <c r="A871" s="106">
        <v>7</v>
      </c>
      <c r="B871" s="98">
        <v>83</v>
      </c>
      <c r="C871" s="108">
        <v>1</v>
      </c>
      <c r="D871" s="109">
        <v>45870</v>
      </c>
      <c r="E871" s="109">
        <v>45889</v>
      </c>
      <c r="F871" s="102">
        <f>'SABANA DE PRECIOS'!AN15</f>
        <v>1.58873</v>
      </c>
      <c r="G871" s="98" t="s">
        <v>30</v>
      </c>
      <c r="H871" s="108" t="s">
        <v>125</v>
      </c>
      <c r="I871" s="115" t="s">
        <v>141</v>
      </c>
    </row>
    <row r="872" spans="1:9">
      <c r="A872" s="110">
        <v>7</v>
      </c>
      <c r="B872" s="108">
        <v>84</v>
      </c>
      <c r="C872" s="108">
        <v>1</v>
      </c>
      <c r="D872" s="109">
        <v>45870</v>
      </c>
      <c r="E872" s="109">
        <v>45889</v>
      </c>
      <c r="F872" s="102">
        <f>'SABANA DE PRECIOS'!AN16</f>
        <v>1.58873</v>
      </c>
      <c r="G872" s="108" t="s">
        <v>32</v>
      </c>
      <c r="H872" s="108" t="s">
        <v>125</v>
      </c>
      <c r="I872" s="116" t="s">
        <v>141</v>
      </c>
    </row>
    <row r="873" spans="1:9">
      <c r="A873" s="110">
        <v>7</v>
      </c>
      <c r="B873" s="108">
        <v>85</v>
      </c>
      <c r="C873" s="108">
        <v>1</v>
      </c>
      <c r="D873" s="109">
        <v>45870</v>
      </c>
      <c r="E873" s="109">
        <v>45889</v>
      </c>
      <c r="F873" s="102">
        <f>'SABANA DE PRECIOS'!AN17</f>
        <v>1.58873</v>
      </c>
      <c r="G873" s="108" t="s">
        <v>33</v>
      </c>
      <c r="H873" s="108" t="s">
        <v>125</v>
      </c>
      <c r="I873" s="116" t="s">
        <v>141</v>
      </c>
    </row>
    <row r="874" spans="1:9">
      <c r="A874" s="110">
        <v>7</v>
      </c>
      <c r="B874" s="108">
        <v>87</v>
      </c>
      <c r="C874" s="108">
        <v>1</v>
      </c>
      <c r="D874" s="109">
        <v>45870</v>
      </c>
      <c r="E874" s="109">
        <v>45889</v>
      </c>
      <c r="F874" s="102">
        <f>'SABANA DE PRECIOS'!AN18</f>
        <v>1.5947800000000001</v>
      </c>
      <c r="G874" s="108" t="s">
        <v>34</v>
      </c>
      <c r="H874" s="108" t="s">
        <v>125</v>
      </c>
      <c r="I874" s="116" t="s">
        <v>141</v>
      </c>
    </row>
    <row r="875" spans="1:9">
      <c r="A875" s="110">
        <v>7</v>
      </c>
      <c r="B875" s="108">
        <v>88</v>
      </c>
      <c r="C875" s="108">
        <v>1</v>
      </c>
      <c r="D875" s="109">
        <v>45870</v>
      </c>
      <c r="E875" s="109">
        <v>45889</v>
      </c>
      <c r="F875" s="102">
        <f>'SABANA DE PRECIOS'!AN19</f>
        <v>1.60083</v>
      </c>
      <c r="G875" s="108" t="s">
        <v>35</v>
      </c>
      <c r="H875" s="108" t="s">
        <v>125</v>
      </c>
      <c r="I875" s="116" t="s">
        <v>141</v>
      </c>
    </row>
    <row r="876" spans="1:9">
      <c r="A876" s="106">
        <v>7</v>
      </c>
      <c r="B876" s="98">
        <v>18</v>
      </c>
      <c r="C876" s="98">
        <v>1</v>
      </c>
      <c r="D876" s="107">
        <v>45870</v>
      </c>
      <c r="E876" s="107">
        <v>45889</v>
      </c>
      <c r="F876" s="102">
        <f>'SABANA DE PRECIOS'!AN23</f>
        <v>1.6262400000000001</v>
      </c>
      <c r="G876" s="98" t="s">
        <v>39</v>
      </c>
      <c r="H876" s="98" t="s">
        <v>125</v>
      </c>
      <c r="I876" s="115" t="s">
        <v>141</v>
      </c>
    </row>
    <row r="877" spans="1:9">
      <c r="A877" s="106">
        <v>7</v>
      </c>
      <c r="B877" s="98">
        <v>70</v>
      </c>
      <c r="C877" s="98">
        <v>1</v>
      </c>
      <c r="D877" s="107">
        <v>45870</v>
      </c>
      <c r="E877" s="107">
        <v>45889</v>
      </c>
      <c r="F877" s="102">
        <f>'SABANA DE PRECIOS'!AN24</f>
        <v>1.6383400000000001</v>
      </c>
      <c r="G877" s="98" t="s">
        <v>41</v>
      </c>
      <c r="H877" s="98" t="s">
        <v>125</v>
      </c>
      <c r="I877" s="115" t="s">
        <v>141</v>
      </c>
    </row>
    <row r="878" spans="1:9">
      <c r="A878" s="106">
        <v>7</v>
      </c>
      <c r="B878" s="98">
        <v>23</v>
      </c>
      <c r="C878" s="98">
        <v>1</v>
      </c>
      <c r="D878" s="107">
        <v>45870</v>
      </c>
      <c r="E878" s="107">
        <v>45889</v>
      </c>
      <c r="F878" s="102">
        <f>'SABANA DE PRECIOS'!AN25</f>
        <v>1.6189800000000001</v>
      </c>
      <c r="G878" s="98" t="s">
        <v>43</v>
      </c>
      <c r="H878" s="98" t="s">
        <v>125</v>
      </c>
      <c r="I878" s="115" t="s">
        <v>141</v>
      </c>
    </row>
    <row r="879" spans="1:9">
      <c r="A879" s="106">
        <v>7</v>
      </c>
      <c r="B879" s="98">
        <v>66</v>
      </c>
      <c r="C879" s="98">
        <v>1</v>
      </c>
      <c r="D879" s="107">
        <v>45870</v>
      </c>
      <c r="E879" s="107">
        <v>45889</v>
      </c>
      <c r="F879" s="102">
        <v>0</v>
      </c>
      <c r="G879" s="98" t="s">
        <v>386</v>
      </c>
      <c r="H879" s="98" t="s">
        <v>125</v>
      </c>
      <c r="I879" s="115" t="s">
        <v>141</v>
      </c>
    </row>
    <row r="880" spans="1:9">
      <c r="A880" s="106">
        <v>7</v>
      </c>
      <c r="B880" s="98">
        <v>8</v>
      </c>
      <c r="C880" s="98">
        <v>1</v>
      </c>
      <c r="D880" s="107">
        <v>45870</v>
      </c>
      <c r="E880" s="107">
        <v>45889</v>
      </c>
      <c r="F880" s="102">
        <f>'SABANA DE PRECIOS'!AN26</f>
        <v>1.6504400000000001</v>
      </c>
      <c r="G880" s="98" t="s">
        <v>45</v>
      </c>
      <c r="H880" s="98" t="s">
        <v>125</v>
      </c>
      <c r="I880" s="115" t="s">
        <v>141</v>
      </c>
    </row>
    <row r="881" spans="1:9">
      <c r="A881" s="106">
        <v>7</v>
      </c>
      <c r="B881" s="98">
        <v>82</v>
      </c>
      <c r="C881" s="98">
        <v>1</v>
      </c>
      <c r="D881" s="107">
        <v>45870</v>
      </c>
      <c r="E881" s="107">
        <v>45889</v>
      </c>
      <c r="F881" s="102">
        <f>'SABANA DE PRECIOS'!AN27</f>
        <v>1.6141400000000001</v>
      </c>
      <c r="G881" s="98" t="s">
        <v>46</v>
      </c>
      <c r="H881" s="98" t="s">
        <v>125</v>
      </c>
      <c r="I881" s="115" t="s">
        <v>141</v>
      </c>
    </row>
    <row r="882" spans="1:9">
      <c r="A882" s="106">
        <v>7</v>
      </c>
      <c r="B882" s="98">
        <v>16</v>
      </c>
      <c r="C882" s="98">
        <v>1</v>
      </c>
      <c r="D882" s="107">
        <v>45870</v>
      </c>
      <c r="E882" s="107">
        <v>45889</v>
      </c>
      <c r="F882" s="102">
        <f>'SABANA DE PRECIOS'!AN28</f>
        <v>1.7278799999999999</v>
      </c>
      <c r="G882" s="98" t="s">
        <v>47</v>
      </c>
      <c r="H882" s="98" t="s">
        <v>125</v>
      </c>
      <c r="I882" s="115" t="s">
        <v>141</v>
      </c>
    </row>
    <row r="883" spans="1:9">
      <c r="A883" s="106">
        <v>7</v>
      </c>
      <c r="B883" s="98">
        <v>14</v>
      </c>
      <c r="C883" s="98">
        <v>1</v>
      </c>
      <c r="D883" s="107">
        <v>45870</v>
      </c>
      <c r="E883" s="107">
        <v>45889</v>
      </c>
      <c r="F883" s="102">
        <f>'SABANA DE PRECIOS'!AN29</f>
        <v>0</v>
      </c>
      <c r="G883" s="98" t="s">
        <v>49</v>
      </c>
      <c r="H883" s="98" t="s">
        <v>125</v>
      </c>
      <c r="I883" s="115" t="s">
        <v>141</v>
      </c>
    </row>
    <row r="884" spans="1:9">
      <c r="A884" s="106">
        <v>7</v>
      </c>
      <c r="B884" s="98">
        <v>5</v>
      </c>
      <c r="C884" s="98">
        <v>1</v>
      </c>
      <c r="D884" s="107">
        <v>45870</v>
      </c>
      <c r="E884" s="107">
        <v>45889</v>
      </c>
      <c r="F884" s="102">
        <f>'SABANA DE PRECIOS'!AN30</f>
        <v>1.6383400000000001</v>
      </c>
      <c r="G884" s="98" t="s">
        <v>51</v>
      </c>
      <c r="H884" s="98" t="s">
        <v>125</v>
      </c>
      <c r="I884" s="115" t="s">
        <v>141</v>
      </c>
    </row>
    <row r="885" spans="1:9">
      <c r="A885" s="106">
        <v>7</v>
      </c>
      <c r="B885" s="98">
        <v>41</v>
      </c>
      <c r="C885" s="98">
        <v>1</v>
      </c>
      <c r="D885" s="107">
        <v>45870</v>
      </c>
      <c r="E885" s="107">
        <v>45889</v>
      </c>
      <c r="F885" s="102">
        <f>'SABANA DE PRECIOS'!AN31</f>
        <v>1.6262400000000001</v>
      </c>
      <c r="G885" s="98" t="s">
        <v>53</v>
      </c>
      <c r="H885" s="98" t="s">
        <v>125</v>
      </c>
      <c r="I885" s="115" t="s">
        <v>141</v>
      </c>
    </row>
    <row r="886" spans="1:9">
      <c r="A886" s="106">
        <v>7</v>
      </c>
      <c r="B886" s="98">
        <v>64</v>
      </c>
      <c r="C886" s="98">
        <v>1</v>
      </c>
      <c r="D886" s="107">
        <v>45870</v>
      </c>
      <c r="E886" s="107">
        <v>45889</v>
      </c>
      <c r="F886" s="102">
        <f>'SABANA DE PRECIOS'!AN32</f>
        <v>1.7157799999999999</v>
      </c>
      <c r="G886" s="98" t="s">
        <v>55</v>
      </c>
      <c r="H886" s="98" t="s">
        <v>125</v>
      </c>
      <c r="I886" s="115" t="s">
        <v>141</v>
      </c>
    </row>
    <row r="887" spans="1:9">
      <c r="A887" s="106">
        <v>7</v>
      </c>
      <c r="B887" s="98">
        <v>44</v>
      </c>
      <c r="C887" s="98">
        <v>1</v>
      </c>
      <c r="D887" s="107">
        <v>45870</v>
      </c>
      <c r="E887" s="107">
        <v>45889</v>
      </c>
      <c r="F887" s="102">
        <f>'SABANA DE PRECIOS'!AN33</f>
        <v>1.6020400000000001</v>
      </c>
      <c r="G887" s="98" t="s">
        <v>56</v>
      </c>
      <c r="H887" s="98" t="s">
        <v>125</v>
      </c>
      <c r="I887" s="115" t="s">
        <v>141</v>
      </c>
    </row>
    <row r="888" spans="1:9">
      <c r="A888" s="106">
        <v>7</v>
      </c>
      <c r="B888" s="98">
        <v>33</v>
      </c>
      <c r="C888" s="98">
        <v>1</v>
      </c>
      <c r="D888" s="107">
        <v>45870</v>
      </c>
      <c r="E888" s="107">
        <v>45889</v>
      </c>
      <c r="F888" s="102">
        <f>'SABANA DE PRECIOS'!AN34</f>
        <v>1.6722199999999998</v>
      </c>
      <c r="G888" s="98" t="s">
        <v>58</v>
      </c>
      <c r="H888" s="98" t="s">
        <v>125</v>
      </c>
      <c r="I888" s="115" t="s">
        <v>141</v>
      </c>
    </row>
    <row r="889" spans="1:9">
      <c r="A889" s="106">
        <v>7</v>
      </c>
      <c r="B889" s="98">
        <v>34</v>
      </c>
      <c r="C889" s="98">
        <v>1</v>
      </c>
      <c r="D889" s="107">
        <v>45870</v>
      </c>
      <c r="E889" s="107">
        <v>45889</v>
      </c>
      <c r="F889" s="102">
        <f>'SABANA DE PRECIOS'!AN35</f>
        <v>1.6431799999999999</v>
      </c>
      <c r="G889" s="98" t="s">
        <v>59</v>
      </c>
      <c r="H889" s="98" t="s">
        <v>125</v>
      </c>
      <c r="I889" s="115" t="s">
        <v>141</v>
      </c>
    </row>
    <row r="890" spans="1:9">
      <c r="A890" s="106">
        <v>7</v>
      </c>
      <c r="B890" s="98">
        <v>91</v>
      </c>
      <c r="C890" s="98">
        <v>1</v>
      </c>
      <c r="D890" s="107">
        <v>45870</v>
      </c>
      <c r="E890" s="107">
        <v>45889</v>
      </c>
      <c r="F890" s="102">
        <f>'SABANA DE PRECIOS'!AN36</f>
        <v>1.67222</v>
      </c>
      <c r="G890" s="212" t="s">
        <v>61</v>
      </c>
      <c r="H890" s="98" t="s">
        <v>125</v>
      </c>
      <c r="I890" s="115" t="s">
        <v>141</v>
      </c>
    </row>
    <row r="891" spans="1:9">
      <c r="A891" s="106">
        <v>7</v>
      </c>
      <c r="B891" s="98">
        <v>53</v>
      </c>
      <c r="C891" s="98">
        <v>1</v>
      </c>
      <c r="D891" s="107">
        <v>45870</v>
      </c>
      <c r="E891" s="107">
        <v>45889</v>
      </c>
      <c r="F891" s="102">
        <f>F890</f>
        <v>1.67222</v>
      </c>
      <c r="G891" s="98" t="s">
        <v>60</v>
      </c>
      <c r="H891" s="98" t="s">
        <v>125</v>
      </c>
      <c r="I891" s="115" t="s">
        <v>141</v>
      </c>
    </row>
    <row r="892" spans="1:9">
      <c r="A892" s="106">
        <v>7</v>
      </c>
      <c r="B892" s="98">
        <v>45</v>
      </c>
      <c r="C892" s="98">
        <v>1</v>
      </c>
      <c r="D892" s="107">
        <v>45870</v>
      </c>
      <c r="E892" s="107">
        <v>45889</v>
      </c>
      <c r="F892" s="102">
        <f>'SABANA DE PRECIOS'!AN37</f>
        <v>1.6625400000000001</v>
      </c>
      <c r="G892" s="98" t="s">
        <v>62</v>
      </c>
      <c r="H892" s="98" t="s">
        <v>125</v>
      </c>
      <c r="I892" s="115" t="s">
        <v>141</v>
      </c>
    </row>
    <row r="893" spans="1:9">
      <c r="A893" s="106">
        <v>7</v>
      </c>
      <c r="B893" s="98">
        <v>47</v>
      </c>
      <c r="C893" s="98">
        <v>1</v>
      </c>
      <c r="D893" s="107">
        <v>45870</v>
      </c>
      <c r="E893" s="107">
        <v>45889</v>
      </c>
      <c r="F893" s="102">
        <f>'SABANA DE PRECIOS'!AN38</f>
        <v>1.6262400000000001</v>
      </c>
      <c r="G893" s="98" t="s">
        <v>64</v>
      </c>
      <c r="H893" s="98" t="s">
        <v>125</v>
      </c>
      <c r="I893" s="115" t="s">
        <v>141</v>
      </c>
    </row>
    <row r="894" spans="1:9">
      <c r="A894" s="106">
        <v>7</v>
      </c>
      <c r="B894" s="98">
        <v>56</v>
      </c>
      <c r="C894" s="98">
        <v>1</v>
      </c>
      <c r="D894" s="107">
        <v>45870</v>
      </c>
      <c r="E894" s="107">
        <v>45889</v>
      </c>
      <c r="F894" s="102">
        <f>'SABANA DE PRECIOS'!AN39</f>
        <v>1.6710099999999999</v>
      </c>
      <c r="G894" s="98" t="s">
        <v>65</v>
      </c>
      <c r="H894" s="98" t="s">
        <v>125</v>
      </c>
      <c r="I894" s="115" t="s">
        <v>141</v>
      </c>
    </row>
    <row r="895" spans="1:9">
      <c r="A895" s="106">
        <v>7</v>
      </c>
      <c r="B895" s="98">
        <v>61</v>
      </c>
      <c r="C895" s="98">
        <v>1</v>
      </c>
      <c r="D895" s="107">
        <v>45870</v>
      </c>
      <c r="E895" s="107">
        <v>45889</v>
      </c>
      <c r="F895" s="102">
        <f>'SABANA DE PRECIOS'!AN40</f>
        <v>1.6274499999999998</v>
      </c>
      <c r="G895" s="98" t="s">
        <v>67</v>
      </c>
      <c r="H895" s="98" t="s">
        <v>125</v>
      </c>
      <c r="I895" s="115" t="s">
        <v>141</v>
      </c>
    </row>
    <row r="896" spans="1:9">
      <c r="A896" s="106">
        <v>7</v>
      </c>
      <c r="B896" s="98">
        <v>60</v>
      </c>
      <c r="C896" s="98">
        <v>1</v>
      </c>
      <c r="D896" s="107">
        <v>45870</v>
      </c>
      <c r="E896" s="107">
        <v>45889</v>
      </c>
      <c r="F896" s="102">
        <f>'SABANA DE PRECIOS'!AN41</f>
        <v>1.5959899999999998</v>
      </c>
      <c r="G896" s="98" t="s">
        <v>69</v>
      </c>
      <c r="H896" s="98" t="s">
        <v>125</v>
      </c>
      <c r="I896" s="115" t="s">
        <v>141</v>
      </c>
    </row>
    <row r="897" spans="1:9">
      <c r="A897" s="106">
        <v>7</v>
      </c>
      <c r="B897" s="98">
        <v>65</v>
      </c>
      <c r="C897" s="98">
        <v>1</v>
      </c>
      <c r="D897" s="107">
        <v>45870</v>
      </c>
      <c r="E897" s="107">
        <v>45889</v>
      </c>
      <c r="F897" s="102">
        <f>'SABANA DE PRECIOS'!AN42</f>
        <v>1.6274499999999998</v>
      </c>
      <c r="G897" s="98" t="s">
        <v>71</v>
      </c>
      <c r="H897" s="98" t="s">
        <v>125</v>
      </c>
      <c r="I897" s="115" t="s">
        <v>141</v>
      </c>
    </row>
    <row r="898" spans="1:9">
      <c r="A898" s="106">
        <v>7</v>
      </c>
      <c r="B898" s="98">
        <v>68</v>
      </c>
      <c r="C898" s="98">
        <v>1</v>
      </c>
      <c r="D898" s="107">
        <v>45870</v>
      </c>
      <c r="E898" s="107">
        <v>45889</v>
      </c>
      <c r="F898" s="102">
        <f>'SABANA DE PRECIOS'!AN43</f>
        <v>1.7394899999999998</v>
      </c>
      <c r="G898" s="98" t="s">
        <v>72</v>
      </c>
      <c r="H898" s="98" t="s">
        <v>125</v>
      </c>
      <c r="I898" s="115" t="s">
        <v>141</v>
      </c>
    </row>
    <row r="899" spans="1:9">
      <c r="A899" s="106">
        <v>7</v>
      </c>
      <c r="B899" s="98">
        <v>67</v>
      </c>
      <c r="C899" s="98">
        <v>1</v>
      </c>
      <c r="D899" s="107">
        <v>45870</v>
      </c>
      <c r="E899" s="107">
        <v>45889</v>
      </c>
      <c r="F899" s="102">
        <f>'SABANA DE PRECIOS'!AN44</f>
        <v>0</v>
      </c>
      <c r="G899" s="98" t="s">
        <v>73</v>
      </c>
      <c r="H899" s="98" t="s">
        <v>125</v>
      </c>
      <c r="I899" s="115" t="s">
        <v>141</v>
      </c>
    </row>
    <row r="900" spans="1:9">
      <c r="A900" s="106">
        <v>7</v>
      </c>
      <c r="B900" s="98">
        <v>77</v>
      </c>
      <c r="C900" s="98">
        <v>1</v>
      </c>
      <c r="D900" s="107">
        <v>45870</v>
      </c>
      <c r="E900" s="107">
        <v>45889</v>
      </c>
      <c r="F900" s="102">
        <f>'SABANA DE PRECIOS'!AN45</f>
        <v>1.6891600000000002</v>
      </c>
      <c r="G900" s="98" t="s">
        <v>74</v>
      </c>
      <c r="H900" s="98" t="s">
        <v>125</v>
      </c>
      <c r="I900" s="115" t="s">
        <v>141</v>
      </c>
    </row>
    <row r="901" spans="1:9">
      <c r="A901" s="106">
        <v>7</v>
      </c>
      <c r="B901" s="98">
        <v>78</v>
      </c>
      <c r="C901" s="98">
        <v>1</v>
      </c>
      <c r="D901" s="107">
        <v>45870</v>
      </c>
      <c r="E901" s="107">
        <v>45889</v>
      </c>
      <c r="F901" s="102">
        <f>'SABANA DE PRECIOS'!AN46</f>
        <v>1.59236</v>
      </c>
      <c r="G901" s="98" t="s">
        <v>76</v>
      </c>
      <c r="H901" s="98" t="s">
        <v>125</v>
      </c>
      <c r="I901" s="115" t="s">
        <v>141</v>
      </c>
    </row>
    <row r="902" spans="1:9">
      <c r="A902" s="106">
        <v>7</v>
      </c>
      <c r="B902" s="98">
        <v>80</v>
      </c>
      <c r="C902" s="98">
        <v>1</v>
      </c>
      <c r="D902" s="107">
        <v>45870</v>
      </c>
      <c r="E902" s="107">
        <v>45889</v>
      </c>
      <c r="F902" s="102">
        <f>'SABANA DE PRECIOS'!AN47</f>
        <v>1.6697999999999997</v>
      </c>
      <c r="G902" s="98" t="s">
        <v>78</v>
      </c>
      <c r="H902" s="98" t="s">
        <v>125</v>
      </c>
      <c r="I902" s="115" t="s">
        <v>141</v>
      </c>
    </row>
    <row r="903" spans="1:9">
      <c r="A903" s="106">
        <v>7</v>
      </c>
      <c r="B903" s="98">
        <v>81</v>
      </c>
      <c r="C903" s="98">
        <v>1</v>
      </c>
      <c r="D903" s="107">
        <v>45870</v>
      </c>
      <c r="E903" s="107">
        <v>45889</v>
      </c>
      <c r="F903" s="102">
        <f>'SABANA DE PRECIOS'!AN48</f>
        <v>1.6661699999999999</v>
      </c>
      <c r="G903" s="98" t="s">
        <v>79</v>
      </c>
      <c r="H903" s="98" t="s">
        <v>125</v>
      </c>
      <c r="I903" s="115" t="s">
        <v>141</v>
      </c>
    </row>
    <row r="904" spans="1:9">
      <c r="A904" s="106">
        <v>7</v>
      </c>
      <c r="B904" s="98">
        <v>79</v>
      </c>
      <c r="C904" s="98">
        <v>1</v>
      </c>
      <c r="D904" s="107">
        <v>45870</v>
      </c>
      <c r="E904" s="107">
        <v>45889</v>
      </c>
      <c r="F904" s="102">
        <f>'SABANA DE PRECIOS'!AN49</f>
        <v>1.57663</v>
      </c>
      <c r="G904" s="98" t="s">
        <v>80</v>
      </c>
      <c r="H904" s="98" t="s">
        <v>125</v>
      </c>
      <c r="I904" s="115" t="s">
        <v>141</v>
      </c>
    </row>
    <row r="905" spans="1:9">
      <c r="A905" s="110">
        <v>7</v>
      </c>
      <c r="B905" s="108">
        <v>71</v>
      </c>
      <c r="C905" s="108">
        <v>1</v>
      </c>
      <c r="D905" s="109">
        <v>45870</v>
      </c>
      <c r="E905" s="109">
        <v>45889</v>
      </c>
      <c r="F905" s="111">
        <f>'SABANA DE PRECIOS'!AN50</f>
        <v>1.63229</v>
      </c>
      <c r="G905" s="108" t="s">
        <v>118</v>
      </c>
      <c r="H905" s="108" t="s">
        <v>125</v>
      </c>
      <c r="I905" s="116" t="s">
        <v>141</v>
      </c>
    </row>
    <row r="906" spans="1:9">
      <c r="A906" s="110">
        <v>7</v>
      </c>
      <c r="B906" s="108">
        <v>86</v>
      </c>
      <c r="C906" s="108">
        <v>1</v>
      </c>
      <c r="D906" s="109">
        <v>45870</v>
      </c>
      <c r="E906" s="109">
        <v>45889</v>
      </c>
      <c r="F906" s="111">
        <f>'SABANA DE PRECIOS'!AN51</f>
        <v>1.64439</v>
      </c>
      <c r="G906" s="108" t="s">
        <v>83</v>
      </c>
      <c r="H906" s="108" t="s">
        <v>125</v>
      </c>
      <c r="I906" s="116" t="s">
        <v>141</v>
      </c>
    </row>
    <row r="907" spans="1:9" s="103" customFormat="1">
      <c r="A907" s="119">
        <v>7</v>
      </c>
      <c r="B907" s="120">
        <v>89</v>
      </c>
      <c r="C907" s="120">
        <v>1</v>
      </c>
      <c r="D907" s="121">
        <v>45870</v>
      </c>
      <c r="E907" s="121">
        <v>45889</v>
      </c>
      <c r="F907" s="122">
        <f>'SABANA DE PRECIOS'!AN20</f>
        <v>1.5826800000000001</v>
      </c>
      <c r="G907" s="120" t="s">
        <v>37</v>
      </c>
      <c r="H907" s="120" t="s">
        <v>125</v>
      </c>
      <c r="I907" s="123" t="s">
        <v>141</v>
      </c>
    </row>
    <row r="908" spans="1:9" s="103" customFormat="1">
      <c r="A908" s="119">
        <v>7</v>
      </c>
      <c r="B908" s="120">
        <v>90</v>
      </c>
      <c r="C908" s="120">
        <v>1</v>
      </c>
      <c r="D908" s="121">
        <v>45870</v>
      </c>
      <c r="E908" s="121">
        <v>45889</v>
      </c>
      <c r="F908" s="122">
        <f>'SABANA DE PRECIOS'!AN21</f>
        <v>1.6189800000000001</v>
      </c>
      <c r="G908" s="100" t="s">
        <v>365</v>
      </c>
      <c r="H908" s="120" t="s">
        <v>125</v>
      </c>
      <c r="I908" s="123" t="s">
        <v>141</v>
      </c>
    </row>
    <row r="909" spans="1:9">
      <c r="A909" s="110">
        <v>7</v>
      </c>
      <c r="B909" s="108">
        <v>93</v>
      </c>
      <c r="C909" s="108">
        <v>1</v>
      </c>
      <c r="D909" s="109">
        <v>45870</v>
      </c>
      <c r="E909" s="109">
        <v>45889</v>
      </c>
      <c r="F909" s="111">
        <f>'SABANA DE PRECIOS'!AN52</f>
        <v>1.67343</v>
      </c>
      <c r="G909" s="108" t="s">
        <v>387</v>
      </c>
      <c r="H909" s="108" t="s">
        <v>125</v>
      </c>
      <c r="I909" s="115" t="s">
        <v>141</v>
      </c>
    </row>
    <row r="910" spans="1:9">
      <c r="A910" s="110">
        <v>7</v>
      </c>
      <c r="B910" s="108">
        <v>94</v>
      </c>
      <c r="C910" s="108">
        <v>1</v>
      </c>
      <c r="D910" s="109">
        <v>45870</v>
      </c>
      <c r="E910" s="109">
        <v>45889</v>
      </c>
      <c r="F910" s="111">
        <f>'SABANA DE PRECIOS'!AN53</f>
        <v>1.6637499999999998</v>
      </c>
      <c r="G910" s="108" t="s">
        <v>389</v>
      </c>
      <c r="H910" s="108" t="s">
        <v>125</v>
      </c>
      <c r="I910" s="115" t="s">
        <v>141</v>
      </c>
    </row>
    <row r="911" spans="1:9">
      <c r="A911" s="110">
        <v>7</v>
      </c>
      <c r="B911" s="108">
        <v>95</v>
      </c>
      <c r="C911" s="108">
        <v>1</v>
      </c>
      <c r="D911" s="109">
        <v>45870</v>
      </c>
      <c r="E911" s="109">
        <v>45889</v>
      </c>
      <c r="F911" s="111">
        <f>'SABANA DE PRECIOS'!AN54</f>
        <v>1.6831099999999999</v>
      </c>
      <c r="G911" s="108" t="s">
        <v>388</v>
      </c>
      <c r="H911" s="108" t="s">
        <v>125</v>
      </c>
      <c r="I911" s="115" t="s">
        <v>141</v>
      </c>
    </row>
    <row r="912" spans="1:9">
      <c r="A912" s="110">
        <v>7</v>
      </c>
      <c r="B912" s="108">
        <v>97</v>
      </c>
      <c r="C912" s="108">
        <v>1</v>
      </c>
      <c r="D912" s="109">
        <v>45870</v>
      </c>
      <c r="E912" s="109">
        <v>45889</v>
      </c>
      <c r="F912" s="111">
        <f>'SABANA DE PRECIOS'!AN55</f>
        <v>1.61656</v>
      </c>
      <c r="G912" s="108" t="s">
        <v>403</v>
      </c>
      <c r="H912" s="108" t="s">
        <v>125</v>
      </c>
      <c r="I912" s="115" t="s">
        <v>141</v>
      </c>
    </row>
    <row r="913" spans="1:9" ht="15.75" thickBot="1"/>
    <row r="914" spans="1:9">
      <c r="A914" s="104">
        <v>5</v>
      </c>
      <c r="B914" s="105">
        <v>73</v>
      </c>
      <c r="C914" s="105">
        <v>2</v>
      </c>
      <c r="D914" s="117">
        <v>45870</v>
      </c>
      <c r="E914" s="117">
        <v>45889</v>
      </c>
      <c r="F914" s="118">
        <f>'CALCULO INICIAL'!C64</f>
        <v>1.69</v>
      </c>
      <c r="G914" s="118" t="s">
        <v>142</v>
      </c>
      <c r="H914" s="105" t="s">
        <v>125</v>
      </c>
      <c r="I914" s="114" t="s">
        <v>143</v>
      </c>
    </row>
    <row r="915" spans="1:9">
      <c r="A915" s="106">
        <v>5</v>
      </c>
      <c r="B915" s="98">
        <v>2</v>
      </c>
      <c r="C915" s="98">
        <v>2</v>
      </c>
      <c r="D915" s="107">
        <v>45870</v>
      </c>
      <c r="E915" s="107">
        <v>45889</v>
      </c>
      <c r="F915" s="102">
        <f>'CALCULO INICIAL'!C64</f>
        <v>1.69</v>
      </c>
      <c r="G915" s="102" t="s">
        <v>21</v>
      </c>
      <c r="H915" s="98" t="s">
        <v>125</v>
      </c>
      <c r="I915" s="115" t="s">
        <v>143</v>
      </c>
    </row>
    <row r="916" spans="1:9" ht="15.75" thickBot="1">
      <c r="A916" s="110">
        <v>5</v>
      </c>
      <c r="B916" s="108">
        <v>55</v>
      </c>
      <c r="C916" s="108">
        <v>2</v>
      </c>
      <c r="D916" s="109">
        <v>45870</v>
      </c>
      <c r="E916" s="109">
        <v>45889</v>
      </c>
      <c r="F916" s="111">
        <f>'CALCULO INICIAL'!C64</f>
        <v>1.69</v>
      </c>
      <c r="G916" s="111" t="s">
        <v>144</v>
      </c>
      <c r="H916" s="108" t="s">
        <v>125</v>
      </c>
      <c r="I916" s="116" t="s">
        <v>143</v>
      </c>
    </row>
    <row r="917" spans="1:9">
      <c r="A917" s="104">
        <v>65</v>
      </c>
      <c r="B917" s="105">
        <v>1</v>
      </c>
      <c r="C917" s="105">
        <v>5</v>
      </c>
      <c r="D917" s="124">
        <v>45870</v>
      </c>
      <c r="E917" s="124">
        <v>45889</v>
      </c>
      <c r="F917" s="105">
        <f>'CALCULO INICIAL'!D84</f>
        <v>1.3285799999999999</v>
      </c>
      <c r="G917" s="105" t="s">
        <v>145</v>
      </c>
      <c r="H917" s="105"/>
      <c r="I917" s="114" t="s">
        <v>146</v>
      </c>
    </row>
    <row r="918" spans="1:9">
      <c r="A918" s="106">
        <v>65</v>
      </c>
      <c r="B918" s="98">
        <v>27</v>
      </c>
      <c r="C918" s="98">
        <v>5</v>
      </c>
      <c r="D918" s="109">
        <v>45870</v>
      </c>
      <c r="E918" s="109">
        <v>45889</v>
      </c>
      <c r="F918" s="98">
        <f>'CALCULO INICIAL'!D83</f>
        <v>1.3285799999999999</v>
      </c>
      <c r="G918" s="98" t="s">
        <v>23</v>
      </c>
      <c r="H918" s="98"/>
      <c r="I918" s="115" t="s">
        <v>146</v>
      </c>
    </row>
    <row r="919" spans="1:9" ht="15.75" thickBot="1">
      <c r="A919" s="125">
        <v>65</v>
      </c>
      <c r="B919" s="126">
        <v>19</v>
      </c>
      <c r="C919" s="126">
        <v>5</v>
      </c>
      <c r="D919" s="127">
        <v>45870</v>
      </c>
      <c r="E919" s="127">
        <v>45889</v>
      </c>
      <c r="F919" s="126">
        <f>'CALCULO INICIAL'!D85</f>
        <v>1.3285799999999999</v>
      </c>
      <c r="G919" s="126" t="s">
        <v>18</v>
      </c>
      <c r="H919" s="126"/>
      <c r="I919" s="128" t="s">
        <v>146</v>
      </c>
    </row>
    <row r="920" spans="1:9" ht="15.75" thickBot="1"/>
    <row r="921" spans="1:9" ht="15.75" thickBot="1">
      <c r="A921" s="104">
        <v>61</v>
      </c>
      <c r="B921" s="105">
        <v>73</v>
      </c>
      <c r="C921" s="105">
        <v>1</v>
      </c>
      <c r="D921" s="117">
        <v>45870</v>
      </c>
      <c r="E921" s="117">
        <v>45889</v>
      </c>
      <c r="F921" s="118">
        <f>'SABANA DE PRECIOS'!AT3</f>
        <v>1.6577000000000002</v>
      </c>
      <c r="G921" s="105" t="s">
        <v>15</v>
      </c>
      <c r="H921" s="105" t="s">
        <v>125</v>
      </c>
      <c r="I921" s="114" t="s">
        <v>364</v>
      </c>
    </row>
    <row r="922" spans="1:9" ht="15.75" thickBot="1">
      <c r="A922" s="104">
        <v>61</v>
      </c>
      <c r="B922" s="98">
        <v>19</v>
      </c>
      <c r="C922" s="98">
        <v>1</v>
      </c>
      <c r="D922" s="107">
        <v>45870</v>
      </c>
      <c r="E922" s="107">
        <v>45889</v>
      </c>
      <c r="F922" s="102">
        <f>'SABANA DE PRECIOS'!AT4</f>
        <v>1.6577000000000002</v>
      </c>
      <c r="G922" s="98" t="s">
        <v>18</v>
      </c>
      <c r="H922" s="98" t="s">
        <v>125</v>
      </c>
      <c r="I922" s="114" t="s">
        <v>364</v>
      </c>
    </row>
    <row r="923" spans="1:9" ht="15.75" thickBot="1">
      <c r="A923" s="104">
        <v>61</v>
      </c>
      <c r="B923" s="98">
        <v>26</v>
      </c>
      <c r="C923" s="98">
        <v>1</v>
      </c>
      <c r="D923" s="107">
        <v>45870</v>
      </c>
      <c r="E923" s="107">
        <v>45889</v>
      </c>
      <c r="F923" s="102">
        <f>'SABANA DE PRECIOS'!AT5</f>
        <v>1.6577000000000002</v>
      </c>
      <c r="G923" s="98" t="s">
        <v>19</v>
      </c>
      <c r="H923" s="98" t="s">
        <v>125</v>
      </c>
      <c r="I923" s="114" t="s">
        <v>364</v>
      </c>
    </row>
    <row r="924" spans="1:9" ht="15.75" thickBot="1">
      <c r="A924" s="104">
        <v>61</v>
      </c>
      <c r="B924" s="98">
        <v>1</v>
      </c>
      <c r="C924" s="98">
        <v>1</v>
      </c>
      <c r="D924" s="107">
        <v>45870</v>
      </c>
      <c r="E924" s="107">
        <v>45889</v>
      </c>
      <c r="F924" s="102">
        <f>'SABANA DE PRECIOS'!AT6</f>
        <v>1.6758500000000001</v>
      </c>
      <c r="G924" s="98" t="s">
        <v>20</v>
      </c>
      <c r="H924" s="98" t="s">
        <v>125</v>
      </c>
      <c r="I924" s="114" t="s">
        <v>364</v>
      </c>
    </row>
    <row r="925" spans="1:9" ht="15.75" thickBot="1">
      <c r="A925" s="104">
        <v>61</v>
      </c>
      <c r="B925" s="98">
        <v>2</v>
      </c>
      <c r="C925" s="98">
        <v>1</v>
      </c>
      <c r="D925" s="107">
        <v>45870</v>
      </c>
      <c r="E925" s="107">
        <v>45889</v>
      </c>
      <c r="F925" s="102">
        <f>'SABANA DE PRECIOS'!AT7</f>
        <v>1.6577000000000002</v>
      </c>
      <c r="G925" s="98" t="s">
        <v>21</v>
      </c>
      <c r="H925" s="98" t="s">
        <v>125</v>
      </c>
      <c r="I925" s="114" t="s">
        <v>364</v>
      </c>
    </row>
    <row r="926" spans="1:9" ht="15.75" thickBot="1">
      <c r="A926" s="104">
        <v>61</v>
      </c>
      <c r="B926" s="98">
        <v>55</v>
      </c>
      <c r="C926" s="98">
        <v>1</v>
      </c>
      <c r="D926" s="107">
        <v>45870</v>
      </c>
      <c r="E926" s="107">
        <v>45889</v>
      </c>
      <c r="F926" s="102">
        <f>'SABANA DE PRECIOS'!AT8</f>
        <v>1.6698000000000002</v>
      </c>
      <c r="G926" s="98" t="s">
        <v>22</v>
      </c>
      <c r="H926" s="98" t="s">
        <v>125</v>
      </c>
      <c r="I926" s="114" t="s">
        <v>364</v>
      </c>
    </row>
    <row r="927" spans="1:9" ht="15.75" thickBot="1">
      <c r="A927" s="228">
        <v>61</v>
      </c>
      <c r="B927" s="100">
        <v>96</v>
      </c>
      <c r="C927" s="100">
        <v>1</v>
      </c>
      <c r="D927" s="112">
        <v>45870</v>
      </c>
      <c r="E927" s="112">
        <v>45889</v>
      </c>
      <c r="F927" s="101">
        <f>'SABANA DE PRECIOS'!AT9</f>
        <v>1.6577000000000002</v>
      </c>
      <c r="G927" s="229" t="s">
        <v>390</v>
      </c>
      <c r="H927" s="100" t="s">
        <v>125</v>
      </c>
      <c r="I927" s="231" t="s">
        <v>364</v>
      </c>
    </row>
    <row r="928" spans="1:9" ht="15.75" thickBot="1">
      <c r="A928" s="104">
        <v>61</v>
      </c>
      <c r="B928" s="98">
        <v>9</v>
      </c>
      <c r="C928" s="98">
        <v>1</v>
      </c>
      <c r="D928" s="107">
        <v>45870</v>
      </c>
      <c r="E928" s="107">
        <v>45889</v>
      </c>
      <c r="F928" s="102">
        <f>'SABANA DE PRECIOS'!AT10</f>
        <v>1.6214</v>
      </c>
      <c r="G928" s="98" t="s">
        <v>24</v>
      </c>
      <c r="H928" s="98" t="s">
        <v>125</v>
      </c>
      <c r="I928" s="114" t="s">
        <v>364</v>
      </c>
    </row>
    <row r="929" spans="1:9" ht="15.75" thickBot="1">
      <c r="A929" s="104">
        <v>61</v>
      </c>
      <c r="B929" s="98">
        <v>10</v>
      </c>
      <c r="C929" s="98">
        <v>1</v>
      </c>
      <c r="D929" s="107">
        <v>45870</v>
      </c>
      <c r="E929" s="107">
        <v>45889</v>
      </c>
      <c r="F929" s="102">
        <f>F928</f>
        <v>1.6214</v>
      </c>
      <c r="G929" s="98" t="s">
        <v>24</v>
      </c>
      <c r="H929" s="98" t="s">
        <v>125</v>
      </c>
      <c r="I929" s="114" t="s">
        <v>364</v>
      </c>
    </row>
    <row r="930" spans="1:9" ht="15.75" thickBot="1">
      <c r="A930" s="104">
        <v>61</v>
      </c>
      <c r="B930" s="98">
        <v>74</v>
      </c>
      <c r="C930" s="98">
        <v>1</v>
      </c>
      <c r="D930" s="107">
        <v>45870</v>
      </c>
      <c r="E930" s="107">
        <v>45889</v>
      </c>
      <c r="F930" s="102">
        <f>'SABANA DE PRECIOS'!AT11</f>
        <v>1.6516499999999998</v>
      </c>
      <c r="G930" s="98" t="s">
        <v>26</v>
      </c>
      <c r="H930" s="98" t="s">
        <v>125</v>
      </c>
      <c r="I930" s="114" t="s">
        <v>364</v>
      </c>
    </row>
    <row r="931" spans="1:9" ht="15.75" thickBot="1">
      <c r="A931" s="104">
        <v>61</v>
      </c>
      <c r="B931" s="98">
        <v>75</v>
      </c>
      <c r="C931" s="98">
        <v>1</v>
      </c>
      <c r="D931" s="107">
        <v>45870</v>
      </c>
      <c r="E931" s="107">
        <v>45889</v>
      </c>
      <c r="F931" s="102">
        <f>F930</f>
        <v>1.6516499999999998</v>
      </c>
      <c r="G931" s="98" t="s">
        <v>26</v>
      </c>
      <c r="H931" s="98" t="s">
        <v>125</v>
      </c>
      <c r="I931" s="114" t="s">
        <v>364</v>
      </c>
    </row>
    <row r="932" spans="1:9" ht="15.75" thickBot="1">
      <c r="A932" s="104">
        <v>61</v>
      </c>
      <c r="B932" s="98">
        <v>27</v>
      </c>
      <c r="C932" s="98">
        <v>1</v>
      </c>
      <c r="D932" s="107">
        <v>45870</v>
      </c>
      <c r="E932" s="107">
        <v>45889</v>
      </c>
      <c r="F932" s="102">
        <f>'SABANA DE PRECIOS'!AT12</f>
        <v>1.6577000000000002</v>
      </c>
      <c r="G932" s="98" t="s">
        <v>23</v>
      </c>
      <c r="H932" s="98" t="s">
        <v>125</v>
      </c>
      <c r="I932" s="114" t="s">
        <v>364</v>
      </c>
    </row>
    <row r="933" spans="1:9" ht="15.75" thickBot="1">
      <c r="A933" s="104">
        <v>61</v>
      </c>
      <c r="B933" s="98">
        <v>72</v>
      </c>
      <c r="C933" s="98">
        <v>1</v>
      </c>
      <c r="D933" s="107">
        <v>45870</v>
      </c>
      <c r="E933" s="107">
        <v>45889</v>
      </c>
      <c r="F933" s="102">
        <f>'SABANA DE PRECIOS'!AT13</f>
        <v>1.6625400000000001</v>
      </c>
      <c r="G933" s="98" t="s">
        <v>28</v>
      </c>
      <c r="H933" s="98" t="s">
        <v>125</v>
      </c>
      <c r="I933" s="114" t="s">
        <v>364</v>
      </c>
    </row>
    <row r="934" spans="1:9" ht="15.75" thickBot="1">
      <c r="A934" s="104">
        <v>61</v>
      </c>
      <c r="B934" s="98">
        <v>76</v>
      </c>
      <c r="C934" s="98">
        <v>1</v>
      </c>
      <c r="D934" s="107">
        <v>45870</v>
      </c>
      <c r="E934" s="107">
        <v>45889</v>
      </c>
      <c r="F934" s="102">
        <f>'SABANA DE PRECIOS'!AT14</f>
        <v>1.6758500000000001</v>
      </c>
      <c r="G934" s="98" t="s">
        <v>29</v>
      </c>
      <c r="H934" s="98" t="s">
        <v>125</v>
      </c>
      <c r="I934" s="114" t="s">
        <v>364</v>
      </c>
    </row>
    <row r="935" spans="1:9" ht="15.75" thickBot="1">
      <c r="A935" s="104">
        <v>61</v>
      </c>
      <c r="B935" s="98">
        <v>83</v>
      </c>
      <c r="C935" s="108">
        <v>1</v>
      </c>
      <c r="D935" s="109">
        <v>45870</v>
      </c>
      <c r="E935" s="109">
        <v>45889</v>
      </c>
      <c r="F935" s="102">
        <f>'SABANA DE PRECIOS'!AT15</f>
        <v>1.6395499999999998</v>
      </c>
      <c r="G935" s="98" t="s">
        <v>30</v>
      </c>
      <c r="H935" s="108" t="s">
        <v>125</v>
      </c>
      <c r="I935" s="114" t="s">
        <v>364</v>
      </c>
    </row>
    <row r="936" spans="1:9" ht="15.75" thickBot="1">
      <c r="A936" s="104">
        <v>61</v>
      </c>
      <c r="B936" s="108">
        <v>84</v>
      </c>
      <c r="C936" s="108">
        <v>1</v>
      </c>
      <c r="D936" s="109">
        <v>45870</v>
      </c>
      <c r="E936" s="109">
        <v>45889</v>
      </c>
      <c r="F936" s="102">
        <f>'SABANA DE PRECIOS'!AT16</f>
        <v>1.6395499999999998</v>
      </c>
      <c r="G936" s="108" t="s">
        <v>32</v>
      </c>
      <c r="H936" s="108" t="s">
        <v>125</v>
      </c>
      <c r="I936" s="114" t="s">
        <v>364</v>
      </c>
    </row>
    <row r="937" spans="1:9" ht="15.75" thickBot="1">
      <c r="A937" s="104">
        <v>61</v>
      </c>
      <c r="B937" s="108">
        <v>85</v>
      </c>
      <c r="C937" s="108">
        <v>1</v>
      </c>
      <c r="D937" s="109">
        <v>45870</v>
      </c>
      <c r="E937" s="109">
        <v>45889</v>
      </c>
      <c r="F937" s="102">
        <f>'SABANA DE PRECIOS'!AT17</f>
        <v>1.6395499999999998</v>
      </c>
      <c r="G937" s="108" t="s">
        <v>33</v>
      </c>
      <c r="H937" s="108" t="s">
        <v>125</v>
      </c>
      <c r="I937" s="114" t="s">
        <v>364</v>
      </c>
    </row>
    <row r="938" spans="1:9" ht="15.75" thickBot="1">
      <c r="A938" s="104">
        <v>61</v>
      </c>
      <c r="B938" s="108">
        <v>87</v>
      </c>
      <c r="C938" s="108">
        <v>1</v>
      </c>
      <c r="D938" s="109">
        <v>45870</v>
      </c>
      <c r="E938" s="109">
        <v>45889</v>
      </c>
      <c r="F938" s="102">
        <f>'SABANA DE PRECIOS'!AT18</f>
        <v>1.6456000000000002</v>
      </c>
      <c r="G938" s="108" t="s">
        <v>34</v>
      </c>
      <c r="H938" s="108" t="s">
        <v>125</v>
      </c>
      <c r="I938" s="114" t="s">
        <v>364</v>
      </c>
    </row>
    <row r="939" spans="1:9" ht="15.75" thickBot="1">
      <c r="A939" s="104">
        <v>61</v>
      </c>
      <c r="B939" s="108">
        <v>88</v>
      </c>
      <c r="C939" s="108">
        <v>1</v>
      </c>
      <c r="D939" s="109">
        <v>45870</v>
      </c>
      <c r="E939" s="109">
        <v>45889</v>
      </c>
      <c r="F939" s="102">
        <f>'SABANA DE PRECIOS'!AT19</f>
        <v>1.6516499999999998</v>
      </c>
      <c r="G939" s="108" t="s">
        <v>35</v>
      </c>
      <c r="H939" s="108" t="s">
        <v>125</v>
      </c>
      <c r="I939" s="114" t="s">
        <v>364</v>
      </c>
    </row>
    <row r="940" spans="1:9" ht="15.75" thickBot="1">
      <c r="A940" s="104">
        <v>61</v>
      </c>
      <c r="B940" s="98">
        <v>18</v>
      </c>
      <c r="C940" s="98">
        <v>1</v>
      </c>
      <c r="D940" s="107">
        <v>45870</v>
      </c>
      <c r="E940" s="107">
        <v>45889</v>
      </c>
      <c r="F940" s="102">
        <f>'SABANA DE PRECIOS'!AT23</f>
        <v>1.6577000000000002</v>
      </c>
      <c r="G940" s="98" t="s">
        <v>39</v>
      </c>
      <c r="H940" s="98" t="s">
        <v>125</v>
      </c>
      <c r="I940" s="114" t="s">
        <v>364</v>
      </c>
    </row>
    <row r="941" spans="1:9" ht="15.75" thickBot="1">
      <c r="A941" s="104">
        <v>61</v>
      </c>
      <c r="B941" s="98">
        <v>70</v>
      </c>
      <c r="C941" s="98">
        <v>1</v>
      </c>
      <c r="D941" s="107">
        <v>45870</v>
      </c>
      <c r="E941" s="107">
        <v>45889</v>
      </c>
      <c r="F941" s="102">
        <f>'SABANA DE PRECIOS'!AT24</f>
        <v>1.6698000000000002</v>
      </c>
      <c r="G941" s="98" t="s">
        <v>41</v>
      </c>
      <c r="H941" s="98" t="s">
        <v>125</v>
      </c>
      <c r="I941" s="114" t="s">
        <v>364</v>
      </c>
    </row>
    <row r="942" spans="1:9" ht="15.75" thickBot="1">
      <c r="A942" s="104">
        <v>61</v>
      </c>
      <c r="B942" s="98">
        <v>23</v>
      </c>
      <c r="C942" s="98">
        <v>1</v>
      </c>
      <c r="D942" s="107">
        <v>45870</v>
      </c>
      <c r="E942" s="107">
        <v>45889</v>
      </c>
      <c r="F942" s="102">
        <f>'SABANA DE PRECIOS'!AT25</f>
        <v>1.6698000000000002</v>
      </c>
      <c r="G942" s="98" t="s">
        <v>43</v>
      </c>
      <c r="H942" s="98" t="s">
        <v>125</v>
      </c>
      <c r="I942" s="114" t="s">
        <v>364</v>
      </c>
    </row>
    <row r="943" spans="1:9" ht="15.75" thickBot="1">
      <c r="A943" s="104">
        <v>61</v>
      </c>
      <c r="B943" s="98">
        <v>66</v>
      </c>
      <c r="C943" s="98">
        <v>1</v>
      </c>
      <c r="D943" s="107">
        <v>45870</v>
      </c>
      <c r="E943" s="107">
        <v>45889</v>
      </c>
      <c r="F943" s="102">
        <v>0</v>
      </c>
      <c r="G943" s="98" t="s">
        <v>386</v>
      </c>
      <c r="H943" s="98" t="s">
        <v>125</v>
      </c>
      <c r="I943" s="114" t="s">
        <v>364</v>
      </c>
    </row>
    <row r="944" spans="1:9" ht="15.75" thickBot="1">
      <c r="A944" s="104">
        <v>61</v>
      </c>
      <c r="B944" s="98">
        <v>8</v>
      </c>
      <c r="C944" s="98">
        <v>1</v>
      </c>
      <c r="D944" s="107">
        <v>45870</v>
      </c>
      <c r="E944" s="107">
        <v>45889</v>
      </c>
      <c r="F944" s="102">
        <f>'SABANA DE PRECIOS'!AT26</f>
        <v>1.6819000000000002</v>
      </c>
      <c r="G944" s="98" t="s">
        <v>45</v>
      </c>
      <c r="H944" s="98" t="s">
        <v>125</v>
      </c>
      <c r="I944" s="114" t="s">
        <v>364</v>
      </c>
    </row>
    <row r="945" spans="1:9" ht="15.75" thickBot="1">
      <c r="A945" s="104">
        <v>61</v>
      </c>
      <c r="B945" s="98">
        <v>82</v>
      </c>
      <c r="C945" s="98">
        <v>1</v>
      </c>
      <c r="D945" s="107">
        <v>45870</v>
      </c>
      <c r="E945" s="107">
        <v>45889</v>
      </c>
      <c r="F945" s="102">
        <f>'SABANA DE PRECIOS'!AT27</f>
        <v>1.6456000000000002</v>
      </c>
      <c r="G945" s="98" t="s">
        <v>46</v>
      </c>
      <c r="H945" s="98" t="s">
        <v>125</v>
      </c>
      <c r="I945" s="114" t="s">
        <v>364</v>
      </c>
    </row>
    <row r="946" spans="1:9" ht="15.75" thickBot="1">
      <c r="A946" s="104">
        <v>61</v>
      </c>
      <c r="B946" s="98">
        <v>16</v>
      </c>
      <c r="C946" s="98">
        <v>1</v>
      </c>
      <c r="D946" s="107">
        <v>45870</v>
      </c>
      <c r="E946" s="107">
        <v>45889</v>
      </c>
      <c r="F946" s="102">
        <f>'SABANA DE PRECIOS'!AT28</f>
        <v>1.7786999999999999</v>
      </c>
      <c r="G946" s="98" t="s">
        <v>47</v>
      </c>
      <c r="H946" s="98" t="s">
        <v>125</v>
      </c>
      <c r="I946" s="114" t="s">
        <v>364</v>
      </c>
    </row>
    <row r="947" spans="1:9" ht="15.75" thickBot="1">
      <c r="A947" s="104">
        <v>61</v>
      </c>
      <c r="B947" s="98">
        <v>14</v>
      </c>
      <c r="C947" s="98">
        <v>1</v>
      </c>
      <c r="D947" s="107">
        <v>45870</v>
      </c>
      <c r="E947" s="107">
        <v>45889</v>
      </c>
      <c r="F947" s="102">
        <f>'SABANA DE PRECIOS'!AT29</f>
        <v>0</v>
      </c>
      <c r="G947" s="98" t="s">
        <v>49</v>
      </c>
      <c r="H947" s="98" t="s">
        <v>125</v>
      </c>
      <c r="I947" s="114" t="s">
        <v>364</v>
      </c>
    </row>
    <row r="948" spans="1:9" ht="15.75" thickBot="1">
      <c r="A948" s="104">
        <v>61</v>
      </c>
      <c r="B948" s="98">
        <v>5</v>
      </c>
      <c r="C948" s="98">
        <v>1</v>
      </c>
      <c r="D948" s="107">
        <v>45870</v>
      </c>
      <c r="E948" s="107">
        <v>45889</v>
      </c>
      <c r="F948" s="102">
        <f>'SABANA DE PRECIOS'!AT30</f>
        <v>1.6891600000000002</v>
      </c>
      <c r="G948" s="98" t="s">
        <v>51</v>
      </c>
      <c r="H948" s="98" t="s">
        <v>125</v>
      </c>
      <c r="I948" s="114" t="s">
        <v>364</v>
      </c>
    </row>
    <row r="949" spans="1:9" ht="15.75" thickBot="1">
      <c r="A949" s="104">
        <v>61</v>
      </c>
      <c r="B949" s="98">
        <v>41</v>
      </c>
      <c r="C949" s="98">
        <v>1</v>
      </c>
      <c r="D949" s="107">
        <v>45870</v>
      </c>
      <c r="E949" s="107">
        <v>45889</v>
      </c>
      <c r="F949" s="102">
        <f>'SABANA DE PRECIOS'!AT31</f>
        <v>1.6577000000000002</v>
      </c>
      <c r="G949" s="98" t="s">
        <v>53</v>
      </c>
      <c r="H949" s="98" t="s">
        <v>125</v>
      </c>
      <c r="I949" s="114" t="s">
        <v>364</v>
      </c>
    </row>
    <row r="950" spans="1:9" ht="15.75" thickBot="1">
      <c r="A950" s="104">
        <v>61</v>
      </c>
      <c r="B950" s="98">
        <v>64</v>
      </c>
      <c r="C950" s="98">
        <v>1</v>
      </c>
      <c r="D950" s="107">
        <v>45870</v>
      </c>
      <c r="E950" s="107">
        <v>45889</v>
      </c>
      <c r="F950" s="102">
        <f>'SABANA DE PRECIOS'!AT32</f>
        <v>1.7472399999999999</v>
      </c>
      <c r="G950" s="98" t="s">
        <v>55</v>
      </c>
      <c r="H950" s="98" t="s">
        <v>125</v>
      </c>
      <c r="I950" s="114" t="s">
        <v>364</v>
      </c>
    </row>
    <row r="951" spans="1:9" ht="15.75" thickBot="1">
      <c r="A951" s="104">
        <v>61</v>
      </c>
      <c r="B951" s="98">
        <v>44</v>
      </c>
      <c r="C951" s="98">
        <v>1</v>
      </c>
      <c r="D951" s="107">
        <v>45870</v>
      </c>
      <c r="E951" s="107">
        <v>45889</v>
      </c>
      <c r="F951" s="102">
        <f>'SABANA DE PRECIOS'!AT33</f>
        <v>1.6335</v>
      </c>
      <c r="G951" s="98" t="s">
        <v>56</v>
      </c>
      <c r="H951" s="98" t="s">
        <v>125</v>
      </c>
      <c r="I951" s="114" t="s">
        <v>364</v>
      </c>
    </row>
    <row r="952" spans="1:9" ht="15.75" thickBot="1">
      <c r="A952" s="104">
        <v>61</v>
      </c>
      <c r="B952" s="98">
        <v>33</v>
      </c>
      <c r="C952" s="98">
        <v>1</v>
      </c>
      <c r="D952" s="107">
        <v>45870</v>
      </c>
      <c r="E952" s="107">
        <v>45889</v>
      </c>
      <c r="F952" s="102">
        <f>'SABANA DE PRECIOS'!AT34</f>
        <v>1.7036799999999999</v>
      </c>
      <c r="G952" s="98" t="s">
        <v>58</v>
      </c>
      <c r="H952" s="98" t="s">
        <v>125</v>
      </c>
      <c r="I952" s="114" t="s">
        <v>364</v>
      </c>
    </row>
    <row r="953" spans="1:9" ht="15.75" thickBot="1">
      <c r="A953" s="104">
        <v>61</v>
      </c>
      <c r="B953" s="98">
        <v>34</v>
      </c>
      <c r="C953" s="98">
        <v>1</v>
      </c>
      <c r="D953" s="107">
        <v>45870</v>
      </c>
      <c r="E953" s="107">
        <v>45889</v>
      </c>
      <c r="F953" s="102">
        <f>'SABANA DE PRECIOS'!AT35</f>
        <v>1.6746399999999999</v>
      </c>
      <c r="G953" s="98" t="s">
        <v>59</v>
      </c>
      <c r="H953" s="98" t="s">
        <v>125</v>
      </c>
      <c r="I953" s="114" t="s">
        <v>364</v>
      </c>
    </row>
    <row r="954" spans="1:9" ht="15.75" thickBot="1">
      <c r="A954" s="104">
        <v>61</v>
      </c>
      <c r="B954" s="98">
        <v>91</v>
      </c>
      <c r="C954" s="98">
        <v>1</v>
      </c>
      <c r="D954" s="107">
        <v>45870</v>
      </c>
      <c r="E954" s="107">
        <v>45889</v>
      </c>
      <c r="F954" s="102">
        <f>'SABANA DE PRECIOS'!AT36</f>
        <v>1.7036800000000001</v>
      </c>
      <c r="G954" s="212" t="s">
        <v>61</v>
      </c>
      <c r="H954" s="98" t="s">
        <v>125</v>
      </c>
      <c r="I954" s="114" t="s">
        <v>364</v>
      </c>
    </row>
    <row r="955" spans="1:9" ht="15.75" thickBot="1">
      <c r="A955" s="104">
        <v>61</v>
      </c>
      <c r="B955" s="98">
        <v>53</v>
      </c>
      <c r="C955" s="98">
        <v>1</v>
      </c>
      <c r="D955" s="107">
        <v>45870</v>
      </c>
      <c r="E955" s="107">
        <v>45889</v>
      </c>
      <c r="F955" s="102">
        <f>F954</f>
        <v>1.7036800000000001</v>
      </c>
      <c r="G955" s="98" t="s">
        <v>60</v>
      </c>
      <c r="H955" s="98" t="s">
        <v>125</v>
      </c>
      <c r="I955" s="114" t="s">
        <v>364</v>
      </c>
    </row>
    <row r="956" spans="1:9" ht="15.75" thickBot="1">
      <c r="A956" s="104">
        <v>61</v>
      </c>
      <c r="B956" s="98">
        <v>45</v>
      </c>
      <c r="C956" s="98">
        <v>1</v>
      </c>
      <c r="D956" s="107">
        <v>45870</v>
      </c>
      <c r="E956" s="107">
        <v>45889</v>
      </c>
      <c r="F956" s="102">
        <f>'SABANA DE PRECIOS'!AT37</f>
        <v>1.6940000000000002</v>
      </c>
      <c r="G956" s="98" t="s">
        <v>62</v>
      </c>
      <c r="H956" s="98" t="s">
        <v>125</v>
      </c>
      <c r="I956" s="114" t="s">
        <v>364</v>
      </c>
    </row>
    <row r="957" spans="1:9" ht="15.75" thickBot="1">
      <c r="A957" s="104">
        <v>61</v>
      </c>
      <c r="B957" s="98">
        <v>47</v>
      </c>
      <c r="C957" s="98">
        <v>1</v>
      </c>
      <c r="D957" s="107">
        <v>45870</v>
      </c>
      <c r="E957" s="107">
        <v>45889</v>
      </c>
      <c r="F957" s="102">
        <f>'SABANA DE PRECIOS'!AT38</f>
        <v>1.6577000000000002</v>
      </c>
      <c r="G957" s="98" t="s">
        <v>64</v>
      </c>
      <c r="H957" s="98" t="s">
        <v>125</v>
      </c>
      <c r="I957" s="114" t="s">
        <v>364</v>
      </c>
    </row>
    <row r="958" spans="1:9" ht="15.75" thickBot="1">
      <c r="A958" s="104">
        <v>61</v>
      </c>
      <c r="B958" s="98">
        <v>56</v>
      </c>
      <c r="C958" s="98">
        <v>1</v>
      </c>
      <c r="D958" s="107">
        <v>45870</v>
      </c>
      <c r="E958" s="107">
        <v>45889</v>
      </c>
      <c r="F958" s="102">
        <f>'SABANA DE PRECIOS'!AT39</f>
        <v>1.7024699999999999</v>
      </c>
      <c r="G958" s="98" t="s">
        <v>65</v>
      </c>
      <c r="H958" s="98" t="s">
        <v>125</v>
      </c>
      <c r="I958" s="114" t="s">
        <v>364</v>
      </c>
    </row>
    <row r="959" spans="1:9" ht="15.75" thickBot="1">
      <c r="A959" s="104">
        <v>61</v>
      </c>
      <c r="B959" s="98">
        <v>61</v>
      </c>
      <c r="C959" s="98">
        <v>1</v>
      </c>
      <c r="D959" s="107">
        <v>45870</v>
      </c>
      <c r="E959" s="107">
        <v>45889</v>
      </c>
      <c r="F959" s="102">
        <f>'SABANA DE PRECIOS'!AT40</f>
        <v>1.6589099999999999</v>
      </c>
      <c r="G959" s="98" t="s">
        <v>67</v>
      </c>
      <c r="H959" s="98" t="s">
        <v>125</v>
      </c>
      <c r="I959" s="114" t="s">
        <v>364</v>
      </c>
    </row>
    <row r="960" spans="1:9" ht="15.75" thickBot="1">
      <c r="A960" s="104">
        <v>61</v>
      </c>
      <c r="B960" s="98">
        <v>60</v>
      </c>
      <c r="C960" s="98">
        <v>1</v>
      </c>
      <c r="D960" s="107">
        <v>45870</v>
      </c>
      <c r="E960" s="107">
        <v>45889</v>
      </c>
      <c r="F960" s="102">
        <f>'SABANA DE PRECIOS'!AT41</f>
        <v>1.6274499999999998</v>
      </c>
      <c r="G960" s="98" t="s">
        <v>69</v>
      </c>
      <c r="H960" s="98" t="s">
        <v>125</v>
      </c>
      <c r="I960" s="114" t="s">
        <v>364</v>
      </c>
    </row>
    <row r="961" spans="1:9" ht="15.75" thickBot="1">
      <c r="A961" s="104">
        <v>61</v>
      </c>
      <c r="B961" s="98">
        <v>65</v>
      </c>
      <c r="C961" s="98">
        <v>1</v>
      </c>
      <c r="D961" s="107">
        <v>45870</v>
      </c>
      <c r="E961" s="107">
        <v>45889</v>
      </c>
      <c r="F961" s="102">
        <f>'SABANA DE PRECIOS'!AT42</f>
        <v>1.6589099999999999</v>
      </c>
      <c r="G961" s="98" t="s">
        <v>71</v>
      </c>
      <c r="H961" s="98" t="s">
        <v>125</v>
      </c>
      <c r="I961" s="114" t="s">
        <v>364</v>
      </c>
    </row>
    <row r="962" spans="1:9" ht="15.75" thickBot="1">
      <c r="A962" s="104">
        <v>61</v>
      </c>
      <c r="B962" s="98">
        <v>68</v>
      </c>
      <c r="C962" s="98">
        <v>1</v>
      </c>
      <c r="D962" s="107">
        <v>45870</v>
      </c>
      <c r="E962" s="107">
        <v>45889</v>
      </c>
      <c r="F962" s="102">
        <f>'SABANA DE PRECIOS'!AT43</f>
        <v>1.7709499999999998</v>
      </c>
      <c r="G962" s="98" t="s">
        <v>72</v>
      </c>
      <c r="H962" s="98" t="s">
        <v>125</v>
      </c>
      <c r="I962" s="114" t="s">
        <v>364</v>
      </c>
    </row>
    <row r="963" spans="1:9" ht="15.75" thickBot="1">
      <c r="A963" s="104">
        <v>61</v>
      </c>
      <c r="B963" s="98">
        <v>67</v>
      </c>
      <c r="C963" s="98">
        <v>1</v>
      </c>
      <c r="D963" s="107">
        <v>45870</v>
      </c>
      <c r="E963" s="107">
        <v>45889</v>
      </c>
      <c r="F963" s="102">
        <f>'SABANA DE PRECIOS'!AT44</f>
        <v>0</v>
      </c>
      <c r="G963" s="98" t="s">
        <v>73</v>
      </c>
      <c r="H963" s="98" t="s">
        <v>125</v>
      </c>
      <c r="I963" s="114" t="s">
        <v>364</v>
      </c>
    </row>
    <row r="964" spans="1:9" ht="15.75" thickBot="1">
      <c r="A964" s="104">
        <v>61</v>
      </c>
      <c r="B964" s="98">
        <v>77</v>
      </c>
      <c r="C964" s="98">
        <v>1</v>
      </c>
      <c r="D964" s="107">
        <v>45870</v>
      </c>
      <c r="E964" s="107">
        <v>45889</v>
      </c>
      <c r="F964" s="102">
        <f>'SABANA DE PRECIOS'!AT45</f>
        <v>1.72062</v>
      </c>
      <c r="G964" s="98" t="s">
        <v>74</v>
      </c>
      <c r="H964" s="98" t="s">
        <v>125</v>
      </c>
      <c r="I964" s="114" t="s">
        <v>364</v>
      </c>
    </row>
    <row r="965" spans="1:9" ht="15.75" thickBot="1">
      <c r="A965" s="104">
        <v>61</v>
      </c>
      <c r="B965" s="98">
        <v>78</v>
      </c>
      <c r="C965" s="98">
        <v>1</v>
      </c>
      <c r="D965" s="107">
        <v>45870</v>
      </c>
      <c r="E965" s="107">
        <v>45889</v>
      </c>
      <c r="F965" s="102">
        <f>'SABANA DE PRECIOS'!AT46</f>
        <v>1.62382</v>
      </c>
      <c r="G965" s="98" t="s">
        <v>76</v>
      </c>
      <c r="H965" s="98" t="s">
        <v>125</v>
      </c>
      <c r="I965" s="114" t="s">
        <v>364</v>
      </c>
    </row>
    <row r="966" spans="1:9" ht="15.75" thickBot="1">
      <c r="A966" s="104">
        <v>61</v>
      </c>
      <c r="B966" s="98">
        <v>80</v>
      </c>
      <c r="C966" s="98">
        <v>1</v>
      </c>
      <c r="D966" s="107">
        <v>45870</v>
      </c>
      <c r="E966" s="107">
        <v>45889</v>
      </c>
      <c r="F966" s="102">
        <f>'SABANA DE PRECIOS'!AT47</f>
        <v>1.7012599999999998</v>
      </c>
      <c r="G966" s="98" t="s">
        <v>78</v>
      </c>
      <c r="H966" s="98" t="s">
        <v>125</v>
      </c>
      <c r="I966" s="114" t="s">
        <v>364</v>
      </c>
    </row>
    <row r="967" spans="1:9" ht="15.75" thickBot="1">
      <c r="A967" s="104">
        <v>61</v>
      </c>
      <c r="B967" s="98">
        <v>81</v>
      </c>
      <c r="C967" s="98">
        <v>1</v>
      </c>
      <c r="D967" s="107">
        <v>45870</v>
      </c>
      <c r="E967" s="107">
        <v>45889</v>
      </c>
      <c r="F967" s="102">
        <f>'SABANA DE PRECIOS'!AT48</f>
        <v>1.69763</v>
      </c>
      <c r="G967" s="98" t="s">
        <v>79</v>
      </c>
      <c r="H967" s="98" t="s">
        <v>125</v>
      </c>
      <c r="I967" s="114" t="s">
        <v>364</v>
      </c>
    </row>
    <row r="968" spans="1:9" ht="15.75" thickBot="1">
      <c r="A968" s="104">
        <v>61</v>
      </c>
      <c r="B968" s="98">
        <v>79</v>
      </c>
      <c r="C968" s="98">
        <v>1</v>
      </c>
      <c r="D968" s="107">
        <v>45870</v>
      </c>
      <c r="E968" s="107">
        <v>45889</v>
      </c>
      <c r="F968" s="102">
        <f>'SABANA DE PRECIOS'!AT49</f>
        <v>1.6274499999999998</v>
      </c>
      <c r="G968" s="98" t="s">
        <v>80</v>
      </c>
      <c r="H968" s="98" t="s">
        <v>125</v>
      </c>
      <c r="I968" s="114" t="s">
        <v>364</v>
      </c>
    </row>
    <row r="969" spans="1:9" ht="15.75" thickBot="1">
      <c r="A969" s="104">
        <v>61</v>
      </c>
      <c r="B969" s="108">
        <v>71</v>
      </c>
      <c r="C969" s="108">
        <v>1</v>
      </c>
      <c r="D969" s="109">
        <v>45870</v>
      </c>
      <c r="E969" s="109">
        <v>45889</v>
      </c>
      <c r="F969" s="102">
        <f>'SABANA DE PRECIOS'!AT50</f>
        <v>1.6637499999999998</v>
      </c>
      <c r="G969" s="108" t="s">
        <v>118</v>
      </c>
      <c r="H969" s="108" t="s">
        <v>125</v>
      </c>
      <c r="I969" s="114" t="s">
        <v>364</v>
      </c>
    </row>
    <row r="970" spans="1:9" ht="15.75" thickBot="1">
      <c r="A970" s="104">
        <v>61</v>
      </c>
      <c r="B970" s="108">
        <v>86</v>
      </c>
      <c r="C970" s="108">
        <v>1</v>
      </c>
      <c r="D970" s="109">
        <v>45870</v>
      </c>
      <c r="E970" s="109">
        <v>45889</v>
      </c>
      <c r="F970" s="102">
        <f>'SABANA DE PRECIOS'!AT51</f>
        <v>1.6758500000000001</v>
      </c>
      <c r="G970" s="108" t="s">
        <v>83</v>
      </c>
      <c r="H970" s="108" t="s">
        <v>125</v>
      </c>
      <c r="I970" s="114" t="s">
        <v>364</v>
      </c>
    </row>
    <row r="971" spans="1:9" ht="15.75" thickBot="1">
      <c r="A971" s="104">
        <v>61</v>
      </c>
      <c r="B971" s="120">
        <v>89</v>
      </c>
      <c r="C971" s="120">
        <v>1</v>
      </c>
      <c r="D971" s="121">
        <v>45870</v>
      </c>
      <c r="E971" s="121">
        <v>45889</v>
      </c>
      <c r="F971" s="122">
        <f>'SABANA DE PRECIOS'!AT20</f>
        <v>1.6335</v>
      </c>
      <c r="G971" s="120" t="s">
        <v>37</v>
      </c>
      <c r="H971" s="120" t="s">
        <v>125</v>
      </c>
      <c r="I971" s="114" t="s">
        <v>364</v>
      </c>
    </row>
    <row r="972" spans="1:9" ht="15.75" thickBot="1">
      <c r="A972" s="104">
        <v>61</v>
      </c>
      <c r="B972" s="120">
        <v>90</v>
      </c>
      <c r="C972" s="120">
        <v>1</v>
      </c>
      <c r="D972" s="121">
        <v>45870</v>
      </c>
      <c r="E972" s="121">
        <v>45889</v>
      </c>
      <c r="F972" s="122">
        <f>'SABANA DE PRECIOS'!AT21</f>
        <v>1.6698000000000002</v>
      </c>
      <c r="G972" s="100" t="s">
        <v>365</v>
      </c>
      <c r="H972" s="120" t="s">
        <v>125</v>
      </c>
      <c r="I972" s="114" t="s">
        <v>364</v>
      </c>
    </row>
    <row r="973" spans="1:9" ht="15.75" thickBot="1">
      <c r="A973" s="104">
        <v>61</v>
      </c>
      <c r="B973" s="108">
        <v>93</v>
      </c>
      <c r="C973" s="108">
        <v>1</v>
      </c>
      <c r="D973" s="109">
        <v>45870</v>
      </c>
      <c r="E973" s="109">
        <v>45889</v>
      </c>
      <c r="F973" s="102">
        <f>'SABANA DE PRECIOS'!AT52</f>
        <v>1.70489</v>
      </c>
      <c r="G973" s="108" t="s">
        <v>387</v>
      </c>
      <c r="H973" s="108" t="s">
        <v>125</v>
      </c>
      <c r="I973" s="114" t="s">
        <v>364</v>
      </c>
    </row>
    <row r="974" spans="1:9" ht="15.75" thickBot="1">
      <c r="A974" s="104">
        <v>61</v>
      </c>
      <c r="B974" s="108">
        <v>94</v>
      </c>
      <c r="C974" s="108">
        <v>1</v>
      </c>
      <c r="D974" s="109">
        <v>45870</v>
      </c>
      <c r="E974" s="109">
        <v>45889</v>
      </c>
      <c r="F974" s="102">
        <f>'SABANA DE PRECIOS'!AT53</f>
        <v>1.6952099999999999</v>
      </c>
      <c r="G974" s="108" t="s">
        <v>389</v>
      </c>
      <c r="H974" s="108" t="s">
        <v>125</v>
      </c>
      <c r="I974" s="114" t="s">
        <v>364</v>
      </c>
    </row>
    <row r="975" spans="1:9" ht="15.75" thickBot="1">
      <c r="A975" s="104">
        <v>61</v>
      </c>
      <c r="B975" s="108">
        <v>95</v>
      </c>
      <c r="C975" s="108">
        <v>1</v>
      </c>
      <c r="D975" s="109">
        <v>45870</v>
      </c>
      <c r="E975" s="109">
        <v>45889</v>
      </c>
      <c r="F975" s="102">
        <f>'SABANA DE PRECIOS'!AT54</f>
        <v>1.7145699999999999</v>
      </c>
      <c r="G975" s="108" t="s">
        <v>388</v>
      </c>
      <c r="H975" s="108" t="s">
        <v>125</v>
      </c>
      <c r="I975" s="114" t="s">
        <v>364</v>
      </c>
    </row>
    <row r="976" spans="1:9">
      <c r="A976" s="104">
        <v>61</v>
      </c>
      <c r="B976" s="108">
        <v>97</v>
      </c>
      <c r="C976" s="108">
        <v>1</v>
      </c>
      <c r="D976" s="109">
        <v>45870</v>
      </c>
      <c r="E976" s="109">
        <v>45889</v>
      </c>
      <c r="F976" s="102">
        <f>'SABANA DE PRECIOS'!AT55</f>
        <v>1.6673800000000001</v>
      </c>
      <c r="G976" s="108" t="s">
        <v>403</v>
      </c>
      <c r="H976" s="108" t="s">
        <v>125</v>
      </c>
      <c r="I976" s="114" t="s">
        <v>364</v>
      </c>
    </row>
    <row r="977" spans="1:9" ht="15.75" thickBot="1"/>
    <row r="978" spans="1:9" ht="15.75" thickBot="1">
      <c r="A978" s="104">
        <v>86</v>
      </c>
      <c r="B978" s="105">
        <v>73</v>
      </c>
      <c r="C978" s="105">
        <v>1</v>
      </c>
      <c r="D978" s="117">
        <v>45870</v>
      </c>
      <c r="E978" s="117">
        <v>45889</v>
      </c>
      <c r="F978" s="102">
        <f>'SABANA DE PRECIOS'!AW$3</f>
        <v>1.6335</v>
      </c>
      <c r="G978" s="105" t="s">
        <v>15</v>
      </c>
      <c r="H978" s="105" t="s">
        <v>125</v>
      </c>
      <c r="I978" s="114" t="s">
        <v>366</v>
      </c>
    </row>
    <row r="979" spans="1:9" ht="15.75" thickBot="1">
      <c r="A979" s="104">
        <v>86</v>
      </c>
      <c r="B979" s="98">
        <v>19</v>
      </c>
      <c r="C979" s="98">
        <v>1</v>
      </c>
      <c r="D979" s="107">
        <v>45870</v>
      </c>
      <c r="E979" s="107">
        <v>45889</v>
      </c>
      <c r="F979" s="102">
        <f>'SABANA DE PRECIOS'!AW4</f>
        <v>1.6335</v>
      </c>
      <c r="G979" s="98" t="s">
        <v>18</v>
      </c>
      <c r="H979" s="98" t="s">
        <v>125</v>
      </c>
      <c r="I979" s="114" t="s">
        <v>366</v>
      </c>
    </row>
    <row r="980" spans="1:9" ht="15.75" thickBot="1">
      <c r="A980" s="104">
        <v>86</v>
      </c>
      <c r="B980" s="98">
        <v>26</v>
      </c>
      <c r="C980" s="98">
        <v>1</v>
      </c>
      <c r="D980" s="107">
        <v>45870</v>
      </c>
      <c r="E980" s="107">
        <v>45889</v>
      </c>
      <c r="F980" s="102">
        <f>'SABANA DE PRECIOS'!AW5</f>
        <v>1.6335</v>
      </c>
      <c r="G980" s="98" t="s">
        <v>19</v>
      </c>
      <c r="H980" s="98" t="s">
        <v>125</v>
      </c>
      <c r="I980" s="114" t="s">
        <v>366</v>
      </c>
    </row>
    <row r="981" spans="1:9" ht="15.75" thickBot="1">
      <c r="A981" s="104">
        <v>86</v>
      </c>
      <c r="B981" s="98">
        <v>1</v>
      </c>
      <c r="C981" s="98">
        <v>1</v>
      </c>
      <c r="D981" s="107">
        <v>45870</v>
      </c>
      <c r="E981" s="107">
        <v>45889</v>
      </c>
      <c r="F981" s="102">
        <f>'SABANA DE PRECIOS'!AW6</f>
        <v>1.6516499999999998</v>
      </c>
      <c r="G981" s="98" t="s">
        <v>20</v>
      </c>
      <c r="H981" s="98" t="s">
        <v>125</v>
      </c>
      <c r="I981" s="114" t="s">
        <v>366</v>
      </c>
    </row>
    <row r="982" spans="1:9" ht="15.75" thickBot="1">
      <c r="A982" s="104">
        <v>86</v>
      </c>
      <c r="B982" s="98">
        <v>2</v>
      </c>
      <c r="C982" s="98">
        <v>1</v>
      </c>
      <c r="D982" s="107">
        <v>45870</v>
      </c>
      <c r="E982" s="107">
        <v>45889</v>
      </c>
      <c r="F982" s="102">
        <f>'SABANA DE PRECIOS'!AW7</f>
        <v>1.6335</v>
      </c>
      <c r="G982" s="98" t="s">
        <v>21</v>
      </c>
      <c r="H982" s="98" t="s">
        <v>125</v>
      </c>
      <c r="I982" s="114" t="s">
        <v>366</v>
      </c>
    </row>
    <row r="983" spans="1:9" ht="15.75" thickBot="1">
      <c r="A983" s="104">
        <v>86</v>
      </c>
      <c r="B983" s="98">
        <v>55</v>
      </c>
      <c r="C983" s="98">
        <v>1</v>
      </c>
      <c r="D983" s="107">
        <v>45870</v>
      </c>
      <c r="E983" s="107">
        <v>45889</v>
      </c>
      <c r="F983" s="102">
        <f>'SABANA DE PRECIOS'!AW8</f>
        <v>1.6456000000000002</v>
      </c>
      <c r="G983" s="98" t="s">
        <v>22</v>
      </c>
      <c r="H983" s="98" t="s">
        <v>125</v>
      </c>
      <c r="I983" s="114" t="s">
        <v>366</v>
      </c>
    </row>
    <row r="984" spans="1:9" ht="15.75" thickBot="1">
      <c r="A984" s="228">
        <v>86</v>
      </c>
      <c r="B984" s="100">
        <v>96</v>
      </c>
      <c r="C984" s="100">
        <v>1</v>
      </c>
      <c r="D984" s="112">
        <v>45870</v>
      </c>
      <c r="E984" s="112">
        <v>45889</v>
      </c>
      <c r="F984" s="101">
        <f>'SABANA DE PRECIOS'!AW9</f>
        <v>1.6335</v>
      </c>
      <c r="G984" s="229" t="s">
        <v>390</v>
      </c>
      <c r="H984" s="100" t="s">
        <v>125</v>
      </c>
      <c r="I984" s="231" t="s">
        <v>366</v>
      </c>
    </row>
    <row r="985" spans="1:9" ht="15.75" thickBot="1">
      <c r="A985" s="104">
        <v>86</v>
      </c>
      <c r="B985" s="98">
        <v>9</v>
      </c>
      <c r="C985" s="98">
        <v>1</v>
      </c>
      <c r="D985" s="107">
        <v>45870</v>
      </c>
      <c r="E985" s="107">
        <v>45889</v>
      </c>
      <c r="F985" s="102">
        <f>'SABANA DE PRECIOS'!AW10</f>
        <v>1.5972</v>
      </c>
      <c r="G985" s="98" t="s">
        <v>24</v>
      </c>
      <c r="H985" s="98" t="s">
        <v>125</v>
      </c>
      <c r="I985" s="114" t="s">
        <v>366</v>
      </c>
    </row>
    <row r="986" spans="1:9" ht="15.75" thickBot="1">
      <c r="A986" s="104">
        <v>86</v>
      </c>
      <c r="B986" s="98">
        <v>10</v>
      </c>
      <c r="C986" s="98">
        <v>1</v>
      </c>
      <c r="D986" s="107">
        <v>45870</v>
      </c>
      <c r="E986" s="107">
        <v>45889</v>
      </c>
      <c r="F986" s="102">
        <f>F985</f>
        <v>1.5972</v>
      </c>
      <c r="G986" s="98" t="s">
        <v>24</v>
      </c>
      <c r="H986" s="98" t="s">
        <v>125</v>
      </c>
      <c r="I986" s="114" t="s">
        <v>366</v>
      </c>
    </row>
    <row r="987" spans="1:9" ht="15.75" thickBot="1">
      <c r="A987" s="104">
        <v>86</v>
      </c>
      <c r="B987" s="98">
        <v>74</v>
      </c>
      <c r="C987" s="98">
        <v>1</v>
      </c>
      <c r="D987" s="107">
        <v>45870</v>
      </c>
      <c r="E987" s="107">
        <v>45889</v>
      </c>
      <c r="F987" s="102">
        <f>'SABANA DE PRECIOS'!AW11</f>
        <v>1.6274499999999998</v>
      </c>
      <c r="G987" s="98" t="s">
        <v>26</v>
      </c>
      <c r="H987" s="98" t="s">
        <v>125</v>
      </c>
      <c r="I987" s="114" t="s">
        <v>366</v>
      </c>
    </row>
    <row r="988" spans="1:9" ht="15.75" thickBot="1">
      <c r="A988" s="104">
        <v>86</v>
      </c>
      <c r="B988" s="98">
        <v>75</v>
      </c>
      <c r="C988" s="98">
        <v>1</v>
      </c>
      <c r="D988" s="107">
        <v>45870</v>
      </c>
      <c r="E988" s="107">
        <v>45889</v>
      </c>
      <c r="F988" s="102">
        <f>F987</f>
        <v>1.6274499999999998</v>
      </c>
      <c r="G988" s="98" t="s">
        <v>26</v>
      </c>
      <c r="H988" s="98" t="s">
        <v>125</v>
      </c>
      <c r="I988" s="114" t="s">
        <v>366</v>
      </c>
    </row>
    <row r="989" spans="1:9" ht="15.75" thickBot="1">
      <c r="A989" s="104">
        <v>86</v>
      </c>
      <c r="B989" s="98">
        <v>27</v>
      </c>
      <c r="C989" s="98">
        <v>1</v>
      </c>
      <c r="D989" s="107">
        <v>45870</v>
      </c>
      <c r="E989" s="107">
        <v>45889</v>
      </c>
      <c r="F989" s="102">
        <f>'SABANA DE PRECIOS'!AW12</f>
        <v>1.6335</v>
      </c>
      <c r="G989" s="98" t="s">
        <v>23</v>
      </c>
      <c r="H989" s="98" t="s">
        <v>125</v>
      </c>
      <c r="I989" s="114" t="s">
        <v>366</v>
      </c>
    </row>
    <row r="990" spans="1:9" ht="15.75" thickBot="1">
      <c r="A990" s="104">
        <v>86</v>
      </c>
      <c r="B990" s="98">
        <v>72</v>
      </c>
      <c r="C990" s="98">
        <v>1</v>
      </c>
      <c r="D990" s="107">
        <v>45870</v>
      </c>
      <c r="E990" s="107">
        <v>45889</v>
      </c>
      <c r="F990" s="102">
        <f>'SABANA DE PRECIOS'!AW13</f>
        <v>1.6383400000000001</v>
      </c>
      <c r="G990" s="98" t="s">
        <v>28</v>
      </c>
      <c r="H990" s="98" t="s">
        <v>125</v>
      </c>
      <c r="I990" s="114" t="s">
        <v>366</v>
      </c>
    </row>
    <row r="991" spans="1:9" ht="15.75" thickBot="1">
      <c r="A991" s="104">
        <v>86</v>
      </c>
      <c r="B991" s="98">
        <v>76</v>
      </c>
      <c r="C991" s="98">
        <v>1</v>
      </c>
      <c r="D991" s="107">
        <v>45870</v>
      </c>
      <c r="E991" s="107">
        <v>45889</v>
      </c>
      <c r="F991" s="102">
        <f>'SABANA DE PRECIOS'!AW14</f>
        <v>1.6516499999999998</v>
      </c>
      <c r="G991" s="98" t="s">
        <v>29</v>
      </c>
      <c r="H991" s="98" t="s">
        <v>125</v>
      </c>
      <c r="I991" s="114" t="s">
        <v>366</v>
      </c>
    </row>
    <row r="992" spans="1:9" ht="15.75" thickBot="1">
      <c r="A992" s="104">
        <v>86</v>
      </c>
      <c r="B992" s="98">
        <v>83</v>
      </c>
      <c r="C992" s="108">
        <v>1</v>
      </c>
      <c r="D992" s="109">
        <v>45870</v>
      </c>
      <c r="E992" s="109">
        <v>45889</v>
      </c>
      <c r="F992" s="102">
        <f>'SABANA DE PRECIOS'!AW15</f>
        <v>1.6153499999999998</v>
      </c>
      <c r="G992" s="98" t="s">
        <v>30</v>
      </c>
      <c r="H992" s="108" t="s">
        <v>125</v>
      </c>
      <c r="I992" s="114" t="s">
        <v>366</v>
      </c>
    </row>
    <row r="993" spans="1:9" ht="15.75" thickBot="1">
      <c r="A993" s="104">
        <v>86</v>
      </c>
      <c r="B993" s="108">
        <v>84</v>
      </c>
      <c r="C993" s="108">
        <v>1</v>
      </c>
      <c r="D993" s="109">
        <v>45870</v>
      </c>
      <c r="E993" s="109">
        <v>45889</v>
      </c>
      <c r="F993" s="102">
        <f>'SABANA DE PRECIOS'!AW16</f>
        <v>1.6153499999999998</v>
      </c>
      <c r="G993" s="108" t="s">
        <v>32</v>
      </c>
      <c r="H993" s="108" t="s">
        <v>125</v>
      </c>
      <c r="I993" s="114" t="s">
        <v>366</v>
      </c>
    </row>
    <row r="994" spans="1:9" ht="15.75" thickBot="1">
      <c r="A994" s="104">
        <v>86</v>
      </c>
      <c r="B994" s="108">
        <v>85</v>
      </c>
      <c r="C994" s="108">
        <v>1</v>
      </c>
      <c r="D994" s="109">
        <v>45870</v>
      </c>
      <c r="E994" s="109">
        <v>45889</v>
      </c>
      <c r="F994" s="102">
        <f>'SABANA DE PRECIOS'!AW17</f>
        <v>1.6153499999999998</v>
      </c>
      <c r="G994" s="108" t="s">
        <v>33</v>
      </c>
      <c r="H994" s="108" t="s">
        <v>125</v>
      </c>
      <c r="I994" s="114" t="s">
        <v>366</v>
      </c>
    </row>
    <row r="995" spans="1:9" ht="15.75" thickBot="1">
      <c r="A995" s="104">
        <v>86</v>
      </c>
      <c r="B995" s="108">
        <v>87</v>
      </c>
      <c r="C995" s="108">
        <v>1</v>
      </c>
      <c r="D995" s="109">
        <v>45870</v>
      </c>
      <c r="E995" s="109">
        <v>45889</v>
      </c>
      <c r="F995" s="102">
        <f>'SABANA DE PRECIOS'!AW18</f>
        <v>1.6214</v>
      </c>
      <c r="G995" s="108" t="s">
        <v>34</v>
      </c>
      <c r="H995" s="108" t="s">
        <v>125</v>
      </c>
      <c r="I995" s="114" t="s">
        <v>366</v>
      </c>
    </row>
    <row r="996" spans="1:9" ht="15.75" thickBot="1">
      <c r="A996" s="104">
        <v>86</v>
      </c>
      <c r="B996" s="108">
        <v>88</v>
      </c>
      <c r="C996" s="108">
        <v>1</v>
      </c>
      <c r="D996" s="109">
        <v>45870</v>
      </c>
      <c r="E996" s="109">
        <v>45889</v>
      </c>
      <c r="F996" s="102">
        <f>'SABANA DE PRECIOS'!AW19</f>
        <v>1.6274499999999998</v>
      </c>
      <c r="G996" s="108" t="s">
        <v>35</v>
      </c>
      <c r="H996" s="108" t="s">
        <v>125</v>
      </c>
      <c r="I996" s="114" t="s">
        <v>366</v>
      </c>
    </row>
    <row r="997" spans="1:9" ht="15.75" thickBot="1">
      <c r="A997" s="104">
        <v>86</v>
      </c>
      <c r="B997" s="98">
        <v>18</v>
      </c>
      <c r="C997" s="98">
        <v>1</v>
      </c>
      <c r="D997" s="107">
        <v>45870</v>
      </c>
      <c r="E997" s="107">
        <v>45889</v>
      </c>
      <c r="F997" s="102">
        <f>'SABANA DE PRECIOS'!AW23</f>
        <v>1.6068800000000001</v>
      </c>
      <c r="G997" s="98" t="s">
        <v>39</v>
      </c>
      <c r="H997" s="98" t="s">
        <v>125</v>
      </c>
      <c r="I997" s="114" t="s">
        <v>366</v>
      </c>
    </row>
    <row r="998" spans="1:9" ht="15.75" thickBot="1">
      <c r="A998" s="104">
        <v>86</v>
      </c>
      <c r="B998" s="98">
        <v>70</v>
      </c>
      <c r="C998" s="98">
        <v>1</v>
      </c>
      <c r="D998" s="107">
        <v>45870</v>
      </c>
      <c r="E998" s="107">
        <v>45889</v>
      </c>
      <c r="F998" s="102">
        <f>'SABANA DE PRECIOS'!AW24</f>
        <v>1.6456000000000002</v>
      </c>
      <c r="G998" s="98" t="s">
        <v>41</v>
      </c>
      <c r="H998" s="98" t="s">
        <v>125</v>
      </c>
      <c r="I998" s="114" t="s">
        <v>366</v>
      </c>
    </row>
    <row r="999" spans="1:9" ht="15.75" thickBot="1">
      <c r="A999" s="104">
        <v>86</v>
      </c>
      <c r="B999" s="98">
        <v>23</v>
      </c>
      <c r="C999" s="98">
        <v>1</v>
      </c>
      <c r="D999" s="107">
        <v>45870</v>
      </c>
      <c r="E999" s="107">
        <v>45889</v>
      </c>
      <c r="F999" s="102">
        <f>'SABANA DE PRECIOS'!AW25</f>
        <v>1.6456000000000002</v>
      </c>
      <c r="G999" s="98" t="s">
        <v>43</v>
      </c>
      <c r="H999" s="98" t="s">
        <v>125</v>
      </c>
      <c r="I999" s="114" t="s">
        <v>366</v>
      </c>
    </row>
    <row r="1000" spans="1:9" ht="15.75" thickBot="1">
      <c r="A1000" s="104">
        <v>86</v>
      </c>
      <c r="B1000" s="98">
        <v>66</v>
      </c>
      <c r="C1000" s="98">
        <v>1</v>
      </c>
      <c r="D1000" s="107">
        <v>45870</v>
      </c>
      <c r="E1000" s="107">
        <v>45889</v>
      </c>
      <c r="F1000" s="102">
        <v>0</v>
      </c>
      <c r="G1000" s="98" t="s">
        <v>386</v>
      </c>
      <c r="H1000" s="98" t="s">
        <v>125</v>
      </c>
      <c r="I1000" s="114" t="s">
        <v>366</v>
      </c>
    </row>
    <row r="1001" spans="1:9" ht="15.75" thickBot="1">
      <c r="A1001" s="104">
        <v>86</v>
      </c>
      <c r="B1001" s="98">
        <v>8</v>
      </c>
      <c r="C1001" s="98">
        <v>1</v>
      </c>
      <c r="D1001" s="107">
        <v>45870</v>
      </c>
      <c r="E1001" s="107">
        <v>45889</v>
      </c>
      <c r="F1001" s="102">
        <f>'SABANA DE PRECIOS'!AW26</f>
        <v>1.6577000000000002</v>
      </c>
      <c r="G1001" s="98" t="s">
        <v>45</v>
      </c>
      <c r="H1001" s="98" t="s">
        <v>125</v>
      </c>
      <c r="I1001" s="114" t="s">
        <v>366</v>
      </c>
    </row>
    <row r="1002" spans="1:9" ht="15.75" thickBot="1">
      <c r="A1002" s="104">
        <v>86</v>
      </c>
      <c r="B1002" s="98">
        <v>82</v>
      </c>
      <c r="C1002" s="98">
        <v>1</v>
      </c>
      <c r="D1002" s="107">
        <v>45870</v>
      </c>
      <c r="E1002" s="107">
        <v>45889</v>
      </c>
      <c r="F1002" s="102">
        <f>'SABANA DE PRECIOS'!AW27</f>
        <v>1.6214</v>
      </c>
      <c r="G1002" s="98" t="s">
        <v>46</v>
      </c>
      <c r="H1002" s="98" t="s">
        <v>125</v>
      </c>
      <c r="I1002" s="114" t="s">
        <v>366</v>
      </c>
    </row>
    <row r="1003" spans="1:9" ht="15.75" thickBot="1">
      <c r="A1003" s="104">
        <v>86</v>
      </c>
      <c r="B1003" s="98">
        <v>16</v>
      </c>
      <c r="C1003" s="98">
        <v>1</v>
      </c>
      <c r="D1003" s="107">
        <v>45870</v>
      </c>
      <c r="E1003" s="107">
        <v>45889</v>
      </c>
      <c r="F1003" s="102">
        <f>'SABANA DE PRECIOS'!AW28</f>
        <v>1.7544999999999999</v>
      </c>
      <c r="G1003" s="98" t="s">
        <v>47</v>
      </c>
      <c r="H1003" s="98" t="s">
        <v>125</v>
      </c>
      <c r="I1003" s="114" t="s">
        <v>366</v>
      </c>
    </row>
    <row r="1004" spans="1:9" ht="15.75" thickBot="1">
      <c r="A1004" s="104">
        <v>86</v>
      </c>
      <c r="B1004" s="98">
        <v>14</v>
      </c>
      <c r="C1004" s="98">
        <v>1</v>
      </c>
      <c r="D1004" s="107">
        <v>45870</v>
      </c>
      <c r="E1004" s="107">
        <v>45889</v>
      </c>
      <c r="F1004" s="102">
        <f>'SABANA DE PRECIOS'!AW29</f>
        <v>0</v>
      </c>
      <c r="G1004" s="98" t="s">
        <v>49</v>
      </c>
      <c r="H1004" s="98" t="s">
        <v>125</v>
      </c>
      <c r="I1004" s="114" t="s">
        <v>366</v>
      </c>
    </row>
    <row r="1005" spans="1:9" ht="15.75" thickBot="1">
      <c r="A1005" s="104">
        <v>86</v>
      </c>
      <c r="B1005" s="98">
        <v>5</v>
      </c>
      <c r="C1005" s="98">
        <v>1</v>
      </c>
      <c r="D1005" s="107">
        <v>45870</v>
      </c>
      <c r="E1005" s="107">
        <v>45889</v>
      </c>
      <c r="F1005" s="102">
        <f>'SABANA DE PRECIOS'!AW30</f>
        <v>1.66496</v>
      </c>
      <c r="G1005" s="98" t="s">
        <v>51</v>
      </c>
      <c r="H1005" s="98" t="s">
        <v>125</v>
      </c>
      <c r="I1005" s="114" t="s">
        <v>366</v>
      </c>
    </row>
    <row r="1006" spans="1:9" ht="15.75" thickBot="1">
      <c r="A1006" s="104">
        <v>86</v>
      </c>
      <c r="B1006" s="98">
        <v>41</v>
      </c>
      <c r="C1006" s="98">
        <v>1</v>
      </c>
      <c r="D1006" s="107">
        <v>45870</v>
      </c>
      <c r="E1006" s="107">
        <v>45889</v>
      </c>
      <c r="F1006" s="102">
        <f>'SABANA DE PRECIOS'!AW31</f>
        <v>1.6335</v>
      </c>
      <c r="G1006" s="98" t="s">
        <v>53</v>
      </c>
      <c r="H1006" s="98" t="s">
        <v>125</v>
      </c>
      <c r="I1006" s="114" t="s">
        <v>366</v>
      </c>
    </row>
    <row r="1007" spans="1:9" ht="15.75" thickBot="1">
      <c r="A1007" s="104">
        <v>86</v>
      </c>
      <c r="B1007" s="98">
        <v>64</v>
      </c>
      <c r="C1007" s="98">
        <v>1</v>
      </c>
      <c r="D1007" s="107">
        <v>45870</v>
      </c>
      <c r="E1007" s="107">
        <v>45889</v>
      </c>
      <c r="F1007" s="102">
        <f>'SABANA DE PRECIOS'!AW32</f>
        <v>1.7230399999999999</v>
      </c>
      <c r="G1007" s="98" t="s">
        <v>55</v>
      </c>
      <c r="H1007" s="98" t="s">
        <v>125</v>
      </c>
      <c r="I1007" s="114" t="s">
        <v>366</v>
      </c>
    </row>
    <row r="1008" spans="1:9" ht="15.75" thickBot="1">
      <c r="A1008" s="104">
        <v>86</v>
      </c>
      <c r="B1008" s="98">
        <v>44</v>
      </c>
      <c r="C1008" s="98">
        <v>1</v>
      </c>
      <c r="D1008" s="107">
        <v>45870</v>
      </c>
      <c r="E1008" s="107">
        <v>45889</v>
      </c>
      <c r="F1008" s="102">
        <f>'SABANA DE PRECIOS'!AW33</f>
        <v>1.6093</v>
      </c>
      <c r="G1008" s="98" t="s">
        <v>56</v>
      </c>
      <c r="H1008" s="98" t="s">
        <v>125</v>
      </c>
      <c r="I1008" s="114" t="s">
        <v>366</v>
      </c>
    </row>
    <row r="1009" spans="1:9" ht="15.75" thickBot="1">
      <c r="A1009" s="104">
        <v>86</v>
      </c>
      <c r="B1009" s="98">
        <v>33</v>
      </c>
      <c r="C1009" s="98">
        <v>1</v>
      </c>
      <c r="D1009" s="107">
        <v>45870</v>
      </c>
      <c r="E1009" s="107">
        <v>45889</v>
      </c>
      <c r="F1009" s="102">
        <f>'SABANA DE PRECIOS'!AW34</f>
        <v>1.6794799999999999</v>
      </c>
      <c r="G1009" s="98" t="s">
        <v>58</v>
      </c>
      <c r="H1009" s="98" t="s">
        <v>125</v>
      </c>
      <c r="I1009" s="114" t="s">
        <v>366</v>
      </c>
    </row>
    <row r="1010" spans="1:9" ht="15.75" thickBot="1">
      <c r="A1010" s="104">
        <v>86</v>
      </c>
      <c r="B1010" s="98">
        <v>34</v>
      </c>
      <c r="C1010" s="98">
        <v>1</v>
      </c>
      <c r="D1010" s="107">
        <v>45870</v>
      </c>
      <c r="E1010" s="107">
        <v>45889</v>
      </c>
      <c r="F1010" s="102">
        <f>'SABANA DE PRECIOS'!AW35</f>
        <v>1.6504399999999999</v>
      </c>
      <c r="G1010" s="98" t="s">
        <v>59</v>
      </c>
      <c r="H1010" s="98" t="s">
        <v>125</v>
      </c>
      <c r="I1010" s="114" t="s">
        <v>366</v>
      </c>
    </row>
    <row r="1011" spans="1:9" ht="15.75" thickBot="1">
      <c r="A1011" s="104">
        <v>86</v>
      </c>
      <c r="B1011" s="98">
        <v>91</v>
      </c>
      <c r="C1011" s="98">
        <v>1</v>
      </c>
      <c r="D1011" s="107">
        <v>45870</v>
      </c>
      <c r="E1011" s="107">
        <v>45889</v>
      </c>
      <c r="F1011" s="102">
        <f>'SABANA DE PRECIOS'!AW36</f>
        <v>1.6794800000000001</v>
      </c>
      <c r="G1011" s="212" t="s">
        <v>61</v>
      </c>
      <c r="H1011" s="98" t="s">
        <v>125</v>
      </c>
      <c r="I1011" s="114" t="s">
        <v>366</v>
      </c>
    </row>
    <row r="1012" spans="1:9" ht="15.75" thickBot="1">
      <c r="A1012" s="104">
        <v>86</v>
      </c>
      <c r="B1012" s="98">
        <v>53</v>
      </c>
      <c r="C1012" s="98">
        <v>1</v>
      </c>
      <c r="D1012" s="107">
        <v>45870</v>
      </c>
      <c r="E1012" s="107">
        <v>45889</v>
      </c>
      <c r="F1012" s="102">
        <f>F1011</f>
        <v>1.6794800000000001</v>
      </c>
      <c r="G1012" s="98" t="s">
        <v>60</v>
      </c>
      <c r="H1012" s="98" t="s">
        <v>125</v>
      </c>
      <c r="I1012" s="114" t="s">
        <v>366</v>
      </c>
    </row>
    <row r="1013" spans="1:9" ht="15.75" thickBot="1">
      <c r="A1013" s="104">
        <v>86</v>
      </c>
      <c r="B1013" s="98">
        <v>45</v>
      </c>
      <c r="C1013" s="98">
        <v>1</v>
      </c>
      <c r="D1013" s="107">
        <v>45870</v>
      </c>
      <c r="E1013" s="107">
        <v>45889</v>
      </c>
      <c r="F1013" s="102">
        <f>'SABANA DE PRECIOS'!AW37</f>
        <v>1.6698000000000002</v>
      </c>
      <c r="G1013" s="98" t="s">
        <v>62</v>
      </c>
      <c r="H1013" s="98" t="s">
        <v>125</v>
      </c>
      <c r="I1013" s="114" t="s">
        <v>366</v>
      </c>
    </row>
    <row r="1014" spans="1:9" ht="15.75" thickBot="1">
      <c r="A1014" s="104">
        <v>86</v>
      </c>
      <c r="B1014" s="98">
        <v>47</v>
      </c>
      <c r="C1014" s="98">
        <v>1</v>
      </c>
      <c r="D1014" s="107">
        <v>45870</v>
      </c>
      <c r="E1014" s="107">
        <v>45889</v>
      </c>
      <c r="F1014" s="102">
        <f>'SABANA DE PRECIOS'!AW38</f>
        <v>1.6335</v>
      </c>
      <c r="G1014" s="98" t="s">
        <v>64</v>
      </c>
      <c r="H1014" s="98" t="s">
        <v>125</v>
      </c>
      <c r="I1014" s="114" t="s">
        <v>366</v>
      </c>
    </row>
    <row r="1015" spans="1:9" ht="15.75" thickBot="1">
      <c r="A1015" s="104">
        <v>86</v>
      </c>
      <c r="B1015" s="98">
        <v>56</v>
      </c>
      <c r="C1015" s="98">
        <v>1</v>
      </c>
      <c r="D1015" s="107">
        <v>45870</v>
      </c>
      <c r="E1015" s="107">
        <v>45889</v>
      </c>
      <c r="F1015" s="102">
        <f>'SABANA DE PRECIOS'!AW39</f>
        <v>1.6782699999999999</v>
      </c>
      <c r="G1015" s="98" t="s">
        <v>65</v>
      </c>
      <c r="H1015" s="98" t="s">
        <v>125</v>
      </c>
      <c r="I1015" s="114" t="s">
        <v>366</v>
      </c>
    </row>
    <row r="1016" spans="1:9" ht="15.75" thickBot="1">
      <c r="A1016" s="104">
        <v>86</v>
      </c>
      <c r="B1016" s="98">
        <v>61</v>
      </c>
      <c r="C1016" s="98">
        <v>1</v>
      </c>
      <c r="D1016" s="107">
        <v>45870</v>
      </c>
      <c r="E1016" s="107">
        <v>45889</v>
      </c>
      <c r="F1016" s="102">
        <f>'SABANA DE PRECIOS'!AW40</f>
        <v>1.6347099999999999</v>
      </c>
      <c r="G1016" s="98" t="s">
        <v>67</v>
      </c>
      <c r="H1016" s="98" t="s">
        <v>125</v>
      </c>
      <c r="I1016" s="114" t="s">
        <v>366</v>
      </c>
    </row>
    <row r="1017" spans="1:9" ht="15.75" thickBot="1">
      <c r="A1017" s="104">
        <v>86</v>
      </c>
      <c r="B1017" s="98">
        <v>60</v>
      </c>
      <c r="C1017" s="98">
        <v>1</v>
      </c>
      <c r="D1017" s="107">
        <v>45870</v>
      </c>
      <c r="E1017" s="107">
        <v>45889</v>
      </c>
      <c r="F1017" s="102">
        <f>'SABANA DE PRECIOS'!AW41</f>
        <v>1.6032499999999998</v>
      </c>
      <c r="G1017" s="98" t="s">
        <v>69</v>
      </c>
      <c r="H1017" s="98" t="s">
        <v>125</v>
      </c>
      <c r="I1017" s="114" t="s">
        <v>366</v>
      </c>
    </row>
    <row r="1018" spans="1:9" ht="15.75" thickBot="1">
      <c r="A1018" s="104">
        <v>86</v>
      </c>
      <c r="B1018" s="98">
        <v>65</v>
      </c>
      <c r="C1018" s="98">
        <v>1</v>
      </c>
      <c r="D1018" s="107">
        <v>45870</v>
      </c>
      <c r="E1018" s="107">
        <v>45889</v>
      </c>
      <c r="F1018" s="102">
        <f>'SABANA DE PRECIOS'!AW42</f>
        <v>1.6347099999999999</v>
      </c>
      <c r="G1018" s="98" t="s">
        <v>71</v>
      </c>
      <c r="H1018" s="98" t="s">
        <v>125</v>
      </c>
      <c r="I1018" s="114" t="s">
        <v>366</v>
      </c>
    </row>
    <row r="1019" spans="1:9" ht="15.75" thickBot="1">
      <c r="A1019" s="104">
        <v>86</v>
      </c>
      <c r="B1019" s="98">
        <v>68</v>
      </c>
      <c r="C1019" s="98">
        <v>1</v>
      </c>
      <c r="D1019" s="107">
        <v>45870</v>
      </c>
      <c r="E1019" s="107">
        <v>45889</v>
      </c>
      <c r="F1019" s="102">
        <f>'SABANA DE PRECIOS'!AW43</f>
        <v>1.7467499999999998</v>
      </c>
      <c r="G1019" s="98" t="s">
        <v>72</v>
      </c>
      <c r="H1019" s="98" t="s">
        <v>125</v>
      </c>
      <c r="I1019" s="114" t="s">
        <v>366</v>
      </c>
    </row>
    <row r="1020" spans="1:9" ht="15.75" thickBot="1">
      <c r="A1020" s="104">
        <v>86</v>
      </c>
      <c r="B1020" s="98">
        <v>67</v>
      </c>
      <c r="C1020" s="98">
        <v>1</v>
      </c>
      <c r="D1020" s="107">
        <v>45870</v>
      </c>
      <c r="E1020" s="107">
        <v>45889</v>
      </c>
      <c r="F1020" s="102">
        <f>'SABANA DE PRECIOS'!AW44</f>
        <v>0</v>
      </c>
      <c r="G1020" s="98" t="s">
        <v>73</v>
      </c>
      <c r="H1020" s="98" t="s">
        <v>125</v>
      </c>
      <c r="I1020" s="114" t="s">
        <v>366</v>
      </c>
    </row>
    <row r="1021" spans="1:9" ht="15.75" thickBot="1">
      <c r="A1021" s="104">
        <v>86</v>
      </c>
      <c r="B1021" s="98">
        <v>77</v>
      </c>
      <c r="C1021" s="98">
        <v>1</v>
      </c>
      <c r="D1021" s="107">
        <v>45870</v>
      </c>
      <c r="E1021" s="107">
        <v>45889</v>
      </c>
      <c r="F1021" s="102">
        <f>'SABANA DE PRECIOS'!AW45</f>
        <v>1.69642</v>
      </c>
      <c r="G1021" s="98" t="s">
        <v>74</v>
      </c>
      <c r="H1021" s="98" t="s">
        <v>125</v>
      </c>
      <c r="I1021" s="114" t="s">
        <v>366</v>
      </c>
    </row>
    <row r="1022" spans="1:9" ht="15.75" thickBot="1">
      <c r="A1022" s="104">
        <v>86</v>
      </c>
      <c r="B1022" s="98">
        <v>78</v>
      </c>
      <c r="C1022" s="98">
        <v>1</v>
      </c>
      <c r="D1022" s="107">
        <v>45870</v>
      </c>
      <c r="E1022" s="107">
        <v>45889</v>
      </c>
      <c r="F1022" s="102">
        <f>'SABANA DE PRECIOS'!AW46</f>
        <v>1.59962</v>
      </c>
      <c r="G1022" s="98" t="s">
        <v>76</v>
      </c>
      <c r="H1022" s="98" t="s">
        <v>125</v>
      </c>
      <c r="I1022" s="114" t="s">
        <v>366</v>
      </c>
    </row>
    <row r="1023" spans="1:9" ht="15.75" thickBot="1">
      <c r="A1023" s="104">
        <v>86</v>
      </c>
      <c r="B1023" s="98">
        <v>80</v>
      </c>
      <c r="C1023" s="98">
        <v>1</v>
      </c>
      <c r="D1023" s="107">
        <v>45870</v>
      </c>
      <c r="E1023" s="107">
        <v>45889</v>
      </c>
      <c r="F1023" s="102">
        <f>'SABANA DE PRECIOS'!AW47</f>
        <v>1.6770599999999998</v>
      </c>
      <c r="G1023" s="98" t="s">
        <v>78</v>
      </c>
      <c r="H1023" s="98" t="s">
        <v>125</v>
      </c>
      <c r="I1023" s="114" t="s">
        <v>366</v>
      </c>
    </row>
    <row r="1024" spans="1:9" ht="15.75" thickBot="1">
      <c r="A1024" s="104">
        <v>86</v>
      </c>
      <c r="B1024" s="98">
        <v>81</v>
      </c>
      <c r="C1024" s="98">
        <v>1</v>
      </c>
      <c r="D1024" s="107">
        <v>45870</v>
      </c>
      <c r="E1024" s="107">
        <v>45889</v>
      </c>
      <c r="F1024" s="102">
        <f>'SABANA DE PRECIOS'!AW48</f>
        <v>1.67343</v>
      </c>
      <c r="G1024" s="98" t="s">
        <v>79</v>
      </c>
      <c r="H1024" s="98" t="s">
        <v>125</v>
      </c>
      <c r="I1024" s="114" t="s">
        <v>366</v>
      </c>
    </row>
    <row r="1025" spans="1:9" ht="15.75" thickBot="1">
      <c r="A1025" s="104">
        <v>86</v>
      </c>
      <c r="B1025" s="98">
        <v>79</v>
      </c>
      <c r="C1025" s="98">
        <v>1</v>
      </c>
      <c r="D1025" s="107">
        <v>45870</v>
      </c>
      <c r="E1025" s="107">
        <v>45889</v>
      </c>
      <c r="F1025" s="102">
        <f>'SABANA DE PRECIOS'!AW49</f>
        <v>1.6032499999999998</v>
      </c>
      <c r="G1025" s="98" t="s">
        <v>80</v>
      </c>
      <c r="H1025" s="98" t="s">
        <v>125</v>
      </c>
      <c r="I1025" s="114" t="s">
        <v>366</v>
      </c>
    </row>
    <row r="1026" spans="1:9" ht="15.75" thickBot="1">
      <c r="A1026" s="104">
        <v>86</v>
      </c>
      <c r="B1026" s="108">
        <v>71</v>
      </c>
      <c r="C1026" s="108">
        <v>1</v>
      </c>
      <c r="D1026" s="109">
        <v>45870</v>
      </c>
      <c r="E1026" s="109">
        <v>45889</v>
      </c>
      <c r="F1026" s="102">
        <f>'SABANA DE PRECIOS'!AW50</f>
        <v>1.6395499999999998</v>
      </c>
      <c r="G1026" s="108" t="s">
        <v>118</v>
      </c>
      <c r="H1026" s="108" t="s">
        <v>125</v>
      </c>
      <c r="I1026" s="114" t="s">
        <v>366</v>
      </c>
    </row>
    <row r="1027" spans="1:9" ht="15.75" thickBot="1">
      <c r="A1027" s="104">
        <v>86</v>
      </c>
      <c r="B1027" s="108">
        <v>86</v>
      </c>
      <c r="C1027" s="108">
        <v>1</v>
      </c>
      <c r="D1027" s="109">
        <v>45870</v>
      </c>
      <c r="E1027" s="109">
        <v>45889</v>
      </c>
      <c r="F1027" s="102">
        <f>'SABANA DE PRECIOS'!AW51</f>
        <v>1.6516499999999998</v>
      </c>
      <c r="G1027" s="108" t="s">
        <v>83</v>
      </c>
      <c r="H1027" s="108" t="s">
        <v>125</v>
      </c>
      <c r="I1027" s="114" t="s">
        <v>366</v>
      </c>
    </row>
    <row r="1028" spans="1:9" ht="15.75" thickBot="1">
      <c r="A1028" s="104">
        <v>86</v>
      </c>
      <c r="B1028" s="120">
        <v>89</v>
      </c>
      <c r="C1028" s="120">
        <v>1</v>
      </c>
      <c r="D1028" s="121">
        <v>45870</v>
      </c>
      <c r="E1028" s="121">
        <v>45889</v>
      </c>
      <c r="F1028" s="101">
        <f>'SABANA DE PRECIOS'!AW20</f>
        <v>1.6093</v>
      </c>
      <c r="G1028" s="120" t="s">
        <v>37</v>
      </c>
      <c r="H1028" s="120" t="s">
        <v>125</v>
      </c>
      <c r="I1028" s="114" t="s">
        <v>366</v>
      </c>
    </row>
    <row r="1029" spans="1:9" ht="15.75" thickBot="1">
      <c r="A1029" s="104">
        <v>86</v>
      </c>
      <c r="B1029" s="120">
        <v>90</v>
      </c>
      <c r="C1029" s="120">
        <v>1</v>
      </c>
      <c r="D1029" s="121">
        <v>45870</v>
      </c>
      <c r="E1029" s="121">
        <v>45889</v>
      </c>
      <c r="F1029" s="101">
        <f>'SABANA DE PRECIOS'!AW21</f>
        <v>1.6456000000000002</v>
      </c>
      <c r="G1029" s="100" t="s">
        <v>365</v>
      </c>
      <c r="H1029" s="120" t="s">
        <v>125</v>
      </c>
      <c r="I1029" s="114" t="s">
        <v>366</v>
      </c>
    </row>
    <row r="1030" spans="1:9" ht="15.75" thickBot="1">
      <c r="A1030" s="104">
        <v>86</v>
      </c>
      <c r="B1030" s="108">
        <v>93</v>
      </c>
      <c r="C1030" s="108">
        <v>1</v>
      </c>
      <c r="D1030" s="109">
        <v>45870</v>
      </c>
      <c r="E1030" s="109">
        <v>45889</v>
      </c>
      <c r="F1030" s="102">
        <f>'SABANA DE PRECIOS'!AW52</f>
        <v>1.68069</v>
      </c>
      <c r="G1030" s="108" t="s">
        <v>387</v>
      </c>
      <c r="H1030" s="108" t="s">
        <v>125</v>
      </c>
      <c r="I1030" s="114" t="s">
        <v>366</v>
      </c>
    </row>
    <row r="1031" spans="1:9" ht="15.75" thickBot="1">
      <c r="A1031" s="104">
        <v>86</v>
      </c>
      <c r="B1031" s="108">
        <v>94</v>
      </c>
      <c r="C1031" s="108">
        <v>1</v>
      </c>
      <c r="D1031" s="109">
        <v>45870</v>
      </c>
      <c r="E1031" s="109">
        <v>45889</v>
      </c>
      <c r="F1031" s="102">
        <f>'SABANA DE PRECIOS'!AW53</f>
        <v>1.6710099999999999</v>
      </c>
      <c r="G1031" s="108" t="s">
        <v>389</v>
      </c>
      <c r="H1031" s="108" t="s">
        <v>125</v>
      </c>
      <c r="I1031" s="114" t="s">
        <v>366</v>
      </c>
    </row>
    <row r="1032" spans="1:9" ht="15.75" thickBot="1">
      <c r="A1032" s="104">
        <v>86</v>
      </c>
      <c r="B1032" s="108">
        <v>95</v>
      </c>
      <c r="C1032" s="108">
        <v>1</v>
      </c>
      <c r="D1032" s="109">
        <v>45870</v>
      </c>
      <c r="E1032" s="109">
        <v>45889</v>
      </c>
      <c r="F1032" s="102">
        <f>'SABANA DE PRECIOS'!AW54</f>
        <v>1.6903699999999999</v>
      </c>
      <c r="G1032" s="108" t="s">
        <v>388</v>
      </c>
      <c r="H1032" s="108" t="s">
        <v>125</v>
      </c>
      <c r="I1032" s="114" t="s">
        <v>366</v>
      </c>
    </row>
    <row r="1033" spans="1:9">
      <c r="A1033" s="104">
        <v>86</v>
      </c>
      <c r="B1033" s="108">
        <v>97</v>
      </c>
      <c r="C1033" s="108">
        <v>1</v>
      </c>
      <c r="D1033" s="109">
        <v>45870</v>
      </c>
      <c r="E1033" s="109">
        <v>45889</v>
      </c>
      <c r="F1033" s="102">
        <f>'SABANA DE PRECIOS'!AW55</f>
        <v>1.6431800000000001</v>
      </c>
      <c r="G1033" s="108" t="s">
        <v>403</v>
      </c>
      <c r="H1033" s="108" t="s">
        <v>125</v>
      </c>
      <c r="I1033" s="114" t="s">
        <v>366</v>
      </c>
    </row>
    <row r="1034" spans="1:9" ht="15.75" thickBot="1"/>
    <row r="1035" spans="1:9" ht="15.75" thickBot="1">
      <c r="A1035" s="104">
        <v>87</v>
      </c>
      <c r="B1035" s="105">
        <v>73</v>
      </c>
      <c r="C1035" s="105">
        <v>1</v>
      </c>
      <c r="D1035" s="117">
        <v>45870</v>
      </c>
      <c r="E1035" s="117">
        <v>45889</v>
      </c>
      <c r="F1035" s="102">
        <f>'SABANA DE PRECIOS'!BA3</f>
        <v>1.6298699999999999</v>
      </c>
      <c r="G1035" s="105" t="s">
        <v>15</v>
      </c>
      <c r="H1035" s="105" t="s">
        <v>125</v>
      </c>
      <c r="I1035" s="191" t="s">
        <v>370</v>
      </c>
    </row>
    <row r="1036" spans="1:9" ht="15.75" thickBot="1">
      <c r="A1036" s="104">
        <v>87</v>
      </c>
      <c r="B1036" s="98">
        <v>19</v>
      </c>
      <c r="C1036" s="98">
        <v>1</v>
      </c>
      <c r="D1036" s="107">
        <v>45870</v>
      </c>
      <c r="E1036" s="107">
        <v>45889</v>
      </c>
      <c r="F1036" s="102">
        <f>'SABANA DE PRECIOS'!BA4</f>
        <v>1.6298699999999999</v>
      </c>
      <c r="G1036" s="98" t="s">
        <v>18</v>
      </c>
      <c r="H1036" s="98" t="s">
        <v>125</v>
      </c>
      <c r="I1036" s="191" t="s">
        <v>370</v>
      </c>
    </row>
    <row r="1037" spans="1:9" ht="15.75" thickBot="1">
      <c r="A1037" s="104">
        <v>87</v>
      </c>
      <c r="B1037" s="98">
        <v>26</v>
      </c>
      <c r="C1037" s="98">
        <v>1</v>
      </c>
      <c r="D1037" s="107">
        <v>45870</v>
      </c>
      <c r="E1037" s="107">
        <v>45889</v>
      </c>
      <c r="F1037" s="102">
        <f>'SABANA DE PRECIOS'!BA5</f>
        <v>1.6298699999999999</v>
      </c>
      <c r="G1037" s="98" t="s">
        <v>19</v>
      </c>
      <c r="H1037" s="98" t="s">
        <v>125</v>
      </c>
      <c r="I1037" s="191" t="s">
        <v>370</v>
      </c>
    </row>
    <row r="1038" spans="1:9" ht="15.75" thickBot="1">
      <c r="A1038" s="104">
        <v>87</v>
      </c>
      <c r="B1038" s="98">
        <v>1</v>
      </c>
      <c r="C1038" s="98">
        <v>1</v>
      </c>
      <c r="D1038" s="107">
        <v>45870</v>
      </c>
      <c r="E1038" s="107">
        <v>45889</v>
      </c>
      <c r="F1038" s="102">
        <f>'SABANA DE PRECIOS'!BA6</f>
        <v>1.6480199999999998</v>
      </c>
      <c r="G1038" s="98" t="s">
        <v>20</v>
      </c>
      <c r="H1038" s="98" t="s">
        <v>125</v>
      </c>
      <c r="I1038" s="191" t="s">
        <v>370</v>
      </c>
    </row>
    <row r="1039" spans="1:9" ht="15.75" thickBot="1">
      <c r="A1039" s="104">
        <v>87</v>
      </c>
      <c r="B1039" s="98">
        <v>2</v>
      </c>
      <c r="C1039" s="98">
        <v>1</v>
      </c>
      <c r="D1039" s="107">
        <v>45870</v>
      </c>
      <c r="E1039" s="107">
        <v>45889</v>
      </c>
      <c r="F1039" s="102">
        <f>'SABANA DE PRECIOS'!BA7</f>
        <v>1.6298699999999999</v>
      </c>
      <c r="G1039" s="98" t="s">
        <v>21</v>
      </c>
      <c r="H1039" s="98" t="s">
        <v>125</v>
      </c>
      <c r="I1039" s="191" t="s">
        <v>370</v>
      </c>
    </row>
    <row r="1040" spans="1:9" ht="15.75" thickBot="1">
      <c r="A1040" s="104">
        <v>87</v>
      </c>
      <c r="B1040" s="98">
        <v>55</v>
      </c>
      <c r="C1040" s="98">
        <v>1</v>
      </c>
      <c r="D1040" s="107">
        <v>45870</v>
      </c>
      <c r="E1040" s="107">
        <v>45889</v>
      </c>
      <c r="F1040" s="102">
        <f>'SABANA DE PRECIOS'!BA8</f>
        <v>1.6419699999999999</v>
      </c>
      <c r="G1040" s="98" t="s">
        <v>22</v>
      </c>
      <c r="H1040" s="98" t="s">
        <v>125</v>
      </c>
      <c r="I1040" s="191" t="s">
        <v>370</v>
      </c>
    </row>
    <row r="1041" spans="1:9" ht="15.75" thickBot="1">
      <c r="A1041" s="228">
        <v>87</v>
      </c>
      <c r="B1041" s="100">
        <v>96</v>
      </c>
      <c r="C1041" s="100">
        <v>1</v>
      </c>
      <c r="D1041" s="112">
        <v>45870</v>
      </c>
      <c r="E1041" s="112">
        <v>45889</v>
      </c>
      <c r="F1041" s="101">
        <f>'SABANA DE PRECIOS'!BA9</f>
        <v>1.6298699999999999</v>
      </c>
      <c r="G1041" s="229" t="s">
        <v>390</v>
      </c>
      <c r="H1041" s="100" t="s">
        <v>125</v>
      </c>
      <c r="I1041" s="232" t="s">
        <v>370</v>
      </c>
    </row>
    <row r="1042" spans="1:9" ht="15.75" thickBot="1">
      <c r="A1042" s="104">
        <v>87</v>
      </c>
      <c r="B1042" s="98">
        <v>9</v>
      </c>
      <c r="C1042" s="98">
        <v>1</v>
      </c>
      <c r="D1042" s="107">
        <v>45870</v>
      </c>
      <c r="E1042" s="107">
        <v>45889</v>
      </c>
      <c r="F1042" s="102">
        <f>'SABANA DE PRECIOS'!BA10</f>
        <v>1.5935699999999999</v>
      </c>
      <c r="G1042" s="98" t="s">
        <v>24</v>
      </c>
      <c r="H1042" s="98" t="s">
        <v>125</v>
      </c>
      <c r="I1042" s="191" t="s">
        <v>370</v>
      </c>
    </row>
    <row r="1043" spans="1:9" ht="15.75" thickBot="1">
      <c r="A1043" s="104">
        <v>87</v>
      </c>
      <c r="B1043" s="98">
        <v>10</v>
      </c>
      <c r="C1043" s="98">
        <v>1</v>
      </c>
      <c r="D1043" s="107">
        <v>45870</v>
      </c>
      <c r="E1043" s="107">
        <v>45889</v>
      </c>
      <c r="F1043" s="102">
        <f>F1042</f>
        <v>1.5935699999999999</v>
      </c>
      <c r="G1043" s="98" t="s">
        <v>24</v>
      </c>
      <c r="H1043" s="98" t="s">
        <v>125</v>
      </c>
      <c r="I1043" s="191" t="s">
        <v>370</v>
      </c>
    </row>
    <row r="1044" spans="1:9" ht="15.75" thickBot="1">
      <c r="A1044" s="104">
        <v>87</v>
      </c>
      <c r="B1044" s="98">
        <v>74</v>
      </c>
      <c r="C1044" s="98">
        <v>1</v>
      </c>
      <c r="D1044" s="107">
        <v>45870</v>
      </c>
      <c r="E1044" s="107">
        <v>45889</v>
      </c>
      <c r="F1044" s="102">
        <f>'SABANA DE PRECIOS'!BA11</f>
        <v>1.6238199999999998</v>
      </c>
      <c r="G1044" s="98" t="s">
        <v>26</v>
      </c>
      <c r="H1044" s="98" t="s">
        <v>125</v>
      </c>
      <c r="I1044" s="191" t="s">
        <v>370</v>
      </c>
    </row>
    <row r="1045" spans="1:9" ht="15.75" thickBot="1">
      <c r="A1045" s="104">
        <v>87</v>
      </c>
      <c r="B1045" s="98">
        <v>75</v>
      </c>
      <c r="C1045" s="98">
        <v>1</v>
      </c>
      <c r="D1045" s="107">
        <v>45870</v>
      </c>
      <c r="E1045" s="107">
        <v>45889</v>
      </c>
      <c r="F1045" s="102">
        <f>F1044</f>
        <v>1.6238199999999998</v>
      </c>
      <c r="G1045" s="98" t="s">
        <v>26</v>
      </c>
      <c r="H1045" s="98" t="s">
        <v>125</v>
      </c>
      <c r="I1045" s="191" t="s">
        <v>370</v>
      </c>
    </row>
    <row r="1046" spans="1:9" ht="15.75" thickBot="1">
      <c r="A1046" s="104">
        <v>87</v>
      </c>
      <c r="B1046" s="98">
        <v>27</v>
      </c>
      <c r="C1046" s="98">
        <v>1</v>
      </c>
      <c r="D1046" s="107">
        <v>45870</v>
      </c>
      <c r="E1046" s="107">
        <v>45889</v>
      </c>
      <c r="F1046" s="102">
        <f>'SABANA DE PRECIOS'!BA12</f>
        <v>1.6298699999999999</v>
      </c>
      <c r="G1046" s="98" t="s">
        <v>23</v>
      </c>
      <c r="H1046" s="98" t="s">
        <v>125</v>
      </c>
      <c r="I1046" s="191" t="s">
        <v>370</v>
      </c>
    </row>
    <row r="1047" spans="1:9" ht="15.75" thickBot="1">
      <c r="A1047" s="104">
        <v>87</v>
      </c>
      <c r="B1047" s="98">
        <v>72</v>
      </c>
      <c r="C1047" s="98">
        <v>1</v>
      </c>
      <c r="D1047" s="107">
        <v>45870</v>
      </c>
      <c r="E1047" s="107">
        <v>45889</v>
      </c>
      <c r="F1047" s="102">
        <f>'SABANA DE PRECIOS'!BA13</f>
        <v>1.6347099999999999</v>
      </c>
      <c r="G1047" s="98" t="s">
        <v>28</v>
      </c>
      <c r="H1047" s="98" t="s">
        <v>125</v>
      </c>
      <c r="I1047" s="191" t="s">
        <v>370</v>
      </c>
    </row>
    <row r="1048" spans="1:9" ht="15.75" thickBot="1">
      <c r="A1048" s="104">
        <v>87</v>
      </c>
      <c r="B1048" s="98">
        <v>76</v>
      </c>
      <c r="C1048" s="98">
        <v>1</v>
      </c>
      <c r="D1048" s="107">
        <v>45870</v>
      </c>
      <c r="E1048" s="107">
        <v>45889</v>
      </c>
      <c r="F1048" s="102">
        <f>'SABANA DE PRECIOS'!BA14</f>
        <v>1.6480199999999998</v>
      </c>
      <c r="G1048" s="98" t="s">
        <v>29</v>
      </c>
      <c r="H1048" s="98" t="s">
        <v>125</v>
      </c>
      <c r="I1048" s="191" t="s">
        <v>370</v>
      </c>
    </row>
    <row r="1049" spans="1:9" ht="15.75" thickBot="1">
      <c r="A1049" s="104">
        <v>87</v>
      </c>
      <c r="B1049" s="98">
        <v>83</v>
      </c>
      <c r="C1049" s="108">
        <v>1</v>
      </c>
      <c r="D1049" s="109">
        <v>45870</v>
      </c>
      <c r="E1049" s="109">
        <v>45889</v>
      </c>
      <c r="F1049" s="102">
        <f>'SABANA DE PRECIOS'!BA15</f>
        <v>1.6117199999999998</v>
      </c>
      <c r="G1049" s="98" t="s">
        <v>30</v>
      </c>
      <c r="H1049" s="108" t="s">
        <v>125</v>
      </c>
      <c r="I1049" s="191" t="s">
        <v>370</v>
      </c>
    </row>
    <row r="1050" spans="1:9" ht="15.75" thickBot="1">
      <c r="A1050" s="104">
        <v>87</v>
      </c>
      <c r="B1050" s="108">
        <v>84</v>
      </c>
      <c r="C1050" s="108">
        <v>1</v>
      </c>
      <c r="D1050" s="109">
        <v>45870</v>
      </c>
      <c r="E1050" s="109">
        <v>45889</v>
      </c>
      <c r="F1050" s="102">
        <f>'SABANA DE PRECIOS'!BA16</f>
        <v>1.6117199999999998</v>
      </c>
      <c r="G1050" s="108" t="s">
        <v>32</v>
      </c>
      <c r="H1050" s="108" t="s">
        <v>125</v>
      </c>
      <c r="I1050" s="191" t="s">
        <v>370</v>
      </c>
    </row>
    <row r="1051" spans="1:9" ht="15.75" thickBot="1">
      <c r="A1051" s="104">
        <v>87</v>
      </c>
      <c r="B1051" s="108">
        <v>85</v>
      </c>
      <c r="C1051" s="108">
        <v>1</v>
      </c>
      <c r="D1051" s="109">
        <v>45870</v>
      </c>
      <c r="E1051" s="109">
        <v>45889</v>
      </c>
      <c r="F1051" s="102">
        <f>'SABANA DE PRECIOS'!BA17</f>
        <v>1.6117199999999998</v>
      </c>
      <c r="G1051" s="108" t="s">
        <v>33</v>
      </c>
      <c r="H1051" s="108" t="s">
        <v>125</v>
      </c>
      <c r="I1051" s="191" t="s">
        <v>370</v>
      </c>
    </row>
    <row r="1052" spans="1:9" ht="15.75" thickBot="1">
      <c r="A1052" s="104">
        <v>87</v>
      </c>
      <c r="B1052" s="108">
        <v>87</v>
      </c>
      <c r="C1052" s="108">
        <v>1</v>
      </c>
      <c r="D1052" s="109">
        <v>45870</v>
      </c>
      <c r="E1052" s="109">
        <v>45889</v>
      </c>
      <c r="F1052" s="102">
        <f>'SABANA DE PRECIOS'!BA18</f>
        <v>1.6177699999999999</v>
      </c>
      <c r="G1052" s="108" t="s">
        <v>34</v>
      </c>
      <c r="H1052" s="108" t="s">
        <v>125</v>
      </c>
      <c r="I1052" s="191" t="s">
        <v>370</v>
      </c>
    </row>
    <row r="1053" spans="1:9" ht="15.75" thickBot="1">
      <c r="A1053" s="104">
        <v>87</v>
      </c>
      <c r="B1053" s="108">
        <v>88</v>
      </c>
      <c r="C1053" s="108">
        <v>1</v>
      </c>
      <c r="D1053" s="109">
        <v>45870</v>
      </c>
      <c r="E1053" s="109">
        <v>45889</v>
      </c>
      <c r="F1053" s="102">
        <f>'SABANA DE PRECIOS'!BA19</f>
        <v>1.6238199999999998</v>
      </c>
      <c r="G1053" s="108" t="s">
        <v>35</v>
      </c>
      <c r="H1053" s="108" t="s">
        <v>125</v>
      </c>
      <c r="I1053" s="191" t="s">
        <v>370</v>
      </c>
    </row>
    <row r="1054" spans="1:9" ht="15.75" thickBot="1">
      <c r="A1054" s="104">
        <v>87</v>
      </c>
      <c r="B1054" s="98">
        <v>18</v>
      </c>
      <c r="C1054" s="98">
        <v>1</v>
      </c>
      <c r="D1054" s="107">
        <v>45870</v>
      </c>
      <c r="E1054" s="107">
        <v>45889</v>
      </c>
      <c r="F1054" s="102">
        <f>'SABANA DE PRECIOS'!BA23</f>
        <v>1.6068800000000001</v>
      </c>
      <c r="G1054" s="98" t="s">
        <v>39</v>
      </c>
      <c r="H1054" s="98" t="s">
        <v>125</v>
      </c>
      <c r="I1054" s="191" t="s">
        <v>370</v>
      </c>
    </row>
    <row r="1055" spans="1:9" ht="15.75" thickBot="1">
      <c r="A1055" s="104">
        <v>87</v>
      </c>
      <c r="B1055" s="98">
        <v>70</v>
      </c>
      <c r="C1055" s="98">
        <v>1</v>
      </c>
      <c r="D1055" s="107">
        <v>45870</v>
      </c>
      <c r="E1055" s="107">
        <v>45889</v>
      </c>
      <c r="F1055" s="102">
        <f>'SABANA DE PRECIOS'!BA24</f>
        <v>1.65286</v>
      </c>
      <c r="G1055" s="98" t="s">
        <v>41</v>
      </c>
      <c r="H1055" s="98" t="s">
        <v>125</v>
      </c>
      <c r="I1055" s="191" t="s">
        <v>370</v>
      </c>
    </row>
    <row r="1056" spans="1:9" ht="15.75" thickBot="1">
      <c r="A1056" s="104">
        <v>87</v>
      </c>
      <c r="B1056" s="98">
        <v>23</v>
      </c>
      <c r="C1056" s="98">
        <v>1</v>
      </c>
      <c r="D1056" s="107">
        <v>45870</v>
      </c>
      <c r="E1056" s="107">
        <v>45889</v>
      </c>
      <c r="F1056" s="102">
        <f>'SABANA DE PRECIOS'!BA25</f>
        <v>1.6419699999999999</v>
      </c>
      <c r="G1056" s="98" t="s">
        <v>43</v>
      </c>
      <c r="H1056" s="98" t="s">
        <v>125</v>
      </c>
      <c r="I1056" s="191" t="s">
        <v>370</v>
      </c>
    </row>
    <row r="1057" spans="1:9" ht="15.75" thickBot="1">
      <c r="A1057" s="104">
        <v>87</v>
      </c>
      <c r="B1057" s="98">
        <v>66</v>
      </c>
      <c r="C1057" s="98">
        <v>1</v>
      </c>
      <c r="D1057" s="107">
        <v>45870</v>
      </c>
      <c r="E1057" s="107">
        <v>45889</v>
      </c>
      <c r="F1057" s="102">
        <v>0</v>
      </c>
      <c r="G1057" s="98" t="s">
        <v>386</v>
      </c>
      <c r="H1057" s="98" t="s">
        <v>125</v>
      </c>
      <c r="I1057" s="191" t="s">
        <v>370</v>
      </c>
    </row>
    <row r="1058" spans="1:9" ht="15.75" thickBot="1">
      <c r="A1058" s="104">
        <v>87</v>
      </c>
      <c r="B1058" s="98">
        <v>8</v>
      </c>
      <c r="C1058" s="98">
        <v>1</v>
      </c>
      <c r="D1058" s="107">
        <v>45870</v>
      </c>
      <c r="E1058" s="107">
        <v>45889</v>
      </c>
      <c r="F1058" s="102">
        <f>'SABANA DE PRECIOS'!BA26</f>
        <v>1.66496</v>
      </c>
      <c r="G1058" s="98" t="s">
        <v>45</v>
      </c>
      <c r="H1058" s="98" t="s">
        <v>125</v>
      </c>
      <c r="I1058" s="191" t="s">
        <v>370</v>
      </c>
    </row>
    <row r="1059" spans="1:9" ht="15.75" thickBot="1">
      <c r="A1059" s="104">
        <v>87</v>
      </c>
      <c r="B1059" s="98">
        <v>82</v>
      </c>
      <c r="C1059" s="98">
        <v>1</v>
      </c>
      <c r="D1059" s="107">
        <v>45870</v>
      </c>
      <c r="E1059" s="107">
        <v>45889</v>
      </c>
      <c r="F1059" s="102">
        <f>'SABANA DE PRECIOS'!BA27</f>
        <v>1.62866</v>
      </c>
      <c r="G1059" s="98" t="s">
        <v>46</v>
      </c>
      <c r="H1059" s="98" t="s">
        <v>125</v>
      </c>
      <c r="I1059" s="191" t="s">
        <v>370</v>
      </c>
    </row>
    <row r="1060" spans="1:9" ht="15.75" thickBot="1">
      <c r="A1060" s="104">
        <v>87</v>
      </c>
      <c r="B1060" s="98">
        <v>16</v>
      </c>
      <c r="C1060" s="98">
        <v>1</v>
      </c>
      <c r="D1060" s="107">
        <v>45870</v>
      </c>
      <c r="E1060" s="107">
        <v>45889</v>
      </c>
      <c r="F1060" s="102">
        <f>'SABANA DE PRECIOS'!BA28</f>
        <v>1.76176</v>
      </c>
      <c r="G1060" s="98" t="s">
        <v>47</v>
      </c>
      <c r="H1060" s="98" t="s">
        <v>125</v>
      </c>
      <c r="I1060" s="191" t="s">
        <v>370</v>
      </c>
    </row>
    <row r="1061" spans="1:9" ht="15.75" thickBot="1">
      <c r="A1061" s="104">
        <v>87</v>
      </c>
      <c r="B1061" s="98">
        <v>14</v>
      </c>
      <c r="C1061" s="98">
        <v>1</v>
      </c>
      <c r="D1061" s="107">
        <v>45870</v>
      </c>
      <c r="E1061" s="107">
        <v>45889</v>
      </c>
      <c r="F1061" s="102">
        <f>'SABANA DE PRECIOS'!BA29</f>
        <v>0</v>
      </c>
      <c r="G1061" s="98" t="s">
        <v>49</v>
      </c>
      <c r="H1061" s="98" t="s">
        <v>125</v>
      </c>
      <c r="I1061" s="191" t="s">
        <v>370</v>
      </c>
    </row>
    <row r="1062" spans="1:9" ht="15.75" thickBot="1">
      <c r="A1062" s="104">
        <v>87</v>
      </c>
      <c r="B1062" s="98">
        <v>5</v>
      </c>
      <c r="C1062" s="98">
        <v>1</v>
      </c>
      <c r="D1062" s="107">
        <v>45870</v>
      </c>
      <c r="E1062" s="107">
        <v>45889</v>
      </c>
      <c r="F1062" s="102">
        <f>'SABANA DE PRECIOS'!BA30</f>
        <v>1.66133</v>
      </c>
      <c r="G1062" s="98" t="s">
        <v>51</v>
      </c>
      <c r="H1062" s="98" t="s">
        <v>125</v>
      </c>
      <c r="I1062" s="191" t="s">
        <v>370</v>
      </c>
    </row>
    <row r="1063" spans="1:9" ht="15.75" thickBot="1">
      <c r="A1063" s="104">
        <v>87</v>
      </c>
      <c r="B1063" s="98">
        <v>41</v>
      </c>
      <c r="C1063" s="98">
        <v>1</v>
      </c>
      <c r="D1063" s="107">
        <v>45870</v>
      </c>
      <c r="E1063" s="107">
        <v>45889</v>
      </c>
      <c r="F1063" s="102">
        <f>'SABANA DE PRECIOS'!BA31</f>
        <v>1.6298699999999999</v>
      </c>
      <c r="G1063" s="98" t="s">
        <v>53</v>
      </c>
      <c r="H1063" s="98" t="s">
        <v>125</v>
      </c>
      <c r="I1063" s="191" t="s">
        <v>370</v>
      </c>
    </row>
    <row r="1064" spans="1:9" ht="15.75" thickBot="1">
      <c r="A1064" s="104">
        <v>87</v>
      </c>
      <c r="B1064" s="98">
        <v>64</v>
      </c>
      <c r="C1064" s="98">
        <v>1</v>
      </c>
      <c r="D1064" s="107">
        <v>45870</v>
      </c>
      <c r="E1064" s="107">
        <v>45889</v>
      </c>
      <c r="F1064" s="102">
        <f>'SABANA DE PRECIOS'!BA32</f>
        <v>1.7194099999999997</v>
      </c>
      <c r="G1064" s="98" t="s">
        <v>55</v>
      </c>
      <c r="H1064" s="98" t="s">
        <v>125</v>
      </c>
      <c r="I1064" s="191" t="s">
        <v>370</v>
      </c>
    </row>
    <row r="1065" spans="1:9" ht="15.75" thickBot="1">
      <c r="A1065" s="104">
        <v>87</v>
      </c>
      <c r="B1065" s="98">
        <v>44</v>
      </c>
      <c r="C1065" s="98">
        <v>1</v>
      </c>
      <c r="D1065" s="107">
        <v>45870</v>
      </c>
      <c r="E1065" s="107">
        <v>45889</v>
      </c>
      <c r="F1065" s="102">
        <f>'SABANA DE PRECIOS'!BA33</f>
        <v>1.61656</v>
      </c>
      <c r="G1065" s="98" t="s">
        <v>56</v>
      </c>
      <c r="H1065" s="98" t="s">
        <v>125</v>
      </c>
      <c r="I1065" s="191" t="s">
        <v>370</v>
      </c>
    </row>
    <row r="1066" spans="1:9" ht="15.75" thickBot="1">
      <c r="A1066" s="104">
        <v>87</v>
      </c>
      <c r="B1066" s="98">
        <v>33</v>
      </c>
      <c r="C1066" s="98">
        <v>1</v>
      </c>
      <c r="D1066" s="107">
        <v>45870</v>
      </c>
      <c r="E1066" s="107">
        <v>45889</v>
      </c>
      <c r="F1066" s="102">
        <f>'SABANA DE PRECIOS'!BA34</f>
        <v>1.6867399999999999</v>
      </c>
      <c r="G1066" s="98" t="s">
        <v>58</v>
      </c>
      <c r="H1066" s="98" t="s">
        <v>125</v>
      </c>
      <c r="I1066" s="191" t="s">
        <v>370</v>
      </c>
    </row>
    <row r="1067" spans="1:9" ht="15.75" thickBot="1">
      <c r="A1067" s="104">
        <v>87</v>
      </c>
      <c r="B1067" s="98">
        <v>34</v>
      </c>
      <c r="C1067" s="98">
        <v>1</v>
      </c>
      <c r="D1067" s="107">
        <v>45870</v>
      </c>
      <c r="E1067" s="107">
        <v>45889</v>
      </c>
      <c r="F1067" s="102">
        <f>'SABANA DE PRECIOS'!BA35</f>
        <v>1.6576999999999997</v>
      </c>
      <c r="G1067" s="98" t="s">
        <v>59</v>
      </c>
      <c r="H1067" s="98" t="s">
        <v>125</v>
      </c>
      <c r="I1067" s="191" t="s">
        <v>370</v>
      </c>
    </row>
    <row r="1068" spans="1:9" ht="15.75" thickBot="1">
      <c r="A1068" s="104">
        <v>87</v>
      </c>
      <c r="B1068" s="98">
        <v>91</v>
      </c>
      <c r="C1068" s="98">
        <v>1</v>
      </c>
      <c r="D1068" s="107">
        <v>45870</v>
      </c>
      <c r="E1068" s="107">
        <v>45889</v>
      </c>
      <c r="F1068" s="102">
        <f>'SABANA DE PRECIOS'!BA36</f>
        <v>1.6867400000000001</v>
      </c>
      <c r="G1068" s="212" t="s">
        <v>61</v>
      </c>
      <c r="H1068" s="98" t="s">
        <v>125</v>
      </c>
      <c r="I1068" s="191" t="s">
        <v>370</v>
      </c>
    </row>
    <row r="1069" spans="1:9" ht="15.75" thickBot="1">
      <c r="A1069" s="104">
        <v>87</v>
      </c>
      <c r="B1069" s="98">
        <v>53</v>
      </c>
      <c r="C1069" s="98">
        <v>1</v>
      </c>
      <c r="D1069" s="107">
        <v>45870</v>
      </c>
      <c r="E1069" s="107">
        <v>45889</v>
      </c>
      <c r="F1069" s="102">
        <f>+F1068</f>
        <v>1.6867400000000001</v>
      </c>
      <c r="G1069" s="98" t="s">
        <v>60</v>
      </c>
      <c r="H1069" s="98" t="s">
        <v>125</v>
      </c>
      <c r="I1069" s="191" t="s">
        <v>370</v>
      </c>
    </row>
    <row r="1070" spans="1:9" ht="15.75" thickBot="1">
      <c r="A1070" s="104">
        <v>87</v>
      </c>
      <c r="B1070" s="98">
        <v>45</v>
      </c>
      <c r="C1070" s="98">
        <v>1</v>
      </c>
      <c r="D1070" s="107">
        <v>45870</v>
      </c>
      <c r="E1070" s="107">
        <v>45889</v>
      </c>
      <c r="F1070" s="102">
        <f>'SABANA DE PRECIOS'!BA37</f>
        <v>1.6661699999999999</v>
      </c>
      <c r="G1070" s="98" t="s">
        <v>62</v>
      </c>
      <c r="H1070" s="98" t="s">
        <v>125</v>
      </c>
      <c r="I1070" s="191" t="s">
        <v>370</v>
      </c>
    </row>
    <row r="1071" spans="1:9" ht="15.75" thickBot="1">
      <c r="A1071" s="104">
        <v>87</v>
      </c>
      <c r="B1071" s="98">
        <v>47</v>
      </c>
      <c r="C1071" s="98">
        <v>1</v>
      </c>
      <c r="D1071" s="107">
        <v>45870</v>
      </c>
      <c r="E1071" s="107">
        <v>45889</v>
      </c>
      <c r="F1071" s="102">
        <f>'SABANA DE PRECIOS'!BA38</f>
        <v>1.6298699999999999</v>
      </c>
      <c r="G1071" s="98" t="s">
        <v>64</v>
      </c>
      <c r="H1071" s="98" t="s">
        <v>125</v>
      </c>
      <c r="I1071" s="191" t="s">
        <v>370</v>
      </c>
    </row>
    <row r="1072" spans="1:9" ht="15.75" thickBot="1">
      <c r="A1072" s="104">
        <v>87</v>
      </c>
      <c r="B1072" s="98">
        <v>56</v>
      </c>
      <c r="C1072" s="98">
        <v>1</v>
      </c>
      <c r="D1072" s="107">
        <v>45870</v>
      </c>
      <c r="E1072" s="107">
        <v>45889</v>
      </c>
      <c r="F1072" s="102">
        <f>'SABANA DE PRECIOS'!BA39</f>
        <v>1.68553</v>
      </c>
      <c r="G1072" s="98" t="s">
        <v>65</v>
      </c>
      <c r="H1072" s="98" t="s">
        <v>125</v>
      </c>
      <c r="I1072" s="191" t="s">
        <v>370</v>
      </c>
    </row>
    <row r="1073" spans="1:9" ht="15.75" thickBot="1">
      <c r="A1073" s="104">
        <v>87</v>
      </c>
      <c r="B1073" s="98">
        <v>61</v>
      </c>
      <c r="C1073" s="98">
        <v>1</v>
      </c>
      <c r="D1073" s="107">
        <v>45870</v>
      </c>
      <c r="E1073" s="107">
        <v>45889</v>
      </c>
      <c r="F1073" s="102">
        <f>'SABANA DE PRECIOS'!BA40</f>
        <v>1.6310799999999999</v>
      </c>
      <c r="G1073" s="98" t="s">
        <v>67</v>
      </c>
      <c r="H1073" s="98" t="s">
        <v>125</v>
      </c>
      <c r="I1073" s="191" t="s">
        <v>370</v>
      </c>
    </row>
    <row r="1074" spans="1:9" ht="15.75" thickBot="1">
      <c r="A1074" s="104">
        <v>87</v>
      </c>
      <c r="B1074" s="98">
        <v>60</v>
      </c>
      <c r="C1074" s="98">
        <v>1</v>
      </c>
      <c r="D1074" s="107">
        <v>45870</v>
      </c>
      <c r="E1074" s="107">
        <v>45889</v>
      </c>
      <c r="F1074" s="102">
        <f>'SABANA DE PRECIOS'!BA41</f>
        <v>1.6105099999999999</v>
      </c>
      <c r="G1074" s="98" t="s">
        <v>69</v>
      </c>
      <c r="H1074" s="98" t="s">
        <v>125</v>
      </c>
      <c r="I1074" s="191" t="s">
        <v>370</v>
      </c>
    </row>
    <row r="1075" spans="1:9" ht="15.75" thickBot="1">
      <c r="A1075" s="104">
        <v>87</v>
      </c>
      <c r="B1075" s="98">
        <v>65</v>
      </c>
      <c r="C1075" s="98">
        <v>1</v>
      </c>
      <c r="D1075" s="107">
        <v>45870</v>
      </c>
      <c r="E1075" s="107">
        <v>45889</v>
      </c>
      <c r="F1075" s="102">
        <f>'SABANA DE PRECIOS'!BA42</f>
        <v>1.6310799999999999</v>
      </c>
      <c r="G1075" s="98" t="s">
        <v>71</v>
      </c>
      <c r="H1075" s="98" t="s">
        <v>125</v>
      </c>
      <c r="I1075" s="191" t="s">
        <v>370</v>
      </c>
    </row>
    <row r="1076" spans="1:9" ht="15.75" thickBot="1">
      <c r="A1076" s="104">
        <v>87</v>
      </c>
      <c r="B1076" s="98">
        <v>68</v>
      </c>
      <c r="C1076" s="98">
        <v>1</v>
      </c>
      <c r="D1076" s="107">
        <v>45870</v>
      </c>
      <c r="E1076" s="107">
        <v>45889</v>
      </c>
      <c r="F1076" s="102">
        <f>'SABANA DE PRECIOS'!BA43</f>
        <v>1.7540099999999998</v>
      </c>
      <c r="G1076" s="98" t="s">
        <v>72</v>
      </c>
      <c r="H1076" s="98" t="s">
        <v>125</v>
      </c>
      <c r="I1076" s="191" t="s">
        <v>370</v>
      </c>
    </row>
    <row r="1077" spans="1:9" ht="15.75" thickBot="1">
      <c r="A1077" s="104">
        <v>87</v>
      </c>
      <c r="B1077" s="98">
        <v>67</v>
      </c>
      <c r="C1077" s="98">
        <v>1</v>
      </c>
      <c r="D1077" s="107">
        <v>45870</v>
      </c>
      <c r="E1077" s="107">
        <v>45889</v>
      </c>
      <c r="F1077" s="102">
        <f>'SABANA DE PRECIOS'!BA44</f>
        <v>0</v>
      </c>
      <c r="G1077" s="98" t="s">
        <v>73</v>
      </c>
      <c r="H1077" s="98" t="s">
        <v>125</v>
      </c>
      <c r="I1077" s="191" t="s">
        <v>370</v>
      </c>
    </row>
    <row r="1078" spans="1:9" ht="15.75" thickBot="1">
      <c r="A1078" s="104">
        <v>87</v>
      </c>
      <c r="B1078" s="98">
        <v>77</v>
      </c>
      <c r="C1078" s="98">
        <v>1</v>
      </c>
      <c r="D1078" s="107">
        <v>45870</v>
      </c>
      <c r="E1078" s="107">
        <v>45889</v>
      </c>
      <c r="F1078" s="102">
        <f>'SABANA DE PRECIOS'!BA45</f>
        <v>1.7036800000000001</v>
      </c>
      <c r="G1078" s="98" t="s">
        <v>74</v>
      </c>
      <c r="H1078" s="98" t="s">
        <v>125</v>
      </c>
      <c r="I1078" s="191" t="s">
        <v>370</v>
      </c>
    </row>
    <row r="1079" spans="1:9" ht="15.75" thickBot="1">
      <c r="A1079" s="104">
        <v>87</v>
      </c>
      <c r="B1079" s="98">
        <v>78</v>
      </c>
      <c r="C1079" s="98">
        <v>1</v>
      </c>
      <c r="D1079" s="107">
        <v>45870</v>
      </c>
      <c r="E1079" s="107">
        <v>45889</v>
      </c>
      <c r="F1079" s="102">
        <f>'SABANA DE PRECIOS'!BA46</f>
        <v>1.6068800000000001</v>
      </c>
      <c r="G1079" s="98" t="s">
        <v>76</v>
      </c>
      <c r="H1079" s="98" t="s">
        <v>125</v>
      </c>
      <c r="I1079" s="191" t="s">
        <v>370</v>
      </c>
    </row>
    <row r="1080" spans="1:9" ht="15.75" thickBot="1">
      <c r="A1080" s="104">
        <v>87</v>
      </c>
      <c r="B1080" s="98">
        <v>80</v>
      </c>
      <c r="C1080" s="98">
        <v>1</v>
      </c>
      <c r="D1080" s="107">
        <v>45870</v>
      </c>
      <c r="E1080" s="107">
        <v>45889</v>
      </c>
      <c r="F1080" s="102">
        <f>'SABANA DE PRECIOS'!BA47</f>
        <v>1.6843199999999998</v>
      </c>
      <c r="G1080" s="98" t="s">
        <v>78</v>
      </c>
      <c r="H1080" s="98" t="s">
        <v>125</v>
      </c>
      <c r="I1080" s="191" t="s">
        <v>370</v>
      </c>
    </row>
    <row r="1081" spans="1:9" ht="15.75" thickBot="1">
      <c r="A1081" s="104">
        <v>87</v>
      </c>
      <c r="B1081" s="98">
        <v>81</v>
      </c>
      <c r="C1081" s="98">
        <v>1</v>
      </c>
      <c r="D1081" s="107">
        <v>45870</v>
      </c>
      <c r="E1081" s="107">
        <v>45889</v>
      </c>
      <c r="F1081" s="102">
        <f>'SABANA DE PRECIOS'!BA48</f>
        <v>1.68069</v>
      </c>
      <c r="G1081" s="98" t="s">
        <v>79</v>
      </c>
      <c r="H1081" s="98" t="s">
        <v>125</v>
      </c>
      <c r="I1081" s="191" t="s">
        <v>370</v>
      </c>
    </row>
    <row r="1082" spans="1:9" ht="15.75" thickBot="1">
      <c r="A1082" s="104">
        <v>87</v>
      </c>
      <c r="B1082" s="98">
        <v>79</v>
      </c>
      <c r="C1082" s="98">
        <v>1</v>
      </c>
      <c r="D1082" s="107">
        <v>45870</v>
      </c>
      <c r="E1082" s="107">
        <v>45889</v>
      </c>
      <c r="F1082" s="102">
        <f>'SABANA DE PRECIOS'!BA49</f>
        <v>1.6105099999999999</v>
      </c>
      <c r="G1082" s="98" t="s">
        <v>80</v>
      </c>
      <c r="H1082" s="98" t="s">
        <v>125</v>
      </c>
      <c r="I1082" s="191" t="s">
        <v>370</v>
      </c>
    </row>
    <row r="1083" spans="1:9" ht="15.75" thickBot="1">
      <c r="A1083" s="104">
        <v>87</v>
      </c>
      <c r="B1083" s="108">
        <v>71</v>
      </c>
      <c r="C1083" s="108">
        <v>1</v>
      </c>
      <c r="D1083" s="109">
        <v>45870</v>
      </c>
      <c r="E1083" s="109">
        <v>45889</v>
      </c>
      <c r="F1083" s="102">
        <f>'SABANA DE PRECIOS'!BA50</f>
        <v>1.6468099999999999</v>
      </c>
      <c r="G1083" s="108" t="s">
        <v>118</v>
      </c>
      <c r="H1083" s="108" t="s">
        <v>125</v>
      </c>
      <c r="I1083" s="191" t="s">
        <v>370</v>
      </c>
    </row>
    <row r="1084" spans="1:9" ht="15.75" thickBot="1">
      <c r="A1084" s="104">
        <v>87</v>
      </c>
      <c r="B1084" s="108">
        <v>86</v>
      </c>
      <c r="C1084" s="108">
        <v>1</v>
      </c>
      <c r="D1084" s="109">
        <v>45870</v>
      </c>
      <c r="E1084" s="109">
        <v>45889</v>
      </c>
      <c r="F1084" s="102">
        <f>'SABANA DE PRECIOS'!BA51</f>
        <v>1.6589099999999999</v>
      </c>
      <c r="G1084" s="108" t="s">
        <v>83</v>
      </c>
      <c r="H1084" s="108" t="s">
        <v>125</v>
      </c>
      <c r="I1084" s="191" t="s">
        <v>370</v>
      </c>
    </row>
    <row r="1085" spans="1:9" ht="15.75" thickBot="1">
      <c r="A1085" s="187">
        <v>87</v>
      </c>
      <c r="B1085" s="120">
        <v>89</v>
      </c>
      <c r="C1085" s="120">
        <v>1</v>
      </c>
      <c r="D1085" s="121">
        <v>45870</v>
      </c>
      <c r="E1085" s="121">
        <v>45889</v>
      </c>
      <c r="F1085" s="101">
        <f>'SABANA DE PRECIOS'!BA20</f>
        <v>1.6056699999999999</v>
      </c>
      <c r="G1085" s="120" t="s">
        <v>37</v>
      </c>
      <c r="H1085" s="120" t="s">
        <v>125</v>
      </c>
      <c r="I1085" s="191" t="s">
        <v>370</v>
      </c>
    </row>
    <row r="1086" spans="1:9" ht="15.75" thickBot="1">
      <c r="A1086" s="187">
        <v>87</v>
      </c>
      <c r="B1086" s="120">
        <v>90</v>
      </c>
      <c r="C1086" s="120">
        <v>1</v>
      </c>
      <c r="D1086" s="121">
        <v>45870</v>
      </c>
      <c r="E1086" s="121">
        <v>45889</v>
      </c>
      <c r="F1086" s="101">
        <f>'SABANA DE PRECIOS'!BA21</f>
        <v>1.6419699999999999</v>
      </c>
      <c r="G1086" s="100" t="s">
        <v>365</v>
      </c>
      <c r="H1086" s="120" t="s">
        <v>125</v>
      </c>
      <c r="I1086" s="191" t="s">
        <v>370</v>
      </c>
    </row>
    <row r="1087" spans="1:9" ht="15.75" thickBot="1">
      <c r="A1087" s="104">
        <v>87</v>
      </c>
      <c r="B1087" s="108">
        <v>93</v>
      </c>
      <c r="C1087" s="108">
        <v>1</v>
      </c>
      <c r="D1087" s="109">
        <v>45870</v>
      </c>
      <c r="E1087" s="109">
        <v>45889</v>
      </c>
      <c r="F1087" s="102">
        <f>'SABANA DE PRECIOS'!BA52</f>
        <v>1.6879500000000001</v>
      </c>
      <c r="G1087" s="108" t="s">
        <v>387</v>
      </c>
      <c r="H1087" s="108" t="s">
        <v>125</v>
      </c>
      <c r="I1087" s="191" t="s">
        <v>370</v>
      </c>
    </row>
    <row r="1088" spans="1:9" ht="15.75" thickBot="1">
      <c r="A1088" s="104">
        <v>87</v>
      </c>
      <c r="B1088" s="108">
        <v>94</v>
      </c>
      <c r="C1088" s="108">
        <v>1</v>
      </c>
      <c r="D1088" s="109">
        <v>45870</v>
      </c>
      <c r="E1088" s="109">
        <v>45889</v>
      </c>
      <c r="F1088" s="102">
        <f>'SABANA DE PRECIOS'!BA53</f>
        <v>1.6782699999999999</v>
      </c>
      <c r="G1088" s="108" t="s">
        <v>389</v>
      </c>
      <c r="H1088" s="108" t="s">
        <v>125</v>
      </c>
      <c r="I1088" s="191" t="s">
        <v>370</v>
      </c>
    </row>
    <row r="1089" spans="1:9" ht="15.75" thickBot="1">
      <c r="A1089" s="104">
        <v>87</v>
      </c>
      <c r="B1089" s="108">
        <v>95</v>
      </c>
      <c r="C1089" s="108">
        <v>1</v>
      </c>
      <c r="D1089" s="109">
        <v>45870</v>
      </c>
      <c r="E1089" s="109">
        <v>45889</v>
      </c>
      <c r="F1089" s="102">
        <f>'SABANA DE PRECIOS'!BA54</f>
        <v>1.69763</v>
      </c>
      <c r="G1089" s="108" t="s">
        <v>388</v>
      </c>
      <c r="H1089" s="108" t="s">
        <v>125</v>
      </c>
      <c r="I1089" s="191" t="s">
        <v>370</v>
      </c>
    </row>
    <row r="1090" spans="1:9">
      <c r="A1090" s="104">
        <v>87</v>
      </c>
      <c r="B1090" s="108">
        <v>97</v>
      </c>
      <c r="C1090" s="108">
        <v>1</v>
      </c>
      <c r="D1090" s="109">
        <v>45870</v>
      </c>
      <c r="E1090" s="109">
        <v>45889</v>
      </c>
      <c r="F1090" s="102">
        <f>'SABANA DE PRECIOS'!BA55</f>
        <v>1.6395499999999998</v>
      </c>
      <c r="G1090" s="108" t="s">
        <v>403</v>
      </c>
      <c r="H1090" s="108" t="s">
        <v>125</v>
      </c>
      <c r="I1090" s="191" t="s">
        <v>370</v>
      </c>
    </row>
    <row r="1091" spans="1:9" ht="15.75" thickBot="1"/>
    <row r="1092" spans="1:9" ht="15.75" thickBot="1">
      <c r="A1092" s="104">
        <v>88</v>
      </c>
      <c r="B1092" s="105">
        <v>73</v>
      </c>
      <c r="C1092" s="105">
        <v>1</v>
      </c>
      <c r="D1092" s="117">
        <v>45870</v>
      </c>
      <c r="E1092" s="117">
        <v>45889</v>
      </c>
      <c r="F1092" s="102">
        <f>'SABANA DE PRECIOS'!BE3</f>
        <v>1.6153499999999998</v>
      </c>
      <c r="G1092" s="105" t="s">
        <v>15</v>
      </c>
      <c r="H1092" s="105" t="s">
        <v>125</v>
      </c>
      <c r="I1092" s="114" t="s">
        <v>367</v>
      </c>
    </row>
    <row r="1093" spans="1:9" ht="15.75" thickBot="1">
      <c r="A1093" s="104">
        <v>88</v>
      </c>
      <c r="B1093" s="98">
        <v>19</v>
      </c>
      <c r="C1093" s="98">
        <v>1</v>
      </c>
      <c r="D1093" s="107">
        <v>45870</v>
      </c>
      <c r="E1093" s="107">
        <v>45889</v>
      </c>
      <c r="F1093" s="102">
        <f>'SABANA DE PRECIOS'!BE4</f>
        <v>1.6153499999999998</v>
      </c>
      <c r="G1093" s="98" t="s">
        <v>18</v>
      </c>
      <c r="H1093" s="98" t="s">
        <v>125</v>
      </c>
      <c r="I1093" s="114" t="s">
        <v>367</v>
      </c>
    </row>
    <row r="1094" spans="1:9" ht="15.75" thickBot="1">
      <c r="A1094" s="104">
        <v>88</v>
      </c>
      <c r="B1094" s="98">
        <v>26</v>
      </c>
      <c r="C1094" s="98">
        <v>1</v>
      </c>
      <c r="D1094" s="107">
        <v>45870</v>
      </c>
      <c r="E1094" s="107">
        <v>45889</v>
      </c>
      <c r="F1094" s="102">
        <f>'SABANA DE PRECIOS'!BE5</f>
        <v>1.6153499999999998</v>
      </c>
      <c r="G1094" s="98" t="s">
        <v>19</v>
      </c>
      <c r="H1094" s="98" t="s">
        <v>125</v>
      </c>
      <c r="I1094" s="114" t="s">
        <v>367</v>
      </c>
    </row>
    <row r="1095" spans="1:9" ht="15.75" thickBot="1">
      <c r="A1095" s="104">
        <v>88</v>
      </c>
      <c r="B1095" s="98">
        <v>1</v>
      </c>
      <c r="C1095" s="98">
        <v>1</v>
      </c>
      <c r="D1095" s="107">
        <v>45870</v>
      </c>
      <c r="E1095" s="107">
        <v>45889</v>
      </c>
      <c r="F1095" s="102">
        <f>'SABANA DE PRECIOS'!BE6</f>
        <v>1.6334999999999997</v>
      </c>
      <c r="G1095" s="98" t="s">
        <v>20</v>
      </c>
      <c r="H1095" s="98" t="s">
        <v>125</v>
      </c>
      <c r="I1095" s="114" t="s">
        <v>367</v>
      </c>
    </row>
    <row r="1096" spans="1:9" ht="15.75" thickBot="1">
      <c r="A1096" s="104">
        <v>88</v>
      </c>
      <c r="B1096" s="98">
        <v>2</v>
      </c>
      <c r="C1096" s="98">
        <v>1</v>
      </c>
      <c r="D1096" s="107">
        <v>45870</v>
      </c>
      <c r="E1096" s="107">
        <v>45889</v>
      </c>
      <c r="F1096" s="102">
        <f>'SABANA DE PRECIOS'!BE7</f>
        <v>1.6153499999999998</v>
      </c>
      <c r="G1096" s="98" t="s">
        <v>21</v>
      </c>
      <c r="H1096" s="98" t="s">
        <v>125</v>
      </c>
      <c r="I1096" s="114" t="s">
        <v>367</v>
      </c>
    </row>
    <row r="1097" spans="1:9" ht="15.75" thickBot="1">
      <c r="A1097" s="104">
        <v>88</v>
      </c>
      <c r="B1097" s="98">
        <v>55</v>
      </c>
      <c r="C1097" s="98">
        <v>1</v>
      </c>
      <c r="D1097" s="107">
        <v>45870</v>
      </c>
      <c r="E1097" s="107">
        <v>45889</v>
      </c>
      <c r="F1097" s="102">
        <f>'SABANA DE PRECIOS'!BE8</f>
        <v>1.6274499999999998</v>
      </c>
      <c r="G1097" s="98" t="s">
        <v>22</v>
      </c>
      <c r="H1097" s="98" t="s">
        <v>125</v>
      </c>
      <c r="I1097" s="114" t="s">
        <v>367</v>
      </c>
    </row>
    <row r="1098" spans="1:9" ht="15.75" thickBot="1">
      <c r="A1098" s="228">
        <v>88</v>
      </c>
      <c r="B1098" s="100">
        <v>96</v>
      </c>
      <c r="C1098" s="100">
        <v>1</v>
      </c>
      <c r="D1098" s="112">
        <v>45870</v>
      </c>
      <c r="E1098" s="112">
        <v>45889</v>
      </c>
      <c r="F1098" s="101">
        <f>'SABANA DE PRECIOS'!BE9</f>
        <v>1.6153499999999998</v>
      </c>
      <c r="G1098" s="229" t="s">
        <v>390</v>
      </c>
      <c r="H1098" s="100" t="s">
        <v>125</v>
      </c>
      <c r="I1098" s="231" t="s">
        <v>367</v>
      </c>
    </row>
    <row r="1099" spans="1:9" ht="15.75" thickBot="1">
      <c r="A1099" s="104">
        <v>88</v>
      </c>
      <c r="B1099" s="98">
        <v>9</v>
      </c>
      <c r="C1099" s="98">
        <v>1</v>
      </c>
      <c r="D1099" s="107">
        <v>45870</v>
      </c>
      <c r="E1099" s="107">
        <v>45889</v>
      </c>
      <c r="F1099" s="102">
        <f>'SABANA DE PRECIOS'!BE10</f>
        <v>1.5790499999999998</v>
      </c>
      <c r="G1099" s="98" t="s">
        <v>24</v>
      </c>
      <c r="H1099" s="98" t="s">
        <v>125</v>
      </c>
      <c r="I1099" s="114" t="s">
        <v>367</v>
      </c>
    </row>
    <row r="1100" spans="1:9" ht="15.75" thickBot="1">
      <c r="A1100" s="104">
        <v>88</v>
      </c>
      <c r="B1100" s="98">
        <v>10</v>
      </c>
      <c r="C1100" s="98">
        <v>1</v>
      </c>
      <c r="D1100" s="107">
        <v>45870</v>
      </c>
      <c r="E1100" s="107">
        <v>45889</v>
      </c>
      <c r="F1100" s="102">
        <f>F1099</f>
        <v>1.5790499999999998</v>
      </c>
      <c r="G1100" s="98" t="s">
        <v>24</v>
      </c>
      <c r="H1100" s="98" t="s">
        <v>125</v>
      </c>
      <c r="I1100" s="114" t="s">
        <v>367</v>
      </c>
    </row>
    <row r="1101" spans="1:9" ht="15.75" thickBot="1">
      <c r="A1101" s="104">
        <v>88</v>
      </c>
      <c r="B1101" s="98">
        <v>74</v>
      </c>
      <c r="C1101" s="98">
        <v>1</v>
      </c>
      <c r="D1101" s="107">
        <v>45870</v>
      </c>
      <c r="E1101" s="107">
        <v>45889</v>
      </c>
      <c r="F1101" s="102">
        <f>'SABANA DE PRECIOS'!BE11</f>
        <v>1.6092999999999997</v>
      </c>
      <c r="G1101" s="98" t="s">
        <v>26</v>
      </c>
      <c r="H1101" s="98" t="s">
        <v>125</v>
      </c>
      <c r="I1101" s="114" t="s">
        <v>367</v>
      </c>
    </row>
    <row r="1102" spans="1:9" ht="15.75" thickBot="1">
      <c r="A1102" s="104">
        <v>88</v>
      </c>
      <c r="B1102" s="98">
        <v>75</v>
      </c>
      <c r="C1102" s="98">
        <v>1</v>
      </c>
      <c r="D1102" s="107">
        <v>45870</v>
      </c>
      <c r="E1102" s="107">
        <v>45889</v>
      </c>
      <c r="F1102" s="102">
        <f>F1101</f>
        <v>1.6092999999999997</v>
      </c>
      <c r="G1102" s="98" t="s">
        <v>26</v>
      </c>
      <c r="H1102" s="98" t="s">
        <v>125</v>
      </c>
      <c r="I1102" s="114" t="s">
        <v>367</v>
      </c>
    </row>
    <row r="1103" spans="1:9" ht="15.75" thickBot="1">
      <c r="A1103" s="104">
        <v>88</v>
      </c>
      <c r="B1103" s="98">
        <v>27</v>
      </c>
      <c r="C1103" s="98">
        <v>1</v>
      </c>
      <c r="D1103" s="107">
        <v>45870</v>
      </c>
      <c r="E1103" s="107">
        <v>45889</v>
      </c>
      <c r="F1103" s="102">
        <f>'SABANA DE PRECIOS'!BE12</f>
        <v>1.6153499999999998</v>
      </c>
      <c r="G1103" s="98" t="s">
        <v>23</v>
      </c>
      <c r="H1103" s="98" t="s">
        <v>125</v>
      </c>
      <c r="I1103" s="114" t="s">
        <v>367</v>
      </c>
    </row>
    <row r="1104" spans="1:9" ht="15.75" thickBot="1">
      <c r="A1104" s="104">
        <v>88</v>
      </c>
      <c r="B1104" s="98">
        <v>72</v>
      </c>
      <c r="C1104" s="98">
        <v>1</v>
      </c>
      <c r="D1104" s="107">
        <v>45870</v>
      </c>
      <c r="E1104" s="107">
        <v>45889</v>
      </c>
      <c r="F1104" s="102">
        <f>'SABANA DE PRECIOS'!BE13</f>
        <v>1.62019</v>
      </c>
      <c r="G1104" s="98" t="s">
        <v>28</v>
      </c>
      <c r="H1104" s="98" t="s">
        <v>125</v>
      </c>
      <c r="I1104" s="114" t="s">
        <v>367</v>
      </c>
    </row>
    <row r="1105" spans="1:9" ht="15.75" thickBot="1">
      <c r="A1105" s="104">
        <v>88</v>
      </c>
      <c r="B1105" s="98">
        <v>76</v>
      </c>
      <c r="C1105" s="98">
        <v>1</v>
      </c>
      <c r="D1105" s="107">
        <v>45870</v>
      </c>
      <c r="E1105" s="107">
        <v>45889</v>
      </c>
      <c r="F1105" s="102">
        <f>'SABANA DE PRECIOS'!BE14</f>
        <v>1.6334999999999997</v>
      </c>
      <c r="G1105" s="98" t="s">
        <v>29</v>
      </c>
      <c r="H1105" s="98" t="s">
        <v>125</v>
      </c>
      <c r="I1105" s="114" t="s">
        <v>367</v>
      </c>
    </row>
    <row r="1106" spans="1:9" ht="15.75" thickBot="1">
      <c r="A1106" s="104">
        <v>88</v>
      </c>
      <c r="B1106" s="98">
        <v>83</v>
      </c>
      <c r="C1106" s="108">
        <v>1</v>
      </c>
      <c r="D1106" s="109">
        <v>45870</v>
      </c>
      <c r="E1106" s="109">
        <v>45889</v>
      </c>
      <c r="F1106" s="102">
        <f>'SABANA DE PRECIOS'!BE15</f>
        <v>1.5971999999999997</v>
      </c>
      <c r="G1106" s="98" t="s">
        <v>30</v>
      </c>
      <c r="H1106" s="108" t="s">
        <v>125</v>
      </c>
      <c r="I1106" s="114" t="s">
        <v>367</v>
      </c>
    </row>
    <row r="1107" spans="1:9" ht="15.75" thickBot="1">
      <c r="A1107" s="104">
        <v>88</v>
      </c>
      <c r="B1107" s="108">
        <v>84</v>
      </c>
      <c r="C1107" s="108">
        <v>1</v>
      </c>
      <c r="D1107" s="109">
        <v>45870</v>
      </c>
      <c r="E1107" s="109">
        <v>45889</v>
      </c>
      <c r="F1107" s="102">
        <f>'SABANA DE PRECIOS'!BE16</f>
        <v>1.5971999999999997</v>
      </c>
      <c r="G1107" s="108" t="s">
        <v>32</v>
      </c>
      <c r="H1107" s="108" t="s">
        <v>125</v>
      </c>
      <c r="I1107" s="114" t="s">
        <v>367</v>
      </c>
    </row>
    <row r="1108" spans="1:9" ht="15.75" thickBot="1">
      <c r="A1108" s="104">
        <v>88</v>
      </c>
      <c r="B1108" s="108">
        <v>85</v>
      </c>
      <c r="C1108" s="108">
        <v>1</v>
      </c>
      <c r="D1108" s="109">
        <v>45870</v>
      </c>
      <c r="E1108" s="109">
        <v>45889</v>
      </c>
      <c r="F1108" s="102">
        <f>'SABANA DE PRECIOS'!BE17</f>
        <v>1.5971999999999997</v>
      </c>
      <c r="G1108" s="108" t="s">
        <v>33</v>
      </c>
      <c r="H1108" s="108" t="s">
        <v>125</v>
      </c>
      <c r="I1108" s="114" t="s">
        <v>367</v>
      </c>
    </row>
    <row r="1109" spans="1:9" ht="15.75" thickBot="1">
      <c r="A1109" s="104">
        <v>88</v>
      </c>
      <c r="B1109" s="108">
        <v>87</v>
      </c>
      <c r="C1109" s="108">
        <v>1</v>
      </c>
      <c r="D1109" s="109">
        <v>45870</v>
      </c>
      <c r="E1109" s="109">
        <v>45889</v>
      </c>
      <c r="F1109" s="102">
        <f>'SABANA DE PRECIOS'!BE18</f>
        <v>1.6032499999999998</v>
      </c>
      <c r="G1109" s="108" t="s">
        <v>34</v>
      </c>
      <c r="H1109" s="108" t="s">
        <v>125</v>
      </c>
      <c r="I1109" s="114" t="s">
        <v>367</v>
      </c>
    </row>
    <row r="1110" spans="1:9" ht="15.75" thickBot="1">
      <c r="A1110" s="104">
        <v>88</v>
      </c>
      <c r="B1110" s="108">
        <v>88</v>
      </c>
      <c r="C1110" s="108">
        <v>1</v>
      </c>
      <c r="D1110" s="109">
        <v>45870</v>
      </c>
      <c r="E1110" s="109">
        <v>45889</v>
      </c>
      <c r="F1110" s="102">
        <f>'SABANA DE PRECIOS'!BE19</f>
        <v>1.6092999999999997</v>
      </c>
      <c r="G1110" s="108" t="s">
        <v>35</v>
      </c>
      <c r="H1110" s="108" t="s">
        <v>125</v>
      </c>
      <c r="I1110" s="114" t="s">
        <v>367</v>
      </c>
    </row>
    <row r="1111" spans="1:9" ht="15.75" thickBot="1">
      <c r="A1111" s="104">
        <v>88</v>
      </c>
      <c r="B1111" s="98">
        <v>18</v>
      </c>
      <c r="C1111" s="98">
        <v>1</v>
      </c>
      <c r="D1111" s="107">
        <v>45870</v>
      </c>
      <c r="E1111" s="107">
        <v>45889</v>
      </c>
      <c r="F1111" s="102">
        <f>'SABANA DE PRECIOS'!BE23</f>
        <v>1.6068800000000001</v>
      </c>
      <c r="G1111" s="98" t="s">
        <v>39</v>
      </c>
      <c r="H1111" s="98" t="s">
        <v>125</v>
      </c>
      <c r="I1111" s="114" t="s">
        <v>367</v>
      </c>
    </row>
    <row r="1112" spans="1:9" ht="15.75" thickBot="1">
      <c r="A1112" s="104">
        <v>88</v>
      </c>
      <c r="B1112" s="98">
        <v>70</v>
      </c>
      <c r="C1112" s="98">
        <v>1</v>
      </c>
      <c r="D1112" s="107">
        <v>45870</v>
      </c>
      <c r="E1112" s="107">
        <v>45889</v>
      </c>
      <c r="F1112" s="102">
        <f>'SABANA DE PRECIOS'!BE24</f>
        <v>1.6383400000000001</v>
      </c>
      <c r="G1112" s="98" t="s">
        <v>41</v>
      </c>
      <c r="H1112" s="98" t="s">
        <v>125</v>
      </c>
      <c r="I1112" s="114" t="s">
        <v>367</v>
      </c>
    </row>
    <row r="1113" spans="1:9" ht="15.75" thickBot="1">
      <c r="A1113" s="104">
        <v>88</v>
      </c>
      <c r="B1113" s="98">
        <v>23</v>
      </c>
      <c r="C1113" s="98">
        <v>1</v>
      </c>
      <c r="D1113" s="107">
        <v>45870</v>
      </c>
      <c r="E1113" s="107">
        <v>45889</v>
      </c>
      <c r="F1113" s="102">
        <f>'SABANA DE PRECIOS'!BE25</f>
        <v>1.6274499999999998</v>
      </c>
      <c r="G1113" s="98" t="s">
        <v>43</v>
      </c>
      <c r="H1113" s="98" t="s">
        <v>125</v>
      </c>
      <c r="I1113" s="114" t="s">
        <v>367</v>
      </c>
    </row>
    <row r="1114" spans="1:9" ht="15.75" thickBot="1">
      <c r="A1114" s="104">
        <v>88</v>
      </c>
      <c r="B1114" s="98">
        <v>66</v>
      </c>
      <c r="C1114" s="98">
        <v>1</v>
      </c>
      <c r="D1114" s="107">
        <v>45870</v>
      </c>
      <c r="E1114" s="107">
        <v>45889</v>
      </c>
      <c r="F1114" s="102">
        <v>0</v>
      </c>
      <c r="G1114" s="98" t="s">
        <v>386</v>
      </c>
      <c r="H1114" s="98" t="s">
        <v>125</v>
      </c>
      <c r="I1114" s="114" t="s">
        <v>367</v>
      </c>
    </row>
    <row r="1115" spans="1:9" ht="15.75" thickBot="1">
      <c r="A1115" s="104">
        <v>88</v>
      </c>
      <c r="B1115" s="98">
        <v>8</v>
      </c>
      <c r="C1115" s="98">
        <v>1</v>
      </c>
      <c r="D1115" s="107">
        <v>45870</v>
      </c>
      <c r="E1115" s="107">
        <v>45889</v>
      </c>
      <c r="F1115" s="102">
        <f>'SABANA DE PRECIOS'!BE26</f>
        <v>1.6504400000000001</v>
      </c>
      <c r="G1115" s="98" t="s">
        <v>45</v>
      </c>
      <c r="H1115" s="98" t="s">
        <v>125</v>
      </c>
      <c r="I1115" s="114" t="s">
        <v>367</v>
      </c>
    </row>
    <row r="1116" spans="1:9" ht="15.75" thickBot="1">
      <c r="A1116" s="104">
        <v>88</v>
      </c>
      <c r="B1116" s="98">
        <v>82</v>
      </c>
      <c r="C1116" s="98">
        <v>1</v>
      </c>
      <c r="D1116" s="107">
        <v>45870</v>
      </c>
      <c r="E1116" s="107">
        <v>45889</v>
      </c>
      <c r="F1116" s="102">
        <f>'SABANA DE PRECIOS'!BE27</f>
        <v>1.6141400000000001</v>
      </c>
      <c r="G1116" s="98" t="s">
        <v>46</v>
      </c>
      <c r="H1116" s="98" t="s">
        <v>125</v>
      </c>
      <c r="I1116" s="114" t="s">
        <v>367</v>
      </c>
    </row>
    <row r="1117" spans="1:9" ht="15.75" thickBot="1">
      <c r="A1117" s="104">
        <v>88</v>
      </c>
      <c r="B1117" s="98">
        <v>16</v>
      </c>
      <c r="C1117" s="98">
        <v>1</v>
      </c>
      <c r="D1117" s="107">
        <v>45870</v>
      </c>
      <c r="E1117" s="107">
        <v>45889</v>
      </c>
      <c r="F1117" s="102">
        <f>'SABANA DE PRECIOS'!BE28</f>
        <v>1.7472399999999999</v>
      </c>
      <c r="G1117" s="98" t="s">
        <v>47</v>
      </c>
      <c r="H1117" s="98" t="s">
        <v>125</v>
      </c>
      <c r="I1117" s="114" t="s">
        <v>367</v>
      </c>
    </row>
    <row r="1118" spans="1:9" ht="15.75" thickBot="1">
      <c r="A1118" s="104">
        <v>88</v>
      </c>
      <c r="B1118" s="98">
        <v>14</v>
      </c>
      <c r="C1118" s="98">
        <v>1</v>
      </c>
      <c r="D1118" s="107">
        <v>45870</v>
      </c>
      <c r="E1118" s="107">
        <v>45889</v>
      </c>
      <c r="F1118" s="102">
        <f>'SABANA DE PRECIOS'!BE29</f>
        <v>0</v>
      </c>
      <c r="G1118" s="98" t="s">
        <v>49</v>
      </c>
      <c r="H1118" s="98" t="s">
        <v>125</v>
      </c>
      <c r="I1118" s="114" t="s">
        <v>367</v>
      </c>
    </row>
    <row r="1119" spans="1:9" ht="15.75" thickBot="1">
      <c r="A1119" s="104">
        <v>88</v>
      </c>
      <c r="B1119" s="98">
        <v>5</v>
      </c>
      <c r="C1119" s="98">
        <v>1</v>
      </c>
      <c r="D1119" s="107">
        <v>45870</v>
      </c>
      <c r="E1119" s="107">
        <v>45889</v>
      </c>
      <c r="F1119" s="102">
        <f>'SABANA DE PRECIOS'!BE30</f>
        <v>1.6468099999999999</v>
      </c>
      <c r="G1119" s="98" t="s">
        <v>51</v>
      </c>
      <c r="H1119" s="98" t="s">
        <v>125</v>
      </c>
      <c r="I1119" s="114" t="s">
        <v>367</v>
      </c>
    </row>
    <row r="1120" spans="1:9" ht="15.75" thickBot="1">
      <c r="A1120" s="104">
        <v>88</v>
      </c>
      <c r="B1120" s="98">
        <v>41</v>
      </c>
      <c r="C1120" s="98">
        <v>1</v>
      </c>
      <c r="D1120" s="107">
        <v>45870</v>
      </c>
      <c r="E1120" s="107">
        <v>45889</v>
      </c>
      <c r="F1120" s="102">
        <f>'SABANA DE PRECIOS'!BE31</f>
        <v>1.6153499999999998</v>
      </c>
      <c r="G1120" s="98" t="s">
        <v>53</v>
      </c>
      <c r="H1120" s="98" t="s">
        <v>125</v>
      </c>
      <c r="I1120" s="114" t="s">
        <v>367</v>
      </c>
    </row>
    <row r="1121" spans="1:9" ht="15.75" thickBot="1">
      <c r="A1121" s="104">
        <v>88</v>
      </c>
      <c r="B1121" s="98">
        <v>64</v>
      </c>
      <c r="C1121" s="98">
        <v>1</v>
      </c>
      <c r="D1121" s="107">
        <v>45870</v>
      </c>
      <c r="E1121" s="107">
        <v>45889</v>
      </c>
      <c r="F1121" s="102">
        <f>'SABANA DE PRECIOS'!BE32</f>
        <v>1.7048899999999998</v>
      </c>
      <c r="G1121" s="98" t="s">
        <v>55</v>
      </c>
      <c r="H1121" s="98" t="s">
        <v>125</v>
      </c>
      <c r="I1121" s="114" t="s">
        <v>367</v>
      </c>
    </row>
    <row r="1122" spans="1:9" ht="15.75" thickBot="1">
      <c r="A1122" s="104">
        <v>88</v>
      </c>
      <c r="B1122" s="98">
        <v>44</v>
      </c>
      <c r="C1122" s="98">
        <v>1</v>
      </c>
      <c r="D1122" s="107">
        <v>45870</v>
      </c>
      <c r="E1122" s="107">
        <v>45889</v>
      </c>
      <c r="F1122" s="102">
        <f>'SABANA DE PRECIOS'!BE33</f>
        <v>1.6020400000000001</v>
      </c>
      <c r="G1122" s="98" t="s">
        <v>56</v>
      </c>
      <c r="H1122" s="98" t="s">
        <v>125</v>
      </c>
      <c r="I1122" s="114" t="s">
        <v>367</v>
      </c>
    </row>
    <row r="1123" spans="1:9" ht="15.75" thickBot="1">
      <c r="A1123" s="104">
        <v>88</v>
      </c>
      <c r="B1123" s="98">
        <v>33</v>
      </c>
      <c r="C1123" s="98">
        <v>1</v>
      </c>
      <c r="D1123" s="107">
        <v>45870</v>
      </c>
      <c r="E1123" s="107">
        <v>45889</v>
      </c>
      <c r="F1123" s="102">
        <f>'SABANA DE PRECIOS'!BE34</f>
        <v>1.6722199999999998</v>
      </c>
      <c r="G1123" s="98" t="s">
        <v>58</v>
      </c>
      <c r="H1123" s="98" t="s">
        <v>125</v>
      </c>
      <c r="I1123" s="114" t="s">
        <v>367</v>
      </c>
    </row>
    <row r="1124" spans="1:9" ht="15.75" thickBot="1">
      <c r="A1124" s="104">
        <v>88</v>
      </c>
      <c r="B1124" s="98">
        <v>34</v>
      </c>
      <c r="C1124" s="98">
        <v>1</v>
      </c>
      <c r="D1124" s="107">
        <v>45870</v>
      </c>
      <c r="E1124" s="107">
        <v>45889</v>
      </c>
      <c r="F1124" s="102">
        <f>'SABANA DE PRECIOS'!BE35</f>
        <v>1.6431799999999999</v>
      </c>
      <c r="G1124" s="98" t="s">
        <v>59</v>
      </c>
      <c r="H1124" s="98" t="s">
        <v>125</v>
      </c>
      <c r="I1124" s="114" t="s">
        <v>367</v>
      </c>
    </row>
    <row r="1125" spans="1:9" ht="15.75" thickBot="1">
      <c r="A1125" s="104">
        <v>88</v>
      </c>
      <c r="B1125" s="98">
        <v>91</v>
      </c>
      <c r="C1125" s="98">
        <v>1</v>
      </c>
      <c r="D1125" s="107">
        <v>45870</v>
      </c>
      <c r="E1125" s="107">
        <v>45889</v>
      </c>
      <c r="F1125" s="102">
        <f>'SABANA DE PRECIOS'!BE36</f>
        <v>1.67222</v>
      </c>
      <c r="G1125" s="212" t="s">
        <v>61</v>
      </c>
      <c r="H1125" s="98" t="s">
        <v>125</v>
      </c>
      <c r="I1125" s="114" t="s">
        <v>367</v>
      </c>
    </row>
    <row r="1126" spans="1:9" ht="15.75" thickBot="1">
      <c r="A1126" s="104">
        <v>88</v>
      </c>
      <c r="B1126" s="98">
        <v>53</v>
      </c>
      <c r="C1126" s="98">
        <v>1</v>
      </c>
      <c r="D1126" s="107">
        <v>45870</v>
      </c>
      <c r="E1126" s="107">
        <v>45889</v>
      </c>
      <c r="F1126" s="102">
        <f>+F1125</f>
        <v>1.67222</v>
      </c>
      <c r="G1126" s="98" t="s">
        <v>60</v>
      </c>
      <c r="H1126" s="98" t="s">
        <v>125</v>
      </c>
      <c r="I1126" s="114" t="s">
        <v>367</v>
      </c>
    </row>
    <row r="1127" spans="1:9" ht="15.75" thickBot="1">
      <c r="A1127" s="104">
        <v>88</v>
      </c>
      <c r="B1127" s="98">
        <v>45</v>
      </c>
      <c r="C1127" s="98">
        <v>1</v>
      </c>
      <c r="D1127" s="107">
        <v>45870</v>
      </c>
      <c r="E1127" s="107">
        <v>45889</v>
      </c>
      <c r="F1127" s="102">
        <f>'SABANA DE PRECIOS'!BE37</f>
        <v>1.6516499999999998</v>
      </c>
      <c r="G1127" s="98" t="s">
        <v>62</v>
      </c>
      <c r="H1127" s="98" t="s">
        <v>125</v>
      </c>
      <c r="I1127" s="114" t="s">
        <v>367</v>
      </c>
    </row>
    <row r="1128" spans="1:9" ht="15.75" thickBot="1">
      <c r="A1128" s="104">
        <v>88</v>
      </c>
      <c r="B1128" s="98">
        <v>47</v>
      </c>
      <c r="C1128" s="98">
        <v>1</v>
      </c>
      <c r="D1128" s="107">
        <v>45870</v>
      </c>
      <c r="E1128" s="107">
        <v>45889</v>
      </c>
      <c r="F1128" s="102">
        <f>'SABANA DE PRECIOS'!BE38</f>
        <v>1.6153499999999998</v>
      </c>
      <c r="G1128" s="98" t="s">
        <v>64</v>
      </c>
      <c r="H1128" s="98" t="s">
        <v>125</v>
      </c>
      <c r="I1128" s="114" t="s">
        <v>367</v>
      </c>
    </row>
    <row r="1129" spans="1:9" ht="15.75" thickBot="1">
      <c r="A1129" s="104">
        <v>88</v>
      </c>
      <c r="B1129" s="98">
        <v>56</v>
      </c>
      <c r="C1129" s="98">
        <v>1</v>
      </c>
      <c r="D1129" s="107">
        <v>45870</v>
      </c>
      <c r="E1129" s="107">
        <v>45889</v>
      </c>
      <c r="F1129" s="102">
        <f>'SABANA DE PRECIOS'!BE39</f>
        <v>1.6710099999999999</v>
      </c>
      <c r="G1129" s="98" t="s">
        <v>65</v>
      </c>
      <c r="H1129" s="98" t="s">
        <v>125</v>
      </c>
      <c r="I1129" s="114" t="s">
        <v>367</v>
      </c>
    </row>
    <row r="1130" spans="1:9" ht="15.75" thickBot="1">
      <c r="A1130" s="104">
        <v>88</v>
      </c>
      <c r="B1130" s="98">
        <v>61</v>
      </c>
      <c r="C1130" s="98">
        <v>1</v>
      </c>
      <c r="D1130" s="107">
        <v>45870</v>
      </c>
      <c r="E1130" s="107">
        <v>45889</v>
      </c>
      <c r="F1130" s="102">
        <f>'SABANA DE PRECIOS'!BE40</f>
        <v>1.6165599999999998</v>
      </c>
      <c r="G1130" s="98" t="s">
        <v>67</v>
      </c>
      <c r="H1130" s="98" t="s">
        <v>125</v>
      </c>
      <c r="I1130" s="114" t="s">
        <v>367</v>
      </c>
    </row>
    <row r="1131" spans="1:9" ht="15.75" thickBot="1">
      <c r="A1131" s="104">
        <v>88</v>
      </c>
      <c r="B1131" s="98">
        <v>60</v>
      </c>
      <c r="C1131" s="98">
        <v>1</v>
      </c>
      <c r="D1131" s="107">
        <v>45870</v>
      </c>
      <c r="E1131" s="107">
        <v>45889</v>
      </c>
      <c r="F1131" s="102">
        <f>'SABANA DE PRECIOS'!BE41</f>
        <v>1.5959899999999998</v>
      </c>
      <c r="G1131" s="98" t="s">
        <v>69</v>
      </c>
      <c r="H1131" s="98" t="s">
        <v>125</v>
      </c>
      <c r="I1131" s="114" t="s">
        <v>367</v>
      </c>
    </row>
    <row r="1132" spans="1:9" ht="15.75" thickBot="1">
      <c r="A1132" s="104">
        <v>88</v>
      </c>
      <c r="B1132" s="98">
        <v>65</v>
      </c>
      <c r="C1132" s="98">
        <v>1</v>
      </c>
      <c r="D1132" s="107">
        <v>45870</v>
      </c>
      <c r="E1132" s="107">
        <v>45889</v>
      </c>
      <c r="F1132" s="102">
        <f>'SABANA DE PRECIOS'!BE42</f>
        <v>1.6165599999999998</v>
      </c>
      <c r="G1132" s="98" t="s">
        <v>71</v>
      </c>
      <c r="H1132" s="98" t="s">
        <v>125</v>
      </c>
      <c r="I1132" s="114" t="s">
        <v>367</v>
      </c>
    </row>
    <row r="1133" spans="1:9" ht="15.75" thickBot="1">
      <c r="A1133" s="104">
        <v>88</v>
      </c>
      <c r="B1133" s="98">
        <v>68</v>
      </c>
      <c r="C1133" s="98">
        <v>1</v>
      </c>
      <c r="D1133" s="107">
        <v>45870</v>
      </c>
      <c r="E1133" s="107">
        <v>45889</v>
      </c>
      <c r="F1133" s="102">
        <f>'SABANA DE PRECIOS'!BE43</f>
        <v>1.7394899999999998</v>
      </c>
      <c r="G1133" s="98" t="s">
        <v>72</v>
      </c>
      <c r="H1133" s="98" t="s">
        <v>125</v>
      </c>
      <c r="I1133" s="114" t="s">
        <v>367</v>
      </c>
    </row>
    <row r="1134" spans="1:9" ht="15.75" thickBot="1">
      <c r="A1134" s="104">
        <v>88</v>
      </c>
      <c r="B1134" s="98">
        <v>67</v>
      </c>
      <c r="C1134" s="98">
        <v>1</v>
      </c>
      <c r="D1134" s="107">
        <v>45870</v>
      </c>
      <c r="E1134" s="107">
        <v>45889</v>
      </c>
      <c r="F1134" s="102">
        <f>'SABANA DE PRECIOS'!BE44</f>
        <v>0</v>
      </c>
      <c r="G1134" s="98" t="s">
        <v>73</v>
      </c>
      <c r="H1134" s="98" t="s">
        <v>125</v>
      </c>
      <c r="I1134" s="114" t="s">
        <v>367</v>
      </c>
    </row>
    <row r="1135" spans="1:9" ht="15.75" thickBot="1">
      <c r="A1135" s="104">
        <v>88</v>
      </c>
      <c r="B1135" s="98">
        <v>77</v>
      </c>
      <c r="C1135" s="98">
        <v>1</v>
      </c>
      <c r="D1135" s="107">
        <v>45870</v>
      </c>
      <c r="E1135" s="107">
        <v>45889</v>
      </c>
      <c r="F1135" s="102">
        <f>'SABANA DE PRECIOS'!BE45</f>
        <v>1.6891600000000002</v>
      </c>
      <c r="G1135" s="98" t="s">
        <v>74</v>
      </c>
      <c r="H1135" s="98" t="s">
        <v>125</v>
      </c>
      <c r="I1135" s="114" t="s">
        <v>367</v>
      </c>
    </row>
    <row r="1136" spans="1:9" ht="15.75" thickBot="1">
      <c r="A1136" s="104">
        <v>88</v>
      </c>
      <c r="B1136" s="98">
        <v>78</v>
      </c>
      <c r="C1136" s="98">
        <v>1</v>
      </c>
      <c r="D1136" s="107">
        <v>45870</v>
      </c>
      <c r="E1136" s="107">
        <v>45889</v>
      </c>
      <c r="F1136" s="102">
        <f>'SABANA DE PRECIOS'!BE46</f>
        <v>1.59236</v>
      </c>
      <c r="G1136" s="98" t="s">
        <v>76</v>
      </c>
      <c r="H1136" s="98" t="s">
        <v>125</v>
      </c>
      <c r="I1136" s="114" t="s">
        <v>367</v>
      </c>
    </row>
    <row r="1137" spans="1:9" ht="15.75" thickBot="1">
      <c r="A1137" s="104">
        <v>88</v>
      </c>
      <c r="B1137" s="98">
        <v>80</v>
      </c>
      <c r="C1137" s="98">
        <v>1</v>
      </c>
      <c r="D1137" s="107">
        <v>45870</v>
      </c>
      <c r="E1137" s="107">
        <v>45889</v>
      </c>
      <c r="F1137" s="102">
        <f>'SABANA DE PRECIOS'!BE47</f>
        <v>1.6697999999999997</v>
      </c>
      <c r="G1137" s="98" t="s">
        <v>78</v>
      </c>
      <c r="H1137" s="98" t="s">
        <v>125</v>
      </c>
      <c r="I1137" s="114" t="s">
        <v>367</v>
      </c>
    </row>
    <row r="1138" spans="1:9" ht="15.75" thickBot="1">
      <c r="A1138" s="104">
        <v>88</v>
      </c>
      <c r="B1138" s="98">
        <v>81</v>
      </c>
      <c r="C1138" s="98">
        <v>1</v>
      </c>
      <c r="D1138" s="107">
        <v>45870</v>
      </c>
      <c r="E1138" s="107">
        <v>45889</v>
      </c>
      <c r="F1138" s="102">
        <f>'SABANA DE PRECIOS'!BE48</f>
        <v>1.6661699999999999</v>
      </c>
      <c r="G1138" s="98" t="s">
        <v>79</v>
      </c>
      <c r="H1138" s="98" t="s">
        <v>125</v>
      </c>
      <c r="I1138" s="114" t="s">
        <v>367</v>
      </c>
    </row>
    <row r="1139" spans="1:9" ht="15.75" thickBot="1">
      <c r="A1139" s="104">
        <v>88</v>
      </c>
      <c r="B1139" s="98">
        <v>79</v>
      </c>
      <c r="C1139" s="98">
        <v>1</v>
      </c>
      <c r="D1139" s="107">
        <v>45870</v>
      </c>
      <c r="E1139" s="107">
        <v>45889</v>
      </c>
      <c r="F1139" s="102">
        <f>'SABANA DE PRECIOS'!BE49</f>
        <v>1.5959899999999998</v>
      </c>
      <c r="G1139" s="98" t="s">
        <v>80</v>
      </c>
      <c r="H1139" s="98" t="s">
        <v>125</v>
      </c>
      <c r="I1139" s="114" t="s">
        <v>367</v>
      </c>
    </row>
    <row r="1140" spans="1:9" ht="15.75" thickBot="1">
      <c r="A1140" s="104">
        <v>88</v>
      </c>
      <c r="B1140" s="108">
        <v>71</v>
      </c>
      <c r="C1140" s="108">
        <v>1</v>
      </c>
      <c r="D1140" s="109">
        <v>45870</v>
      </c>
      <c r="E1140" s="109">
        <v>45889</v>
      </c>
      <c r="F1140" s="102">
        <f>'SABANA DE PRECIOS'!BE50</f>
        <v>1.63229</v>
      </c>
      <c r="G1140" s="108" t="s">
        <v>118</v>
      </c>
      <c r="H1140" s="108" t="s">
        <v>125</v>
      </c>
      <c r="I1140" s="114" t="s">
        <v>367</v>
      </c>
    </row>
    <row r="1141" spans="1:9" ht="15.75" thickBot="1">
      <c r="A1141" s="104">
        <v>88</v>
      </c>
      <c r="B1141" s="108">
        <v>86</v>
      </c>
      <c r="C1141" s="108">
        <v>1</v>
      </c>
      <c r="D1141" s="109">
        <v>45870</v>
      </c>
      <c r="E1141" s="109">
        <v>45889</v>
      </c>
      <c r="F1141" s="102">
        <f>'SABANA DE PRECIOS'!BE51</f>
        <v>1.64439</v>
      </c>
      <c r="G1141" s="108" t="s">
        <v>83</v>
      </c>
      <c r="H1141" s="108" t="s">
        <v>125</v>
      </c>
      <c r="I1141" s="114" t="s">
        <v>367</v>
      </c>
    </row>
    <row r="1142" spans="1:9" ht="15.75" thickBot="1">
      <c r="A1142" s="187">
        <v>88</v>
      </c>
      <c r="B1142" s="120">
        <v>89</v>
      </c>
      <c r="C1142" s="120">
        <v>1</v>
      </c>
      <c r="D1142" s="121">
        <v>45870</v>
      </c>
      <c r="E1142" s="121">
        <v>45889</v>
      </c>
      <c r="F1142" s="101">
        <f>'SABANA DE PRECIOS'!BE20</f>
        <v>1.5911499999999998</v>
      </c>
      <c r="G1142" s="120" t="s">
        <v>37</v>
      </c>
      <c r="H1142" s="120" t="s">
        <v>125</v>
      </c>
      <c r="I1142" s="114" t="s">
        <v>367</v>
      </c>
    </row>
    <row r="1143" spans="1:9" ht="15.75" thickBot="1">
      <c r="A1143" s="187">
        <v>88</v>
      </c>
      <c r="B1143" s="120">
        <v>90</v>
      </c>
      <c r="C1143" s="120">
        <v>1</v>
      </c>
      <c r="D1143" s="121">
        <v>45870</v>
      </c>
      <c r="E1143" s="121">
        <v>45889</v>
      </c>
      <c r="F1143" s="101">
        <f>'SABANA DE PRECIOS'!BE21</f>
        <v>1.6274499999999998</v>
      </c>
      <c r="G1143" s="100" t="s">
        <v>365</v>
      </c>
      <c r="H1143" s="120" t="s">
        <v>125</v>
      </c>
      <c r="I1143" s="114" t="s">
        <v>367</v>
      </c>
    </row>
    <row r="1144" spans="1:9" ht="15.75" thickBot="1">
      <c r="A1144" s="104">
        <v>88</v>
      </c>
      <c r="B1144" s="108">
        <v>93</v>
      </c>
      <c r="C1144" s="108">
        <v>1</v>
      </c>
      <c r="D1144" s="109">
        <v>45870</v>
      </c>
      <c r="E1144" s="109">
        <v>45889</v>
      </c>
      <c r="F1144" s="102">
        <f>'SABANA DE PRECIOS'!BE52</f>
        <v>1.67343</v>
      </c>
      <c r="G1144" s="108" t="s">
        <v>387</v>
      </c>
      <c r="H1144" s="108" t="s">
        <v>125</v>
      </c>
      <c r="I1144" s="114" t="s">
        <v>367</v>
      </c>
    </row>
    <row r="1145" spans="1:9" ht="15.75" thickBot="1">
      <c r="A1145" s="104">
        <v>88</v>
      </c>
      <c r="B1145" s="108">
        <v>94</v>
      </c>
      <c r="C1145" s="108">
        <v>1</v>
      </c>
      <c r="D1145" s="109">
        <v>45870</v>
      </c>
      <c r="E1145" s="109">
        <v>45889</v>
      </c>
      <c r="F1145" s="102">
        <f>'SABANA DE PRECIOS'!BE53</f>
        <v>1.6637499999999998</v>
      </c>
      <c r="G1145" s="108" t="s">
        <v>389</v>
      </c>
      <c r="H1145" s="108" t="s">
        <v>125</v>
      </c>
      <c r="I1145" s="114" t="s">
        <v>367</v>
      </c>
    </row>
    <row r="1146" spans="1:9" ht="15.75" thickBot="1">
      <c r="A1146" s="104">
        <v>88</v>
      </c>
      <c r="B1146" s="108">
        <v>95</v>
      </c>
      <c r="C1146" s="108">
        <v>1</v>
      </c>
      <c r="D1146" s="109">
        <v>45870</v>
      </c>
      <c r="E1146" s="109">
        <v>45889</v>
      </c>
      <c r="F1146" s="102">
        <f>'SABANA DE PRECIOS'!BE54</f>
        <v>1.6831099999999999</v>
      </c>
      <c r="G1146" s="108" t="s">
        <v>388</v>
      </c>
      <c r="H1146" s="108" t="s">
        <v>125</v>
      </c>
      <c r="I1146" s="114" t="s">
        <v>367</v>
      </c>
    </row>
    <row r="1147" spans="1:9">
      <c r="A1147" s="104">
        <v>88</v>
      </c>
      <c r="B1147" s="108">
        <v>97</v>
      </c>
      <c r="C1147" s="108">
        <v>1</v>
      </c>
      <c r="D1147" s="109">
        <v>45870</v>
      </c>
      <c r="E1147" s="109">
        <v>45889</v>
      </c>
      <c r="F1147" s="102">
        <f>'SABANA DE PRECIOS'!BE55</f>
        <v>1.62503</v>
      </c>
      <c r="G1147" s="108" t="s">
        <v>403</v>
      </c>
      <c r="H1147" s="108" t="s">
        <v>125</v>
      </c>
      <c r="I1147" s="114" t="s">
        <v>367</v>
      </c>
    </row>
    <row r="1148" spans="1:9" ht="15.75" thickBot="1"/>
    <row r="1149" spans="1:9" ht="15.75" thickBot="1">
      <c r="A1149" s="104">
        <v>89</v>
      </c>
      <c r="B1149" s="105">
        <v>73</v>
      </c>
      <c r="C1149" s="105">
        <v>1</v>
      </c>
      <c r="D1149" s="117">
        <v>45870</v>
      </c>
      <c r="E1149" s="117">
        <v>45889</v>
      </c>
      <c r="F1149" s="102">
        <f>'SABANA DE PRECIOS'!BH3</f>
        <v>1.6431800000000001</v>
      </c>
      <c r="G1149" s="105" t="s">
        <v>15</v>
      </c>
      <c r="H1149" s="105" t="s">
        <v>125</v>
      </c>
      <c r="I1149" s="114" t="s">
        <v>371</v>
      </c>
    </row>
    <row r="1150" spans="1:9" ht="15.75" thickBot="1">
      <c r="A1150" s="104">
        <v>89</v>
      </c>
      <c r="B1150" s="98">
        <v>19</v>
      </c>
      <c r="C1150" s="98">
        <v>1</v>
      </c>
      <c r="D1150" s="107">
        <v>45870</v>
      </c>
      <c r="E1150" s="107">
        <v>45889</v>
      </c>
      <c r="F1150" s="102">
        <f>'SABANA DE PRECIOS'!BH4</f>
        <v>1.6431800000000001</v>
      </c>
      <c r="G1150" s="98" t="s">
        <v>18</v>
      </c>
      <c r="H1150" s="98" t="s">
        <v>125</v>
      </c>
      <c r="I1150" s="114" t="s">
        <v>371</v>
      </c>
    </row>
    <row r="1151" spans="1:9" ht="15.75" thickBot="1">
      <c r="A1151" s="104">
        <v>89</v>
      </c>
      <c r="B1151" s="98">
        <v>26</v>
      </c>
      <c r="C1151" s="98">
        <v>1</v>
      </c>
      <c r="D1151" s="107">
        <v>45870</v>
      </c>
      <c r="E1151" s="107">
        <v>45889</v>
      </c>
      <c r="F1151" s="102">
        <f>'SABANA DE PRECIOS'!BH5</f>
        <v>1.6431800000000001</v>
      </c>
      <c r="G1151" s="98" t="s">
        <v>19</v>
      </c>
      <c r="H1151" s="98" t="s">
        <v>125</v>
      </c>
      <c r="I1151" s="114" t="s">
        <v>371</v>
      </c>
    </row>
    <row r="1152" spans="1:9" ht="15.75" thickBot="1">
      <c r="A1152" s="104">
        <v>89</v>
      </c>
      <c r="B1152" s="98">
        <v>1</v>
      </c>
      <c r="C1152" s="98">
        <v>1</v>
      </c>
      <c r="D1152" s="107">
        <v>45870</v>
      </c>
      <c r="E1152" s="107">
        <v>45889</v>
      </c>
      <c r="F1152" s="102">
        <f>'SABANA DE PRECIOS'!BH6</f>
        <v>1.66133</v>
      </c>
      <c r="G1152" s="98" t="s">
        <v>20</v>
      </c>
      <c r="H1152" s="98" t="s">
        <v>125</v>
      </c>
      <c r="I1152" s="114" t="s">
        <v>371</v>
      </c>
    </row>
    <row r="1153" spans="1:9" ht="15.75" thickBot="1">
      <c r="A1153" s="104">
        <v>89</v>
      </c>
      <c r="B1153" s="98">
        <v>2</v>
      </c>
      <c r="C1153" s="98">
        <v>1</v>
      </c>
      <c r="D1153" s="107">
        <v>45870</v>
      </c>
      <c r="E1153" s="107">
        <v>45889</v>
      </c>
      <c r="F1153" s="102">
        <f>'SABANA DE PRECIOS'!BH7</f>
        <v>1.6431800000000001</v>
      </c>
      <c r="G1153" s="98" t="s">
        <v>21</v>
      </c>
      <c r="H1153" s="98" t="s">
        <v>125</v>
      </c>
      <c r="I1153" s="114" t="s">
        <v>371</v>
      </c>
    </row>
    <row r="1154" spans="1:9" ht="15.75" thickBot="1">
      <c r="A1154" s="104">
        <v>89</v>
      </c>
      <c r="B1154" s="98">
        <v>55</v>
      </c>
      <c r="C1154" s="98">
        <v>1</v>
      </c>
      <c r="D1154" s="107">
        <v>45870</v>
      </c>
      <c r="E1154" s="107">
        <v>45889</v>
      </c>
      <c r="F1154" s="102">
        <f>'SABANA DE PRECIOS'!BH8</f>
        <v>1.6552800000000001</v>
      </c>
      <c r="G1154" s="98" t="s">
        <v>22</v>
      </c>
      <c r="H1154" s="98" t="s">
        <v>125</v>
      </c>
      <c r="I1154" s="114" t="s">
        <v>371</v>
      </c>
    </row>
    <row r="1155" spans="1:9" ht="15.75" thickBot="1">
      <c r="A1155" s="228">
        <v>89</v>
      </c>
      <c r="B1155" s="100">
        <v>96</v>
      </c>
      <c r="C1155" s="100">
        <v>1</v>
      </c>
      <c r="D1155" s="112">
        <v>45870</v>
      </c>
      <c r="E1155" s="112">
        <v>45889</v>
      </c>
      <c r="F1155" s="101">
        <f>'SABANA DE PRECIOS'!BH9</f>
        <v>1.6431800000000001</v>
      </c>
      <c r="G1155" s="229" t="s">
        <v>390</v>
      </c>
      <c r="H1155" s="100" t="s">
        <v>125</v>
      </c>
      <c r="I1155" s="231" t="s">
        <v>371</v>
      </c>
    </row>
    <row r="1156" spans="1:9" ht="15.75" thickBot="1">
      <c r="A1156" s="104">
        <v>89</v>
      </c>
      <c r="B1156" s="98">
        <v>9</v>
      </c>
      <c r="C1156" s="98">
        <v>1</v>
      </c>
      <c r="D1156" s="107">
        <v>45870</v>
      </c>
      <c r="E1156" s="107">
        <v>45889</v>
      </c>
      <c r="F1156" s="102">
        <f>'SABANA DE PRECIOS'!BH10</f>
        <v>1.6068800000000001</v>
      </c>
      <c r="G1156" s="98" t="s">
        <v>24</v>
      </c>
      <c r="H1156" s="98" t="s">
        <v>125</v>
      </c>
      <c r="I1156" s="114" t="s">
        <v>371</v>
      </c>
    </row>
    <row r="1157" spans="1:9" ht="15.75" thickBot="1">
      <c r="A1157" s="104">
        <v>89</v>
      </c>
      <c r="B1157" s="98">
        <v>10</v>
      </c>
      <c r="C1157" s="98">
        <v>1</v>
      </c>
      <c r="D1157" s="107">
        <v>45870</v>
      </c>
      <c r="E1157" s="107">
        <v>45889</v>
      </c>
      <c r="F1157" s="102">
        <f>F1156</f>
        <v>1.6068800000000001</v>
      </c>
      <c r="G1157" s="98" t="s">
        <v>24</v>
      </c>
      <c r="H1157" s="98" t="s">
        <v>125</v>
      </c>
      <c r="I1157" s="114" t="s">
        <v>371</v>
      </c>
    </row>
    <row r="1158" spans="1:9" ht="15.75" thickBot="1">
      <c r="A1158" s="104">
        <v>89</v>
      </c>
      <c r="B1158" s="98">
        <v>74</v>
      </c>
      <c r="C1158" s="98">
        <v>1</v>
      </c>
      <c r="D1158" s="107">
        <v>45870</v>
      </c>
      <c r="E1158" s="107">
        <v>45889</v>
      </c>
      <c r="F1158" s="102">
        <f>'SABANA DE PRECIOS'!BH11</f>
        <v>1.63713</v>
      </c>
      <c r="G1158" s="98" t="s">
        <v>26</v>
      </c>
      <c r="H1158" s="98" t="s">
        <v>125</v>
      </c>
      <c r="I1158" s="114" t="s">
        <v>371</v>
      </c>
    </row>
    <row r="1159" spans="1:9" ht="15.75" thickBot="1">
      <c r="A1159" s="104">
        <v>89</v>
      </c>
      <c r="B1159" s="98">
        <v>75</v>
      </c>
      <c r="C1159" s="98">
        <v>1</v>
      </c>
      <c r="D1159" s="107">
        <v>45870</v>
      </c>
      <c r="E1159" s="107">
        <v>45889</v>
      </c>
      <c r="F1159" s="102">
        <f>F1158</f>
        <v>1.63713</v>
      </c>
      <c r="G1159" s="98" t="s">
        <v>26</v>
      </c>
      <c r="H1159" s="98" t="s">
        <v>125</v>
      </c>
      <c r="I1159" s="114" t="s">
        <v>371</v>
      </c>
    </row>
    <row r="1160" spans="1:9" ht="15.75" thickBot="1">
      <c r="A1160" s="104">
        <v>89</v>
      </c>
      <c r="B1160" s="98">
        <v>27</v>
      </c>
      <c r="C1160" s="98">
        <v>1</v>
      </c>
      <c r="D1160" s="107">
        <v>45870</v>
      </c>
      <c r="E1160" s="107">
        <v>45889</v>
      </c>
      <c r="F1160" s="102">
        <f>'SABANA DE PRECIOS'!BH12</f>
        <v>1.6431800000000001</v>
      </c>
      <c r="G1160" s="98" t="s">
        <v>23</v>
      </c>
      <c r="H1160" s="98" t="s">
        <v>125</v>
      </c>
      <c r="I1160" s="114" t="s">
        <v>371</v>
      </c>
    </row>
    <row r="1161" spans="1:9" ht="15.75" thickBot="1">
      <c r="A1161" s="104">
        <v>89</v>
      </c>
      <c r="B1161" s="98">
        <v>72</v>
      </c>
      <c r="C1161" s="98">
        <v>1</v>
      </c>
      <c r="D1161" s="107">
        <v>45870</v>
      </c>
      <c r="E1161" s="107">
        <v>45889</v>
      </c>
      <c r="F1161" s="102">
        <f>'SABANA DE PRECIOS'!BH13</f>
        <v>1.64802</v>
      </c>
      <c r="G1161" s="98" t="s">
        <v>28</v>
      </c>
      <c r="H1161" s="98" t="s">
        <v>125</v>
      </c>
      <c r="I1161" s="114" t="s">
        <v>371</v>
      </c>
    </row>
    <row r="1162" spans="1:9" ht="15.75" thickBot="1">
      <c r="A1162" s="104">
        <v>89</v>
      </c>
      <c r="B1162" s="98">
        <v>76</v>
      </c>
      <c r="C1162" s="98">
        <v>1</v>
      </c>
      <c r="D1162" s="107">
        <v>45870</v>
      </c>
      <c r="E1162" s="107">
        <v>45889</v>
      </c>
      <c r="F1162" s="102">
        <f>'SABANA DE PRECIOS'!BH14</f>
        <v>1.66133</v>
      </c>
      <c r="G1162" s="98" t="s">
        <v>29</v>
      </c>
      <c r="H1162" s="98" t="s">
        <v>125</v>
      </c>
      <c r="I1162" s="114" t="s">
        <v>371</v>
      </c>
    </row>
    <row r="1163" spans="1:9" ht="15.75" thickBot="1">
      <c r="A1163" s="104">
        <v>89</v>
      </c>
      <c r="B1163" s="98">
        <v>83</v>
      </c>
      <c r="C1163" s="108">
        <v>1</v>
      </c>
      <c r="D1163" s="109">
        <v>45870</v>
      </c>
      <c r="E1163" s="109">
        <v>45889</v>
      </c>
      <c r="F1163" s="102">
        <f>'SABANA DE PRECIOS'!BH15</f>
        <v>1.62503</v>
      </c>
      <c r="G1163" s="98" t="s">
        <v>30</v>
      </c>
      <c r="H1163" s="108" t="s">
        <v>125</v>
      </c>
      <c r="I1163" s="114" t="s">
        <v>371</v>
      </c>
    </row>
    <row r="1164" spans="1:9" ht="15.75" thickBot="1">
      <c r="A1164" s="104">
        <v>89</v>
      </c>
      <c r="B1164" s="108">
        <v>84</v>
      </c>
      <c r="C1164" s="108">
        <v>1</v>
      </c>
      <c r="D1164" s="109">
        <v>45870</v>
      </c>
      <c r="E1164" s="109">
        <v>45889</v>
      </c>
      <c r="F1164" s="102">
        <f>'SABANA DE PRECIOS'!BH16</f>
        <v>1.62503</v>
      </c>
      <c r="G1164" s="108" t="s">
        <v>32</v>
      </c>
      <c r="H1164" s="108" t="s">
        <v>125</v>
      </c>
      <c r="I1164" s="114" t="s">
        <v>371</v>
      </c>
    </row>
    <row r="1165" spans="1:9" ht="15.75" thickBot="1">
      <c r="A1165" s="104">
        <v>89</v>
      </c>
      <c r="B1165" s="108">
        <v>85</v>
      </c>
      <c r="C1165" s="108">
        <v>1</v>
      </c>
      <c r="D1165" s="109">
        <v>45870</v>
      </c>
      <c r="E1165" s="109">
        <v>45889</v>
      </c>
      <c r="F1165" s="102">
        <f>'SABANA DE PRECIOS'!BH17</f>
        <v>1.62503</v>
      </c>
      <c r="G1165" s="108" t="s">
        <v>33</v>
      </c>
      <c r="H1165" s="108" t="s">
        <v>125</v>
      </c>
      <c r="I1165" s="114" t="s">
        <v>371</v>
      </c>
    </row>
    <row r="1166" spans="1:9" ht="15.75" thickBot="1">
      <c r="A1166" s="104">
        <v>89</v>
      </c>
      <c r="B1166" s="108">
        <v>87</v>
      </c>
      <c r="C1166" s="108">
        <v>1</v>
      </c>
      <c r="D1166" s="109">
        <v>45870</v>
      </c>
      <c r="E1166" s="109">
        <v>45889</v>
      </c>
      <c r="F1166" s="102">
        <f>'SABANA DE PRECIOS'!BH18</f>
        <v>1.6310800000000001</v>
      </c>
      <c r="G1166" s="108" t="s">
        <v>34</v>
      </c>
      <c r="H1166" s="108" t="s">
        <v>125</v>
      </c>
      <c r="I1166" s="114" t="s">
        <v>371</v>
      </c>
    </row>
    <row r="1167" spans="1:9" ht="15.75" thickBot="1">
      <c r="A1167" s="104">
        <v>89</v>
      </c>
      <c r="B1167" s="108">
        <v>88</v>
      </c>
      <c r="C1167" s="108">
        <v>1</v>
      </c>
      <c r="D1167" s="109">
        <v>45870</v>
      </c>
      <c r="E1167" s="109">
        <v>45889</v>
      </c>
      <c r="F1167" s="102">
        <f>'SABANA DE PRECIOS'!BH19</f>
        <v>1.63713</v>
      </c>
      <c r="G1167" s="108" t="s">
        <v>35</v>
      </c>
      <c r="H1167" s="108" t="s">
        <v>125</v>
      </c>
      <c r="I1167" s="114" t="s">
        <v>371</v>
      </c>
    </row>
    <row r="1168" spans="1:9" ht="15.75" thickBot="1">
      <c r="A1168" s="104">
        <v>89</v>
      </c>
      <c r="B1168" s="98">
        <v>18</v>
      </c>
      <c r="C1168" s="98">
        <v>1</v>
      </c>
      <c r="D1168" s="107">
        <v>45870</v>
      </c>
      <c r="E1168" s="107">
        <v>45889</v>
      </c>
      <c r="F1168" s="102">
        <f>'SABANA DE PRECIOS'!BH23</f>
        <v>1.6431800000000001</v>
      </c>
      <c r="G1168" s="98" t="s">
        <v>39</v>
      </c>
      <c r="H1168" s="98" t="s">
        <v>125</v>
      </c>
      <c r="I1168" s="114" t="s">
        <v>371</v>
      </c>
    </row>
    <row r="1169" spans="1:9" ht="15.75" thickBot="1">
      <c r="A1169" s="104">
        <v>89</v>
      </c>
      <c r="B1169" s="98">
        <v>70</v>
      </c>
      <c r="C1169" s="98">
        <v>1</v>
      </c>
      <c r="D1169" s="107">
        <v>45870</v>
      </c>
      <c r="E1169" s="107">
        <v>45889</v>
      </c>
      <c r="F1169" s="102">
        <f>'SABANA DE PRECIOS'!BH24</f>
        <v>1.6552800000000001</v>
      </c>
      <c r="G1169" s="98" t="s">
        <v>41</v>
      </c>
      <c r="H1169" s="98" t="s">
        <v>125</v>
      </c>
      <c r="I1169" s="114" t="s">
        <v>371</v>
      </c>
    </row>
    <row r="1170" spans="1:9" ht="15.75" thickBot="1">
      <c r="A1170" s="104">
        <v>89</v>
      </c>
      <c r="B1170" s="98">
        <v>23</v>
      </c>
      <c r="C1170" s="98">
        <v>1</v>
      </c>
      <c r="D1170" s="107">
        <v>45870</v>
      </c>
      <c r="E1170" s="107">
        <v>45889</v>
      </c>
      <c r="F1170" s="102">
        <f>'SABANA DE PRECIOS'!BH25</f>
        <v>1.6552800000000001</v>
      </c>
      <c r="G1170" s="98" t="s">
        <v>43</v>
      </c>
      <c r="H1170" s="98" t="s">
        <v>125</v>
      </c>
      <c r="I1170" s="114" t="s">
        <v>371</v>
      </c>
    </row>
    <row r="1171" spans="1:9" ht="15.75" thickBot="1">
      <c r="A1171" s="104">
        <v>89</v>
      </c>
      <c r="B1171" s="98">
        <v>66</v>
      </c>
      <c r="C1171" s="98">
        <v>1</v>
      </c>
      <c r="D1171" s="107">
        <v>45870</v>
      </c>
      <c r="E1171" s="107">
        <v>45889</v>
      </c>
      <c r="F1171" s="102">
        <v>0</v>
      </c>
      <c r="G1171" s="98" t="s">
        <v>386</v>
      </c>
      <c r="H1171" s="98" t="s">
        <v>125</v>
      </c>
      <c r="I1171" s="114" t="s">
        <v>371</v>
      </c>
    </row>
    <row r="1172" spans="1:9" ht="15.75" thickBot="1">
      <c r="A1172" s="104">
        <v>89</v>
      </c>
      <c r="B1172" s="98">
        <v>8</v>
      </c>
      <c r="C1172" s="98">
        <v>1</v>
      </c>
      <c r="D1172" s="107">
        <v>45870</v>
      </c>
      <c r="E1172" s="107">
        <v>45889</v>
      </c>
      <c r="F1172" s="102">
        <f>'SABANA DE PRECIOS'!BH26</f>
        <v>1.6673800000000001</v>
      </c>
      <c r="G1172" s="98" t="s">
        <v>45</v>
      </c>
      <c r="H1172" s="98" t="s">
        <v>125</v>
      </c>
      <c r="I1172" s="114" t="s">
        <v>371</v>
      </c>
    </row>
    <row r="1173" spans="1:9" ht="15.75" thickBot="1">
      <c r="A1173" s="104">
        <v>89</v>
      </c>
      <c r="B1173" s="98">
        <v>82</v>
      </c>
      <c r="C1173" s="98">
        <v>1</v>
      </c>
      <c r="D1173" s="107">
        <v>45870</v>
      </c>
      <c r="E1173" s="107">
        <v>45889</v>
      </c>
      <c r="F1173" s="102">
        <f>'SABANA DE PRECIOS'!BH27</f>
        <v>1.6310800000000001</v>
      </c>
      <c r="G1173" s="98" t="s">
        <v>46</v>
      </c>
      <c r="H1173" s="98" t="s">
        <v>125</v>
      </c>
      <c r="I1173" s="114" t="s">
        <v>371</v>
      </c>
    </row>
    <row r="1174" spans="1:9" ht="15.75" thickBot="1">
      <c r="A1174" s="104">
        <v>89</v>
      </c>
      <c r="B1174" s="98">
        <v>16</v>
      </c>
      <c r="C1174" s="98">
        <v>1</v>
      </c>
      <c r="D1174" s="107">
        <v>45870</v>
      </c>
      <c r="E1174" s="107">
        <v>45889</v>
      </c>
      <c r="F1174" s="102">
        <f>'SABANA DE PRECIOS'!BH28</f>
        <v>1.7641799999999999</v>
      </c>
      <c r="G1174" s="98" t="s">
        <v>47</v>
      </c>
      <c r="H1174" s="98" t="s">
        <v>125</v>
      </c>
      <c r="I1174" s="114" t="s">
        <v>371</v>
      </c>
    </row>
    <row r="1175" spans="1:9" ht="15.75" thickBot="1">
      <c r="A1175" s="104">
        <v>89</v>
      </c>
      <c r="B1175" s="98">
        <v>14</v>
      </c>
      <c r="C1175" s="98">
        <v>1</v>
      </c>
      <c r="D1175" s="107">
        <v>45870</v>
      </c>
      <c r="E1175" s="107">
        <v>45889</v>
      </c>
      <c r="F1175" s="102">
        <f>'SABANA DE PRECIOS'!BH29</f>
        <v>0</v>
      </c>
      <c r="G1175" s="98" t="s">
        <v>49</v>
      </c>
      <c r="H1175" s="98" t="s">
        <v>125</v>
      </c>
      <c r="I1175" s="114" t="s">
        <v>371</v>
      </c>
    </row>
    <row r="1176" spans="1:9" ht="15.75" thickBot="1">
      <c r="A1176" s="104">
        <v>89</v>
      </c>
      <c r="B1176" s="98">
        <v>5</v>
      </c>
      <c r="C1176" s="98">
        <v>1</v>
      </c>
      <c r="D1176" s="107">
        <v>45870</v>
      </c>
      <c r="E1176" s="107">
        <v>45889</v>
      </c>
      <c r="F1176" s="102">
        <f>'SABANA DE PRECIOS'!BH30</f>
        <v>1.6746400000000001</v>
      </c>
      <c r="G1176" s="98" t="s">
        <v>51</v>
      </c>
      <c r="H1176" s="98" t="s">
        <v>125</v>
      </c>
      <c r="I1176" s="114" t="s">
        <v>371</v>
      </c>
    </row>
    <row r="1177" spans="1:9" ht="15.75" thickBot="1">
      <c r="A1177" s="104">
        <v>89</v>
      </c>
      <c r="B1177" s="98">
        <v>41</v>
      </c>
      <c r="C1177" s="98">
        <v>1</v>
      </c>
      <c r="D1177" s="107">
        <v>45870</v>
      </c>
      <c r="E1177" s="107">
        <v>45889</v>
      </c>
      <c r="F1177" s="102">
        <f>'SABANA DE PRECIOS'!BH31</f>
        <v>1.6431800000000001</v>
      </c>
      <c r="G1177" s="98" t="s">
        <v>53</v>
      </c>
      <c r="H1177" s="98" t="s">
        <v>125</v>
      </c>
      <c r="I1177" s="114" t="s">
        <v>371</v>
      </c>
    </row>
    <row r="1178" spans="1:9" ht="15.75" thickBot="1">
      <c r="A1178" s="104">
        <v>89</v>
      </c>
      <c r="B1178" s="98">
        <v>64</v>
      </c>
      <c r="C1178" s="98">
        <v>1</v>
      </c>
      <c r="D1178" s="107">
        <v>45870</v>
      </c>
      <c r="E1178" s="107">
        <v>45889</v>
      </c>
      <c r="F1178" s="102">
        <f>'SABANA DE PRECIOS'!BH32</f>
        <v>1.7327199999999998</v>
      </c>
      <c r="G1178" s="98" t="s">
        <v>55</v>
      </c>
      <c r="H1178" s="98" t="s">
        <v>125</v>
      </c>
      <c r="I1178" s="114" t="s">
        <v>371</v>
      </c>
    </row>
    <row r="1179" spans="1:9" ht="15.75" thickBot="1">
      <c r="A1179" s="104">
        <v>89</v>
      </c>
      <c r="B1179" s="98">
        <v>44</v>
      </c>
      <c r="C1179" s="98">
        <v>1</v>
      </c>
      <c r="D1179" s="107">
        <v>45870</v>
      </c>
      <c r="E1179" s="107">
        <v>45889</v>
      </c>
      <c r="F1179" s="102">
        <f>'SABANA DE PRECIOS'!BH33</f>
        <v>1.6189800000000001</v>
      </c>
      <c r="G1179" s="98" t="s">
        <v>56</v>
      </c>
      <c r="H1179" s="98" t="s">
        <v>125</v>
      </c>
      <c r="I1179" s="114" t="s">
        <v>371</v>
      </c>
    </row>
    <row r="1180" spans="1:9" ht="15.75" thickBot="1">
      <c r="A1180" s="104">
        <v>89</v>
      </c>
      <c r="B1180" s="98">
        <v>33</v>
      </c>
      <c r="C1180" s="98">
        <v>1</v>
      </c>
      <c r="D1180" s="107">
        <v>45870</v>
      </c>
      <c r="E1180" s="107">
        <v>45889</v>
      </c>
      <c r="F1180" s="102">
        <f>'SABANA DE PRECIOS'!BH34</f>
        <v>1.6891599999999998</v>
      </c>
      <c r="G1180" s="98" t="s">
        <v>58</v>
      </c>
      <c r="H1180" s="98" t="s">
        <v>125</v>
      </c>
      <c r="I1180" s="114" t="s">
        <v>371</v>
      </c>
    </row>
    <row r="1181" spans="1:9" ht="15.75" thickBot="1">
      <c r="A1181" s="104">
        <v>89</v>
      </c>
      <c r="B1181" s="98">
        <v>34</v>
      </c>
      <c r="C1181" s="98">
        <v>1</v>
      </c>
      <c r="D1181" s="107">
        <v>45870</v>
      </c>
      <c r="E1181" s="107">
        <v>45889</v>
      </c>
      <c r="F1181" s="102">
        <f>'SABANA DE PRECIOS'!BH35</f>
        <v>1.6601199999999998</v>
      </c>
      <c r="G1181" s="98" t="s">
        <v>59</v>
      </c>
      <c r="H1181" s="98" t="s">
        <v>125</v>
      </c>
      <c r="I1181" s="114" t="s">
        <v>371</v>
      </c>
    </row>
    <row r="1182" spans="1:9" ht="15.75" thickBot="1">
      <c r="A1182" s="104">
        <v>89</v>
      </c>
      <c r="B1182" s="98">
        <v>91</v>
      </c>
      <c r="C1182" s="98">
        <v>1</v>
      </c>
      <c r="D1182" s="107">
        <v>45870</v>
      </c>
      <c r="E1182" s="107">
        <v>45889</v>
      </c>
      <c r="F1182" s="102">
        <f>'SABANA DE PRECIOS'!BH36</f>
        <v>1.6891600000000002</v>
      </c>
      <c r="G1182" s="212" t="s">
        <v>61</v>
      </c>
      <c r="H1182" s="98" t="s">
        <v>125</v>
      </c>
      <c r="I1182" s="114" t="s">
        <v>371</v>
      </c>
    </row>
    <row r="1183" spans="1:9" ht="15.75" thickBot="1">
      <c r="A1183" s="104">
        <v>89</v>
      </c>
      <c r="B1183" s="98">
        <v>53</v>
      </c>
      <c r="C1183" s="98">
        <v>1</v>
      </c>
      <c r="D1183" s="107">
        <v>45870</v>
      </c>
      <c r="E1183" s="107">
        <v>45889</v>
      </c>
      <c r="F1183" s="102">
        <f>+F1182</f>
        <v>1.6891600000000002</v>
      </c>
      <c r="G1183" s="98" t="s">
        <v>60</v>
      </c>
      <c r="H1183" s="98" t="s">
        <v>125</v>
      </c>
      <c r="I1183" s="114" t="s">
        <v>371</v>
      </c>
    </row>
    <row r="1184" spans="1:9" ht="15.75" thickBot="1">
      <c r="A1184" s="104">
        <v>89</v>
      </c>
      <c r="B1184" s="98">
        <v>45</v>
      </c>
      <c r="C1184" s="98">
        <v>1</v>
      </c>
      <c r="D1184" s="107">
        <v>45870</v>
      </c>
      <c r="E1184" s="107">
        <v>45889</v>
      </c>
      <c r="F1184" s="102">
        <f>'SABANA DE PRECIOS'!BH37</f>
        <v>1.6794800000000001</v>
      </c>
      <c r="G1184" s="98" t="s">
        <v>62</v>
      </c>
      <c r="H1184" s="98" t="s">
        <v>125</v>
      </c>
      <c r="I1184" s="114" t="s">
        <v>371</v>
      </c>
    </row>
    <row r="1185" spans="1:9" ht="15.75" thickBot="1">
      <c r="A1185" s="104">
        <v>89</v>
      </c>
      <c r="B1185" s="98">
        <v>47</v>
      </c>
      <c r="C1185" s="98">
        <v>1</v>
      </c>
      <c r="D1185" s="107">
        <v>45870</v>
      </c>
      <c r="E1185" s="107">
        <v>45889</v>
      </c>
      <c r="F1185" s="102">
        <f>'SABANA DE PRECIOS'!BH38</f>
        <v>1.6431800000000001</v>
      </c>
      <c r="G1185" s="98" t="s">
        <v>64</v>
      </c>
      <c r="H1185" s="98" t="s">
        <v>125</v>
      </c>
      <c r="I1185" s="114" t="s">
        <v>371</v>
      </c>
    </row>
    <row r="1186" spans="1:9" ht="15.75" thickBot="1">
      <c r="A1186" s="104">
        <v>89</v>
      </c>
      <c r="B1186" s="98">
        <v>56</v>
      </c>
      <c r="C1186" s="98">
        <v>1</v>
      </c>
      <c r="D1186" s="107">
        <v>45870</v>
      </c>
      <c r="E1186" s="107">
        <v>45889</v>
      </c>
      <c r="F1186" s="102">
        <f>'SABANA DE PRECIOS'!BH39</f>
        <v>1.6879500000000001</v>
      </c>
      <c r="G1186" s="98" t="s">
        <v>65</v>
      </c>
      <c r="H1186" s="98" t="s">
        <v>125</v>
      </c>
      <c r="I1186" s="114" t="s">
        <v>371</v>
      </c>
    </row>
    <row r="1187" spans="1:9" ht="15.75" thickBot="1">
      <c r="A1187" s="104">
        <v>89</v>
      </c>
      <c r="B1187" s="98">
        <v>61</v>
      </c>
      <c r="C1187" s="98">
        <v>1</v>
      </c>
      <c r="D1187" s="107">
        <v>45870</v>
      </c>
      <c r="E1187" s="107">
        <v>45889</v>
      </c>
      <c r="F1187" s="102">
        <f>'SABANA DE PRECIOS'!BH40</f>
        <v>1.64439</v>
      </c>
      <c r="G1187" s="98" t="s">
        <v>67</v>
      </c>
      <c r="H1187" s="98" t="s">
        <v>125</v>
      </c>
      <c r="I1187" s="114" t="s">
        <v>371</v>
      </c>
    </row>
    <row r="1188" spans="1:9" ht="15.75" thickBot="1">
      <c r="A1188" s="104">
        <v>89</v>
      </c>
      <c r="B1188" s="98">
        <v>60</v>
      </c>
      <c r="C1188" s="98">
        <v>1</v>
      </c>
      <c r="D1188" s="107">
        <v>45870</v>
      </c>
      <c r="E1188" s="107">
        <v>45889</v>
      </c>
      <c r="F1188" s="102">
        <f>'SABANA DE PRECIOS'!BH41</f>
        <v>1.61293</v>
      </c>
      <c r="G1188" s="98" t="s">
        <v>69</v>
      </c>
      <c r="H1188" s="98" t="s">
        <v>125</v>
      </c>
      <c r="I1188" s="114" t="s">
        <v>371</v>
      </c>
    </row>
    <row r="1189" spans="1:9" ht="15.75" thickBot="1">
      <c r="A1189" s="104">
        <v>89</v>
      </c>
      <c r="B1189" s="98">
        <v>65</v>
      </c>
      <c r="C1189" s="98">
        <v>1</v>
      </c>
      <c r="D1189" s="107">
        <v>45870</v>
      </c>
      <c r="E1189" s="107">
        <v>45889</v>
      </c>
      <c r="F1189" s="102">
        <f>'SABANA DE PRECIOS'!BH42</f>
        <v>1.64439</v>
      </c>
      <c r="G1189" s="98" t="s">
        <v>71</v>
      </c>
      <c r="H1189" s="98" t="s">
        <v>125</v>
      </c>
      <c r="I1189" s="114" t="s">
        <v>371</v>
      </c>
    </row>
    <row r="1190" spans="1:9" ht="15.75" thickBot="1">
      <c r="A1190" s="104">
        <v>89</v>
      </c>
      <c r="B1190" s="98">
        <v>68</v>
      </c>
      <c r="C1190" s="98">
        <v>1</v>
      </c>
      <c r="D1190" s="107">
        <v>45870</v>
      </c>
      <c r="E1190" s="107">
        <v>45889</v>
      </c>
      <c r="F1190" s="102">
        <f>'SABANA DE PRECIOS'!BH43</f>
        <v>1.7564299999999999</v>
      </c>
      <c r="G1190" s="98" t="s">
        <v>72</v>
      </c>
      <c r="H1190" s="98" t="s">
        <v>125</v>
      </c>
      <c r="I1190" s="114" t="s">
        <v>371</v>
      </c>
    </row>
    <row r="1191" spans="1:9" ht="15.75" thickBot="1">
      <c r="A1191" s="104">
        <v>89</v>
      </c>
      <c r="B1191" s="98">
        <v>67</v>
      </c>
      <c r="C1191" s="98">
        <v>1</v>
      </c>
      <c r="D1191" s="107">
        <v>45870</v>
      </c>
      <c r="E1191" s="107">
        <v>45889</v>
      </c>
      <c r="F1191" s="102">
        <f>'SABANA DE PRECIOS'!BH44</f>
        <v>0</v>
      </c>
      <c r="G1191" s="98" t="s">
        <v>73</v>
      </c>
      <c r="H1191" s="98" t="s">
        <v>125</v>
      </c>
      <c r="I1191" s="114" t="s">
        <v>371</v>
      </c>
    </row>
    <row r="1192" spans="1:9" ht="15.75" thickBot="1">
      <c r="A1192" s="104">
        <v>89</v>
      </c>
      <c r="B1192" s="98">
        <v>77</v>
      </c>
      <c r="C1192" s="98">
        <v>1</v>
      </c>
      <c r="D1192" s="107">
        <v>45870</v>
      </c>
      <c r="E1192" s="107">
        <v>45889</v>
      </c>
      <c r="F1192" s="102">
        <f>'SABANA DE PRECIOS'!BH45</f>
        <v>1.7061000000000002</v>
      </c>
      <c r="G1192" s="98" t="s">
        <v>74</v>
      </c>
      <c r="H1192" s="98" t="s">
        <v>125</v>
      </c>
      <c r="I1192" s="114" t="s">
        <v>371</v>
      </c>
    </row>
    <row r="1193" spans="1:9" ht="15.75" thickBot="1">
      <c r="A1193" s="104">
        <v>89</v>
      </c>
      <c r="B1193" s="98">
        <v>78</v>
      </c>
      <c r="C1193" s="98">
        <v>1</v>
      </c>
      <c r="D1193" s="107">
        <v>45870</v>
      </c>
      <c r="E1193" s="107">
        <v>45889</v>
      </c>
      <c r="F1193" s="102">
        <f>'SABANA DE PRECIOS'!BH46</f>
        <v>1.6093</v>
      </c>
      <c r="G1193" s="98" t="s">
        <v>76</v>
      </c>
      <c r="H1193" s="98" t="s">
        <v>125</v>
      </c>
      <c r="I1193" s="114" t="s">
        <v>371</v>
      </c>
    </row>
    <row r="1194" spans="1:9" ht="15.75" thickBot="1">
      <c r="A1194" s="104">
        <v>89</v>
      </c>
      <c r="B1194" s="98">
        <v>80</v>
      </c>
      <c r="C1194" s="98">
        <v>1</v>
      </c>
      <c r="D1194" s="107">
        <v>45870</v>
      </c>
      <c r="E1194" s="107">
        <v>45889</v>
      </c>
      <c r="F1194" s="102">
        <f>'SABANA DE PRECIOS'!BH47</f>
        <v>1.6867399999999999</v>
      </c>
      <c r="G1194" s="98" t="s">
        <v>78</v>
      </c>
      <c r="H1194" s="98" t="s">
        <v>125</v>
      </c>
      <c r="I1194" s="114" t="s">
        <v>371</v>
      </c>
    </row>
    <row r="1195" spans="1:9" ht="15.75" thickBot="1">
      <c r="A1195" s="104">
        <v>89</v>
      </c>
      <c r="B1195" s="98">
        <v>81</v>
      </c>
      <c r="C1195" s="98">
        <v>1</v>
      </c>
      <c r="D1195" s="107">
        <v>45870</v>
      </c>
      <c r="E1195" s="107">
        <v>45889</v>
      </c>
      <c r="F1195" s="102">
        <f>'SABANA DE PRECIOS'!BH48</f>
        <v>1.6831099999999999</v>
      </c>
      <c r="G1195" s="98" t="s">
        <v>79</v>
      </c>
      <c r="H1195" s="98" t="s">
        <v>125</v>
      </c>
      <c r="I1195" s="114" t="s">
        <v>371</v>
      </c>
    </row>
    <row r="1196" spans="1:9" ht="15.75" thickBot="1">
      <c r="A1196" s="104">
        <v>89</v>
      </c>
      <c r="B1196" s="98">
        <v>79</v>
      </c>
      <c r="C1196" s="98">
        <v>1</v>
      </c>
      <c r="D1196" s="107">
        <v>45870</v>
      </c>
      <c r="E1196" s="107">
        <v>45889</v>
      </c>
      <c r="F1196" s="102">
        <f>'SABANA DE PRECIOS'!BH49</f>
        <v>1.61293</v>
      </c>
      <c r="G1196" s="98" t="s">
        <v>80</v>
      </c>
      <c r="H1196" s="98" t="s">
        <v>125</v>
      </c>
      <c r="I1196" s="114" t="s">
        <v>371</v>
      </c>
    </row>
    <row r="1197" spans="1:9" ht="15.75" thickBot="1">
      <c r="A1197" s="104">
        <v>89</v>
      </c>
      <c r="B1197" s="108">
        <v>71</v>
      </c>
      <c r="C1197" s="108">
        <v>1</v>
      </c>
      <c r="D1197" s="109">
        <v>45870</v>
      </c>
      <c r="E1197" s="109">
        <v>45889</v>
      </c>
      <c r="F1197" s="102">
        <f>'SABANA DE PRECIOS'!BH50</f>
        <v>1.64923</v>
      </c>
      <c r="G1197" s="108" t="s">
        <v>118</v>
      </c>
      <c r="H1197" s="108" t="s">
        <v>125</v>
      </c>
      <c r="I1197" s="114" t="s">
        <v>371</v>
      </c>
    </row>
    <row r="1198" spans="1:9" ht="15.75" thickBot="1">
      <c r="A1198" s="104">
        <v>89</v>
      </c>
      <c r="B1198" s="108">
        <v>86</v>
      </c>
      <c r="C1198" s="108">
        <v>1</v>
      </c>
      <c r="D1198" s="109">
        <v>45870</v>
      </c>
      <c r="E1198" s="109">
        <v>45889</v>
      </c>
      <c r="F1198" s="102">
        <f>'SABANA DE PRECIOS'!BH51</f>
        <v>1.66133</v>
      </c>
      <c r="G1198" s="108" t="s">
        <v>83</v>
      </c>
      <c r="H1198" s="108" t="s">
        <v>125</v>
      </c>
      <c r="I1198" s="114" t="s">
        <v>371</v>
      </c>
    </row>
    <row r="1199" spans="1:9" ht="15.75" thickBot="1">
      <c r="A1199" s="104">
        <v>89</v>
      </c>
      <c r="B1199" s="120">
        <v>89</v>
      </c>
      <c r="C1199" s="120">
        <v>1</v>
      </c>
      <c r="D1199" s="121">
        <v>45870</v>
      </c>
      <c r="E1199" s="121">
        <v>45889</v>
      </c>
      <c r="F1199" s="101">
        <f>'SABANA DE PRECIOS'!BH20</f>
        <v>1.6189800000000001</v>
      </c>
      <c r="G1199" s="120" t="s">
        <v>37</v>
      </c>
      <c r="H1199" s="120" t="s">
        <v>125</v>
      </c>
      <c r="I1199" s="114" t="s">
        <v>371</v>
      </c>
    </row>
    <row r="1200" spans="1:9" ht="15.75" thickBot="1">
      <c r="A1200" s="104">
        <v>89</v>
      </c>
      <c r="B1200" s="120">
        <v>90</v>
      </c>
      <c r="C1200" s="120">
        <v>1</v>
      </c>
      <c r="D1200" s="121">
        <v>45870</v>
      </c>
      <c r="E1200" s="121">
        <v>45889</v>
      </c>
      <c r="F1200" s="101">
        <f>'SABANA DE PRECIOS'!BH21</f>
        <v>1.6552800000000001</v>
      </c>
      <c r="G1200" s="100" t="s">
        <v>365</v>
      </c>
      <c r="H1200" s="120" t="s">
        <v>125</v>
      </c>
      <c r="I1200" s="114" t="s">
        <v>371</v>
      </c>
    </row>
    <row r="1201" spans="1:9" ht="15.75" thickBot="1">
      <c r="A1201" s="104">
        <v>89</v>
      </c>
      <c r="B1201" s="108">
        <v>93</v>
      </c>
      <c r="C1201" s="108">
        <v>1</v>
      </c>
      <c r="D1201" s="109">
        <v>45870</v>
      </c>
      <c r="E1201" s="109">
        <v>45889</v>
      </c>
      <c r="F1201" s="102">
        <f>'SABANA DE PRECIOS'!BH52</f>
        <v>1.6903699999999999</v>
      </c>
      <c r="G1201" s="108" t="s">
        <v>387</v>
      </c>
      <c r="H1201" s="108" t="s">
        <v>125</v>
      </c>
      <c r="I1201" s="114" t="s">
        <v>371</v>
      </c>
    </row>
    <row r="1202" spans="1:9" ht="15.75" thickBot="1">
      <c r="A1202" s="104">
        <v>89</v>
      </c>
      <c r="B1202" s="108">
        <v>94</v>
      </c>
      <c r="C1202" s="108">
        <v>1</v>
      </c>
      <c r="D1202" s="109">
        <v>45870</v>
      </c>
      <c r="E1202" s="109">
        <v>45889</v>
      </c>
      <c r="F1202" s="102">
        <f>'SABANA DE PRECIOS'!BH53</f>
        <v>1.68069</v>
      </c>
      <c r="G1202" s="108" t="s">
        <v>389</v>
      </c>
      <c r="H1202" s="108" t="s">
        <v>125</v>
      </c>
      <c r="I1202" s="114" t="s">
        <v>371</v>
      </c>
    </row>
    <row r="1203" spans="1:9" ht="15.75" thickBot="1">
      <c r="A1203" s="104">
        <v>89</v>
      </c>
      <c r="B1203" s="108">
        <v>95</v>
      </c>
      <c r="C1203" s="108">
        <v>1</v>
      </c>
      <c r="D1203" s="109">
        <v>45870</v>
      </c>
      <c r="E1203" s="109">
        <v>45889</v>
      </c>
      <c r="F1203" s="102">
        <f>'SABANA DE PRECIOS'!BH54</f>
        <v>1.7000500000000001</v>
      </c>
      <c r="G1203" s="108" t="s">
        <v>388</v>
      </c>
      <c r="H1203" s="108" t="s">
        <v>125</v>
      </c>
      <c r="I1203" s="114" t="s">
        <v>371</v>
      </c>
    </row>
    <row r="1204" spans="1:9">
      <c r="A1204" s="104">
        <v>89</v>
      </c>
      <c r="B1204" s="108">
        <v>97</v>
      </c>
      <c r="C1204" s="108">
        <v>1</v>
      </c>
      <c r="D1204" s="109">
        <v>45870</v>
      </c>
      <c r="E1204" s="109">
        <v>45889</v>
      </c>
      <c r="F1204" s="102">
        <f>'SABANA DE PRECIOS'!BH55</f>
        <v>1.65286</v>
      </c>
      <c r="G1204" s="108" t="s">
        <v>403</v>
      </c>
      <c r="H1204" s="108" t="s">
        <v>125</v>
      </c>
      <c r="I1204" s="114" t="s">
        <v>371</v>
      </c>
    </row>
  </sheetData>
  <autoFilter ref="A1:I1204" xr:uid="{00000000-0001-0000-0200-000000000000}"/>
  <phoneticPr fontId="46" type="noConversion"/>
  <pageMargins left="0.7" right="0.7" top="0.75" bottom="0.75" header="0.3" footer="0.3"/>
  <pageSetup paperSize="9" orientation="portrait" r:id="rId1"/>
  <ignoredErrors>
    <ignoredError sqref="F1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2:L1484"/>
  <sheetViews>
    <sheetView view="pageBreakPreview" topLeftCell="B1" zoomScale="85" zoomScaleNormal="130" zoomScaleSheetLayoutView="85" workbookViewId="0">
      <selection activeCell="L42" sqref="A1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430"/>
      <c r="C2" s="430"/>
      <c r="D2" s="430"/>
      <c r="E2" s="430"/>
      <c r="F2" s="430"/>
    </row>
    <row r="4" spans="1:12">
      <c r="B4" s="431"/>
      <c r="C4" s="431"/>
      <c r="D4" s="431"/>
      <c r="E4" s="431"/>
      <c r="F4" s="431"/>
    </row>
    <row r="5" spans="1:12" ht="18" customHeight="1">
      <c r="B5" s="431"/>
      <c r="C5" s="431"/>
      <c r="D5" s="431"/>
      <c r="E5" s="431"/>
      <c r="F5" s="431"/>
      <c r="G5" s="1"/>
      <c r="H5" s="1"/>
    </row>
    <row r="6" spans="1:12">
      <c r="B6" s="432"/>
      <c r="C6" s="432"/>
      <c r="D6" s="432"/>
      <c r="E6" s="432"/>
      <c r="F6" s="432"/>
    </row>
    <row r="7" spans="1:12">
      <c r="B7" s="420"/>
      <c r="C7" s="420"/>
      <c r="D7" s="420"/>
      <c r="E7" s="420"/>
      <c r="F7" s="420"/>
    </row>
    <row r="8" spans="1:12">
      <c r="B8" s="420"/>
      <c r="C8" s="420"/>
      <c r="D8" s="420"/>
      <c r="E8" s="420"/>
      <c r="F8" s="420"/>
    </row>
    <row r="11" spans="1:12" ht="1.5" customHeight="1"/>
    <row r="12" spans="1:12" ht="1.5" customHeight="1"/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A42+1</f>
        <v>6</v>
      </c>
      <c r="B16" s="75" t="s">
        <v>400</v>
      </c>
      <c r="C16" s="76" t="s">
        <v>171</v>
      </c>
      <c r="D16" s="86" t="s">
        <v>172</v>
      </c>
      <c r="E16" s="78">
        <f>+'SABANA DE PRECIOS'!B15</f>
        <v>1.3169999999999999</v>
      </c>
      <c r="F16" s="78">
        <f>+E16*1.21</f>
        <v>1.5935699999999999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PRECIOS'!B31</f>
        <v>1.3320000000000001</v>
      </c>
      <c r="L16" s="78">
        <f>K16*1.21</f>
        <v>1.61172</v>
      </c>
    </row>
    <row r="17" spans="1:12" ht="24.75" customHeight="1">
      <c r="A17" s="71" t="e">
        <f>A31+1</f>
        <v>#REF!</v>
      </c>
      <c r="B17" s="75" t="s">
        <v>406</v>
      </c>
      <c r="C17" s="76" t="s">
        <v>171</v>
      </c>
      <c r="D17" s="86" t="s">
        <v>176</v>
      </c>
      <c r="E17" s="78">
        <f>+'SABANA DE PRECIOS'!B16</f>
        <v>1.3169999999999999</v>
      </c>
      <c r="F17" s="78">
        <f>+E17*1.21</f>
        <v>1.5935699999999999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PRECIOS'!B32</f>
        <v>1.4059999999999999</v>
      </c>
      <c r="L17" s="78">
        <f>K17*1.21</f>
        <v>1.7012599999999998</v>
      </c>
    </row>
    <row r="18" spans="1:12" ht="24.75" customHeight="1">
      <c r="A18" s="71">
        <f>G41+1</f>
        <v>3</v>
      </c>
      <c r="B18" s="75" t="s">
        <v>179</v>
      </c>
      <c r="C18" s="76" t="s">
        <v>171</v>
      </c>
      <c r="D18" s="86" t="s">
        <v>180</v>
      </c>
      <c r="E18" s="78">
        <f>+'SABANA DE PRECIOS'!B17</f>
        <v>1.3169999999999999</v>
      </c>
      <c r="F18" s="78">
        <f>+E18*1.21</f>
        <v>1.5935699999999999</v>
      </c>
      <c r="G18" s="45">
        <v>27</v>
      </c>
      <c r="H18" s="75" t="s">
        <v>56</v>
      </c>
      <c r="I18" s="76" t="s">
        <v>173</v>
      </c>
      <c r="J18" s="86" t="s">
        <v>174</v>
      </c>
      <c r="K18" s="78">
        <f>'SABANA DE PRECIOS'!B33</f>
        <v>1.3120000000000001</v>
      </c>
      <c r="L18" s="78">
        <f>+K18*1.21</f>
        <v>1.58752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+'SABANA DE PRECIOS'!B18</f>
        <v>1.3220000000000001</v>
      </c>
      <c r="F19" s="78">
        <f>+E19*1.21</f>
        <v>1.59962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PRECIOS'!B34</f>
        <v>1.3699999999999999</v>
      </c>
      <c r="L19" s="78">
        <f t="shared" ref="L19:L40" si="0">K19*1.21</f>
        <v>1.6576999999999997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+'SABANA DE PRECIOS'!B19</f>
        <v>1.327</v>
      </c>
      <c r="F20" s="78">
        <f t="shared" ref="F20:F34" si="1">+E20*1.21</f>
        <v>1.6056699999999999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PRECIOS'!B35</f>
        <v>1.3459999999999999</v>
      </c>
      <c r="L20" s="78">
        <f t="shared" si="0"/>
        <v>1.6286599999999998</v>
      </c>
    </row>
    <row r="21" spans="1:12" ht="24.75" customHeight="1">
      <c r="A21" s="71"/>
      <c r="B21" s="75" t="s">
        <v>37</v>
      </c>
      <c r="C21" s="76" t="s">
        <v>171</v>
      </c>
      <c r="D21" s="86" t="s">
        <v>190</v>
      </c>
      <c r="E21" s="78">
        <f>+'SABANA DE PRECIOS'!B20</f>
        <v>1.3120000000000001</v>
      </c>
      <c r="F21" s="78">
        <f t="shared" si="1"/>
        <v>1.58752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PRECIOS'!B36</f>
        <v>1.37</v>
      </c>
      <c r="L21" s="78">
        <f t="shared" si="0"/>
        <v>1.6577000000000002</v>
      </c>
    </row>
    <row r="22" spans="1:12" ht="24.75" customHeight="1">
      <c r="A22" s="71"/>
      <c r="B22" s="75" t="s">
        <v>368</v>
      </c>
      <c r="C22" s="76" t="s">
        <v>171</v>
      </c>
      <c r="D22" s="86" t="s">
        <v>369</v>
      </c>
      <c r="E22" s="78">
        <f>+'SABANA DE PRECIOS'!B21</f>
        <v>1.3420000000000001</v>
      </c>
      <c r="F22" s="78">
        <f t="shared" si="1"/>
        <v>1.62382</v>
      </c>
      <c r="G22" s="45"/>
      <c r="H22" s="75" t="s">
        <v>62</v>
      </c>
      <c r="I22" s="85" t="s">
        <v>177</v>
      </c>
      <c r="J22" s="86" t="s">
        <v>188</v>
      </c>
      <c r="K22" s="78">
        <f>'SABANA DE PRECIOS'!B37</f>
        <v>1.3620000000000001</v>
      </c>
      <c r="L22" s="78">
        <f t="shared" si="0"/>
        <v>1.64802</v>
      </c>
    </row>
    <row r="23" spans="1:12" ht="24.75" customHeight="1">
      <c r="A23" s="71">
        <f>A18+1</f>
        <v>4</v>
      </c>
      <c r="B23" s="75" t="s">
        <v>15</v>
      </c>
      <c r="C23" s="76" t="s">
        <v>193</v>
      </c>
      <c r="D23" s="86" t="s">
        <v>194</v>
      </c>
      <c r="E23" s="78">
        <f>'SABANA DE PRECIOS'!B3</f>
        <v>1.3320000000000001</v>
      </c>
      <c r="F23" s="78">
        <f t="shared" si="1"/>
        <v>1.61172</v>
      </c>
      <c r="G23" s="45">
        <f>G18+1</f>
        <v>28</v>
      </c>
      <c r="H23" s="75" t="s">
        <v>64</v>
      </c>
      <c r="I23" s="85" t="s">
        <v>195</v>
      </c>
      <c r="J23" s="86" t="s">
        <v>196</v>
      </c>
      <c r="K23" s="78">
        <f>'SABANA DE PRECIOS'!B38</f>
        <v>1.3320000000000001</v>
      </c>
      <c r="L23" s="78">
        <f t="shared" si="0"/>
        <v>1.61172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PRECIOS'!B4</f>
        <v>1.3320000000000001</v>
      </c>
      <c r="F24" s="78">
        <f t="shared" si="1"/>
        <v>1.61172</v>
      </c>
      <c r="G24" s="45">
        <f t="shared" ref="G24:G38" si="2">G23+1</f>
        <v>29</v>
      </c>
      <c r="H24" s="75" t="s">
        <v>65</v>
      </c>
      <c r="I24" s="85" t="s">
        <v>193</v>
      </c>
      <c r="J24" s="86" t="s">
        <v>198</v>
      </c>
      <c r="K24" s="78">
        <f>'SABANA DE PRECIOS'!B39</f>
        <v>1.369</v>
      </c>
      <c r="L24" s="78">
        <f t="shared" si="0"/>
        <v>1.65649</v>
      </c>
    </row>
    <row r="25" spans="1:12" ht="24.75" customHeight="1">
      <c r="A25" s="71">
        <f>A16+1</f>
        <v>7</v>
      </c>
      <c r="B25" s="75" t="s">
        <v>19</v>
      </c>
      <c r="C25" s="76" t="s">
        <v>199</v>
      </c>
      <c r="D25" s="86" t="s">
        <v>200</v>
      </c>
      <c r="E25" s="78">
        <f>'SABANA DE PRECIOS'!B5</f>
        <v>1.3320000000000001</v>
      </c>
      <c r="F25" s="78">
        <f t="shared" si="1"/>
        <v>1.61172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PRECIOS'!B40</f>
        <v>1.333</v>
      </c>
      <c r="L25" s="78">
        <f t="shared" si="0"/>
        <v>1.61293</v>
      </c>
    </row>
    <row r="26" spans="1:12" ht="24.75" customHeight="1">
      <c r="A26" s="71" t="e">
        <f>A39+1</f>
        <v>#REF!</v>
      </c>
      <c r="B26" s="75" t="s">
        <v>20</v>
      </c>
      <c r="C26" s="76" t="s">
        <v>202</v>
      </c>
      <c r="D26" s="86" t="s">
        <v>203</v>
      </c>
      <c r="E26" s="78">
        <f>'SABANA DE PRECIOS'!B6</f>
        <v>1.347</v>
      </c>
      <c r="F26" s="78">
        <f t="shared" si="1"/>
        <v>1.6298699999999999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>'SABANA DE PRECIOS'!B41</f>
        <v>1.3069999999999999</v>
      </c>
      <c r="L26" s="78">
        <f t="shared" si="0"/>
        <v>1.5814699999999999</v>
      </c>
    </row>
    <row r="27" spans="1:12" ht="24.75" customHeight="1">
      <c r="A27" s="71">
        <f>A25+1</f>
        <v>8</v>
      </c>
      <c r="B27" s="75" t="s">
        <v>21</v>
      </c>
      <c r="C27" s="76" t="s">
        <v>189</v>
      </c>
      <c r="D27" s="86" t="s">
        <v>205</v>
      </c>
      <c r="E27" s="78">
        <f>'SABANA DE PRECIOS'!B7</f>
        <v>1.3320000000000001</v>
      </c>
      <c r="F27" s="78">
        <f t="shared" si="1"/>
        <v>1.61172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>'SABANA DE PRECIOS'!B42</f>
        <v>1.333</v>
      </c>
      <c r="L27" s="78">
        <f t="shared" si="0"/>
        <v>1.61293</v>
      </c>
    </row>
    <row r="28" spans="1:12" ht="24.75" customHeight="1">
      <c r="A28" s="71" t="e">
        <f>G30+1</f>
        <v>#REF!</v>
      </c>
      <c r="B28" s="75" t="s">
        <v>22</v>
      </c>
      <c r="C28" s="76" t="s">
        <v>189</v>
      </c>
      <c r="D28" s="86" t="s">
        <v>208</v>
      </c>
      <c r="E28" s="78">
        <f>'SABANA DE PRECIOS'!B8</f>
        <v>1.3420000000000001</v>
      </c>
      <c r="F28" s="78">
        <f t="shared" si="1"/>
        <v>1.62382</v>
      </c>
      <c r="G28" s="45">
        <f t="shared" si="2"/>
        <v>33</v>
      </c>
      <c r="H28" s="75" t="s">
        <v>72</v>
      </c>
      <c r="I28" s="85" t="s">
        <v>184</v>
      </c>
      <c r="J28" s="86" t="s">
        <v>209</v>
      </c>
      <c r="K28" s="78">
        <f>'SABANA DE PRECIOS'!B43</f>
        <v>1.425595041322314</v>
      </c>
      <c r="L28" s="78">
        <f t="shared" si="0"/>
        <v>1.7249699999999999</v>
      </c>
    </row>
    <row r="29" spans="1:12" ht="24.75" customHeight="1">
      <c r="A29" s="71"/>
      <c r="B29" s="75" t="s">
        <v>44</v>
      </c>
      <c r="C29" s="76" t="s">
        <v>189</v>
      </c>
      <c r="D29" s="86" t="s">
        <v>391</v>
      </c>
      <c r="E29" s="78">
        <f>'SABANA DE PRECIOS'!B9</f>
        <v>1.3320000000000001</v>
      </c>
      <c r="F29" s="78">
        <f t="shared" si="1"/>
        <v>1.61172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PRECIOS'!B44</f>
        <v>0</v>
      </c>
      <c r="L29" s="78">
        <f t="shared" si="0"/>
        <v>0</v>
      </c>
    </row>
    <row r="30" spans="1:12" ht="24.75" customHeight="1">
      <c r="A30" s="71" t="e">
        <f>A38+1</f>
        <v>#REF!</v>
      </c>
      <c r="B30" s="75" t="s">
        <v>24</v>
      </c>
      <c r="C30" s="76" t="s">
        <v>210</v>
      </c>
      <c r="D30" s="86" t="s">
        <v>211</v>
      </c>
      <c r="E30" s="78">
        <f>'SABANA DE PRECIOS'!B10</f>
        <v>1.302</v>
      </c>
      <c r="F30" s="78">
        <f t="shared" si="1"/>
        <v>1.57542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PRECIOS'!B45</f>
        <v>1.3840000000000001</v>
      </c>
      <c r="L30" s="78">
        <f t="shared" si="0"/>
        <v>1.6746400000000001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PRECIOS'!B11</f>
        <v>1.327</v>
      </c>
      <c r="F31" s="78">
        <f t="shared" si="1"/>
        <v>1.6056699999999999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PRECIOS'!B46</f>
        <v>1.304</v>
      </c>
      <c r="L31" s="78">
        <f t="shared" si="0"/>
        <v>1.5778399999999999</v>
      </c>
    </row>
    <row r="32" spans="1:12" ht="24.75" customHeight="1">
      <c r="A32" s="71" t="e">
        <f>A44+1</f>
        <v>#REF!</v>
      </c>
      <c r="B32" s="75" t="s">
        <v>23</v>
      </c>
      <c r="C32" s="76" t="s">
        <v>177</v>
      </c>
      <c r="D32" s="86" t="s">
        <v>216</v>
      </c>
      <c r="E32" s="78">
        <f>'SABANA DE PRECIOS'!B12</f>
        <v>1.3320000000000001</v>
      </c>
      <c r="F32" s="78">
        <f t="shared" si="1"/>
        <v>1.61172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PRECIOS'!B47</f>
        <v>1.3679999999999999</v>
      </c>
      <c r="L32" s="78">
        <f t="shared" si="0"/>
        <v>1.6552799999999999</v>
      </c>
    </row>
    <row r="33" spans="1:12" ht="24.75" customHeight="1">
      <c r="A33" s="71" t="e">
        <f>A32+1</f>
        <v>#REF!</v>
      </c>
      <c r="B33" s="75" t="s">
        <v>28</v>
      </c>
      <c r="C33" s="76" t="s">
        <v>202</v>
      </c>
      <c r="D33" s="86" t="s">
        <v>218</v>
      </c>
      <c r="E33" s="78">
        <f>'SABANA DE PRECIOS'!B13</f>
        <v>1.3360000000000001</v>
      </c>
      <c r="F33" s="78">
        <f t="shared" si="1"/>
        <v>1.61656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PRECIOS'!B48</f>
        <v>1.365</v>
      </c>
      <c r="L33" s="78">
        <f t="shared" si="0"/>
        <v>1.6516499999999998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PRECIOS'!B14</f>
        <v>1.347</v>
      </c>
      <c r="F34" s="78">
        <f t="shared" si="1"/>
        <v>1.6298699999999999</v>
      </c>
      <c r="G34" s="45">
        <f t="shared" si="2"/>
        <v>37</v>
      </c>
      <c r="H34" s="75" t="s">
        <v>80</v>
      </c>
      <c r="I34" s="85" t="s">
        <v>156</v>
      </c>
      <c r="J34" s="86" t="s">
        <v>224</v>
      </c>
      <c r="K34" s="78">
        <f>'SABANA DE PRECIOS'!B49</f>
        <v>1.3069999999999999</v>
      </c>
      <c r="L34" s="78">
        <f t="shared" si="0"/>
        <v>1.5814699999999999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PRECIOS'!B23</f>
        <v>1.3320000000000001</v>
      </c>
      <c r="F35" s="78">
        <f>+E35*1.21</f>
        <v>1.61172</v>
      </c>
      <c r="G35" s="45"/>
      <c r="H35" s="75" t="s">
        <v>227</v>
      </c>
      <c r="I35" s="85" t="s">
        <v>228</v>
      </c>
      <c r="J35" s="86" t="s">
        <v>229</v>
      </c>
      <c r="K35" s="78">
        <f>'SABANA DE PRECIOS'!B50</f>
        <v>1.337</v>
      </c>
      <c r="L35" s="78">
        <f t="shared" si="0"/>
        <v>1.6177699999999999</v>
      </c>
    </row>
    <row r="36" spans="1:12" ht="24.75" customHeight="1">
      <c r="A36" s="71">
        <f>G31+1</f>
        <v>35</v>
      </c>
      <c r="B36" s="75" t="s">
        <v>41</v>
      </c>
      <c r="C36" s="76" t="s">
        <v>230</v>
      </c>
      <c r="D36" s="86" t="s">
        <v>231</v>
      </c>
      <c r="E36" s="78">
        <f>'SABANA DE PRECIOS'!B24</f>
        <v>1.3420000000000001</v>
      </c>
      <c r="F36" s="78">
        <f>+E36*1.21</f>
        <v>1.62382</v>
      </c>
      <c r="G36" s="45">
        <f>G34+1</f>
        <v>38</v>
      </c>
      <c r="H36" s="75" t="s">
        <v>83</v>
      </c>
      <c r="I36" s="85" t="s">
        <v>238</v>
      </c>
      <c r="J36" s="86" t="s">
        <v>239</v>
      </c>
      <c r="K36" s="78">
        <f>'SABANA DE PRECIOS'!B51</f>
        <v>1.347</v>
      </c>
      <c r="L36" s="78">
        <f t="shared" si="0"/>
        <v>1.6298699999999999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PRECIOS'!B25</f>
        <v>1.3420000000000001</v>
      </c>
      <c r="F37" s="78">
        <f>+E37*1.21</f>
        <v>1.62382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>'SABANA DE PRECIOS'!B52</f>
        <v>1.371</v>
      </c>
      <c r="L37" s="78">
        <f t="shared" si="0"/>
        <v>1.6589099999999999</v>
      </c>
    </row>
    <row r="38" spans="1:12" ht="24.75" customHeight="1">
      <c r="A38" s="71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>'SABANA DE PRECIOS'!B26</f>
        <v>1.3520000000000001</v>
      </c>
      <c r="F38" s="78">
        <f>+E38*1.21</f>
        <v>1.63592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>'SABANA DE PRECIOS'!B53</f>
        <v>1.363</v>
      </c>
      <c r="L38" s="78">
        <f t="shared" si="0"/>
        <v>1.64923</v>
      </c>
    </row>
    <row r="39" spans="1:12" ht="24.75" customHeight="1">
      <c r="A39" s="71" t="e">
        <f>A17+1</f>
        <v>#REF!</v>
      </c>
      <c r="B39" s="75" t="s">
        <v>191</v>
      </c>
      <c r="C39" s="85" t="s">
        <v>154</v>
      </c>
      <c r="D39" s="86" t="s">
        <v>192</v>
      </c>
      <c r="E39" s="78">
        <f>'SABANA DE PRECIOS'!B27</f>
        <v>1.3220000000000001</v>
      </c>
      <c r="F39" s="78">
        <f>E39*1.21</f>
        <v>1.59962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PRECIOS'!B54</f>
        <v>1.379</v>
      </c>
      <c r="L39" s="78">
        <f t="shared" si="0"/>
        <v>1.66859</v>
      </c>
    </row>
    <row r="40" spans="1:12" ht="24.75" customHeight="1">
      <c r="A40" s="71"/>
      <c r="B40" s="75" t="s">
        <v>47</v>
      </c>
      <c r="C40" s="76" t="s">
        <v>222</v>
      </c>
      <c r="D40" s="86" t="s">
        <v>223</v>
      </c>
      <c r="E40" s="78">
        <f>'SABANA DE PRECIOS'!B28</f>
        <v>1.4319999999999999</v>
      </c>
      <c r="F40" s="78">
        <f>+E40*1.21</f>
        <v>1.7327199999999998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PRECIOS'!B55</f>
        <v>1.34</v>
      </c>
      <c r="L40" s="78">
        <f t="shared" si="0"/>
        <v>1.6214</v>
      </c>
    </row>
    <row r="41" spans="1:12" ht="24.75" customHeight="1">
      <c r="A41" s="71"/>
      <c r="B41" s="75" t="s">
        <v>51</v>
      </c>
      <c r="C41" s="85" t="s">
        <v>177</v>
      </c>
      <c r="D41" s="86" t="s">
        <v>232</v>
      </c>
      <c r="E41" s="78">
        <f>'SABANA DE PRECIOS'!B30</f>
        <v>1.3580000000000001</v>
      </c>
      <c r="F41" s="78">
        <f>E41*1.21</f>
        <v>1.6431800000000001</v>
      </c>
      <c r="G41" s="45">
        <f>G39+1</f>
        <v>2</v>
      </c>
    </row>
    <row r="42" spans="1:12" ht="24.75" customHeight="1">
      <c r="A42" s="71">
        <f>A23+1</f>
        <v>5</v>
      </c>
      <c r="G42" s="251"/>
    </row>
    <row r="43" spans="1:12" ht="27.75" customHeight="1">
      <c r="A43" s="97" t="e">
        <f>A26+1</f>
        <v>#REF!</v>
      </c>
      <c r="D43"/>
      <c r="G43" s="250">
        <f>G41+1</f>
        <v>3</v>
      </c>
      <c r="H43" s="92"/>
      <c r="I43" s="82"/>
      <c r="J43" s="95"/>
      <c r="K43" s="417"/>
      <c r="L43" s="417"/>
    </row>
    <row r="44" spans="1:12" ht="27.75" customHeight="1">
      <c r="A44" s="97" t="e">
        <f>A43+1</f>
        <v>#REF!</v>
      </c>
      <c r="D44"/>
      <c r="G44" s="97" t="e">
        <f>A33+1</f>
        <v>#REF!</v>
      </c>
      <c r="H44" s="73"/>
      <c r="I44" s="82"/>
      <c r="J44" s="95"/>
      <c r="K44" s="96"/>
      <c r="L44" s="96"/>
    </row>
    <row r="45" spans="1:12">
      <c r="D45" s="93"/>
      <c r="J45" s="94"/>
    </row>
    <row r="46" spans="1:12">
      <c r="D46" s="94"/>
    </row>
    <row r="47" spans="1:12">
      <c r="D47" s="94"/>
    </row>
    <row r="48" spans="1:12">
      <c r="D48" s="94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</sheetData>
  <mergeCells count="14">
    <mergeCell ref="B2:F2"/>
    <mergeCell ref="B4:F4"/>
    <mergeCell ref="B5:F5"/>
    <mergeCell ref="B6:F6"/>
    <mergeCell ref="B7:F7"/>
    <mergeCell ref="K43:L43"/>
    <mergeCell ref="A13:A15"/>
    <mergeCell ref="G13:G15"/>
    <mergeCell ref="B8:F8"/>
    <mergeCell ref="B13:D13"/>
    <mergeCell ref="E13:F13"/>
    <mergeCell ref="B14:D14"/>
    <mergeCell ref="E14:F14"/>
    <mergeCell ref="H13:L14"/>
  </mergeCells>
  <hyperlinks>
    <hyperlink ref="D24" r:id="rId1" xr:uid="{00000000-0004-0000-0500-000000000000}"/>
    <hyperlink ref="D25" r:id="rId2" xr:uid="{00000000-0004-0000-0500-000001000000}"/>
    <hyperlink ref="D26" r:id="rId3" xr:uid="{00000000-0004-0000-0500-000002000000}"/>
    <hyperlink ref="D27" r:id="rId4" xr:uid="{00000000-0004-0000-0500-000003000000}"/>
    <hyperlink ref="D28" r:id="rId5" xr:uid="{00000000-0004-0000-0500-000004000000}"/>
    <hyperlink ref="D30" r:id="rId6" xr:uid="{00000000-0004-0000-0500-000005000000}"/>
    <hyperlink ref="D32" r:id="rId7" xr:uid="{00000000-0004-0000-0500-000006000000}"/>
    <hyperlink ref="D33" r:id="rId8" xr:uid="{00000000-0004-0000-0500-000007000000}"/>
    <hyperlink ref="D35" r:id="rId9" xr:uid="{00000000-0004-0000-0500-000008000000}"/>
    <hyperlink ref="D36" r:id="rId10" xr:uid="{00000000-0004-0000-0500-000009000000}"/>
    <hyperlink ref="D37" r:id="rId11" xr:uid="{00000000-0004-0000-0500-00000A000000}"/>
    <hyperlink ref="D38" r:id="rId12" xr:uid="{00000000-0004-0000-0500-00000C000000}"/>
    <hyperlink ref="D40" r:id="rId13" xr:uid="{00000000-0004-0000-0500-00000D000000}"/>
    <hyperlink ref="D41" r:id="rId14" xr:uid="{00000000-0004-0000-0500-00000F000000}"/>
    <hyperlink ref="J16" r:id="rId15" xr:uid="{00000000-0004-0000-0500-000010000000}"/>
    <hyperlink ref="J19" r:id="rId16" xr:uid="{00000000-0004-0000-0500-000011000000}"/>
    <hyperlink ref="J20" r:id="rId17" xr:uid="{00000000-0004-0000-0500-000012000000}"/>
    <hyperlink ref="J22" r:id="rId18" xr:uid="{00000000-0004-0000-0500-000013000000}"/>
    <hyperlink ref="J23" r:id="rId19" xr:uid="{00000000-0004-0000-0500-000014000000}"/>
    <hyperlink ref="J24" r:id="rId20" xr:uid="{00000000-0004-0000-0500-000015000000}"/>
    <hyperlink ref="J25" r:id="rId21" xr:uid="{00000000-0004-0000-0500-000016000000}"/>
    <hyperlink ref="J26" r:id="rId22" xr:uid="{00000000-0004-0000-0500-000017000000}"/>
    <hyperlink ref="J27" r:id="rId23" xr:uid="{00000000-0004-0000-0500-000018000000}"/>
    <hyperlink ref="J28" r:id="rId24" xr:uid="{00000000-0004-0000-0500-000019000000}"/>
    <hyperlink ref="J31" r:id="rId25" xr:uid="{00000000-0004-0000-0500-00001B000000}"/>
    <hyperlink ref="J32" r:id="rId26" xr:uid="{00000000-0004-0000-0500-00001C000000}"/>
    <hyperlink ref="D16" r:id="rId27" xr:uid="{00000000-0004-0000-0500-00001D000000}"/>
    <hyperlink ref="D17" r:id="rId28" xr:uid="{00000000-0004-0000-0500-00001E000000}"/>
    <hyperlink ref="J17" r:id="rId29" xr:uid="{00000000-0004-0000-0500-00001F000000}"/>
    <hyperlink ref="D19" r:id="rId30" xr:uid="{00000000-0004-0000-0500-000020000000}"/>
    <hyperlink ref="D20" r:id="rId31" xr:uid="{00000000-0004-0000-0500-000021000000}"/>
    <hyperlink ref="D34" r:id="rId32" tooltip="https://www.google.com/maps/place//data=!4m2!3m1!1s0xd44ab000adf899f:0xd765aad97d157931?sa=X&amp;ved=1t:8290&amp;ictx=111" xr:uid="{00000000-0004-0000-0500-000022000000}"/>
    <hyperlink ref="J29" r:id="rId33" xr:uid="{00000000-0004-0000-0500-00001A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colBreaks count="1" manualBreakCount="1">
    <brk id="6" max="1048575" man="1"/>
  </colBreaks>
  <drawing r:id="rId3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2:L1484"/>
  <sheetViews>
    <sheetView view="pageBreakPreview" topLeftCell="B15" zoomScale="70" zoomScaleNormal="130" zoomScaleSheetLayoutView="70" workbookViewId="0">
      <selection activeCell="L42" sqref="A2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  <col min="14" max="14" width="12" bestFit="1" customWidth="1"/>
  </cols>
  <sheetData>
    <row r="2" spans="1:12" ht="18" customHeight="1">
      <c r="B2" s="430"/>
      <c r="C2" s="430"/>
      <c r="D2" s="430"/>
      <c r="E2" s="430"/>
      <c r="F2" s="430"/>
    </row>
    <row r="4" spans="1:12">
      <c r="B4" s="431"/>
      <c r="C4" s="431"/>
      <c r="D4" s="431"/>
      <c r="E4" s="431"/>
      <c r="F4" s="431"/>
    </row>
    <row r="5" spans="1:12" ht="18" customHeight="1">
      <c r="B5" s="431"/>
      <c r="C5" s="431"/>
      <c r="D5" s="431"/>
      <c r="E5" s="431"/>
      <c r="F5" s="431"/>
      <c r="G5" s="1"/>
      <c r="H5" s="1"/>
    </row>
    <row r="6" spans="1:12">
      <c r="B6" s="432"/>
      <c r="C6" s="432"/>
      <c r="D6" s="432"/>
      <c r="E6" s="432"/>
      <c r="F6" s="432"/>
    </row>
    <row r="7" spans="1:12">
      <c r="B7" s="420"/>
      <c r="C7" s="420"/>
      <c r="D7" s="420"/>
      <c r="E7" s="420"/>
      <c r="F7" s="420"/>
    </row>
    <row r="8" spans="1:12">
      <c r="B8" s="420"/>
      <c r="C8" s="420"/>
      <c r="D8" s="420"/>
      <c r="E8" s="420"/>
      <c r="F8" s="420"/>
    </row>
    <row r="11" spans="1:12" ht="1.5" customHeight="1"/>
    <row r="12" spans="1:12" ht="1.5" customHeight="1"/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A42+1</f>
        <v>6</v>
      </c>
      <c r="B16" s="75" t="s">
        <v>400</v>
      </c>
      <c r="C16" s="76" t="s">
        <v>171</v>
      </c>
      <c r="D16" s="86" t="s">
        <v>172</v>
      </c>
      <c r="E16" s="78">
        <f>+'SABANA DE PRECIOS'!D15</f>
        <v>1.323</v>
      </c>
      <c r="F16" s="78">
        <f>+E16*1.21</f>
        <v>1.60083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PRECIOS'!D31</f>
        <v>1.3380000000000001</v>
      </c>
      <c r="L16" s="78">
        <f>K16*1.21</f>
        <v>1.6189800000000001</v>
      </c>
    </row>
    <row r="17" spans="1:12" ht="24.75" customHeight="1">
      <c r="A17" s="71" t="e">
        <f>A31+1</f>
        <v>#REF!</v>
      </c>
      <c r="B17" s="75" t="s">
        <v>406</v>
      </c>
      <c r="C17" s="76" t="s">
        <v>171</v>
      </c>
      <c r="D17" s="86" t="s">
        <v>176</v>
      </c>
      <c r="E17" s="78">
        <f>+'SABANA DE PRECIOS'!D16</f>
        <v>1.323</v>
      </c>
      <c r="F17" s="78">
        <f t="shared" ref="F17:F40" si="0">+E17*1.21</f>
        <v>1.60083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PRECIOS'!D32</f>
        <v>1.4119999999999999</v>
      </c>
      <c r="L17" s="78">
        <f t="shared" ref="L17:L40" si="1">K17*1.21</f>
        <v>1.7085199999999998</v>
      </c>
    </row>
    <row r="18" spans="1:12" ht="24.75" customHeight="1">
      <c r="A18" s="71">
        <f>G41+1</f>
        <v>3</v>
      </c>
      <c r="B18" s="75" t="s">
        <v>179</v>
      </c>
      <c r="C18" s="76" t="s">
        <v>171</v>
      </c>
      <c r="D18" s="86" t="s">
        <v>180</v>
      </c>
      <c r="E18" s="78">
        <f>+'SABANA DE PRECIOS'!D17</f>
        <v>1.323</v>
      </c>
      <c r="F18" s="78">
        <f t="shared" si="0"/>
        <v>1.60083</v>
      </c>
      <c r="G18" s="45">
        <v>27</v>
      </c>
      <c r="H18" s="75" t="s">
        <v>56</v>
      </c>
      <c r="I18" s="76" t="s">
        <v>173</v>
      </c>
      <c r="J18" s="86" t="s">
        <v>174</v>
      </c>
      <c r="K18" s="78">
        <f>'SABANA DE PRECIOS'!D33</f>
        <v>1.3180000000000001</v>
      </c>
      <c r="L18" s="78">
        <f t="shared" si="1"/>
        <v>1.5947800000000001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+'SABANA DE PRECIOS'!D18</f>
        <v>1.3280000000000001</v>
      </c>
      <c r="F19" s="78">
        <f t="shared" si="0"/>
        <v>1.6068800000000001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PRECIOS'!D34</f>
        <v>1.3759999999999999</v>
      </c>
      <c r="L19" s="78">
        <f t="shared" si="1"/>
        <v>1.6649599999999998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+'SABANA DE PRECIOS'!D19</f>
        <v>1.333</v>
      </c>
      <c r="F20" s="78">
        <f t="shared" si="0"/>
        <v>1.61293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PRECIOS'!D35</f>
        <v>1.3519999999999999</v>
      </c>
      <c r="L20" s="78">
        <f t="shared" si="1"/>
        <v>1.6359199999999998</v>
      </c>
    </row>
    <row r="21" spans="1:12" ht="24.75" customHeight="1">
      <c r="A21" s="71"/>
      <c r="B21" s="75" t="s">
        <v>37</v>
      </c>
      <c r="C21" s="76" t="s">
        <v>171</v>
      </c>
      <c r="D21" s="86" t="s">
        <v>190</v>
      </c>
      <c r="E21" s="78">
        <f>+'SABANA DE PRECIOS'!D20</f>
        <v>1.3180000000000001</v>
      </c>
      <c r="F21" s="78">
        <f t="shared" si="0"/>
        <v>1.5947800000000001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PRECIOS'!D36</f>
        <v>1.3760000000000001</v>
      </c>
      <c r="L21" s="78">
        <f t="shared" si="1"/>
        <v>1.66496</v>
      </c>
    </row>
    <row r="22" spans="1:12" ht="24.75" customHeight="1">
      <c r="A22" s="71"/>
      <c r="B22" s="75" t="s">
        <v>368</v>
      </c>
      <c r="C22" s="76" t="s">
        <v>171</v>
      </c>
      <c r="D22" s="86" t="s">
        <v>369</v>
      </c>
      <c r="E22" s="78">
        <f>+'SABANA DE PRECIOS'!D21</f>
        <v>1.3480000000000001</v>
      </c>
      <c r="F22" s="78">
        <f t="shared" si="0"/>
        <v>1.6310800000000001</v>
      </c>
      <c r="G22" s="45"/>
      <c r="H22" s="75" t="s">
        <v>62</v>
      </c>
      <c r="I22" s="85" t="s">
        <v>177</v>
      </c>
      <c r="J22" s="86" t="s">
        <v>188</v>
      </c>
      <c r="K22" s="78">
        <f>'SABANA DE PRECIOS'!D37</f>
        <v>1.3680000000000001</v>
      </c>
      <c r="L22" s="78">
        <f t="shared" si="1"/>
        <v>1.6552800000000001</v>
      </c>
    </row>
    <row r="23" spans="1:12" ht="24.75" customHeight="1">
      <c r="A23" s="71">
        <f>A18+1</f>
        <v>4</v>
      </c>
      <c r="B23" s="75" t="s">
        <v>15</v>
      </c>
      <c r="C23" s="76" t="s">
        <v>193</v>
      </c>
      <c r="D23" s="86" t="s">
        <v>194</v>
      </c>
      <c r="E23" s="78">
        <f>'SABANA DE PRECIOS'!D3</f>
        <v>1.3380000000000001</v>
      </c>
      <c r="F23" s="78">
        <f t="shared" si="0"/>
        <v>1.6189800000000001</v>
      </c>
      <c r="G23" s="45">
        <f>G18+1</f>
        <v>28</v>
      </c>
      <c r="H23" s="75" t="s">
        <v>64</v>
      </c>
      <c r="I23" s="85" t="s">
        <v>195</v>
      </c>
      <c r="J23" s="86" t="s">
        <v>196</v>
      </c>
      <c r="K23" s="78">
        <f>'SABANA DE PRECIOS'!D38</f>
        <v>1.3380000000000001</v>
      </c>
      <c r="L23" s="78">
        <f t="shared" si="1"/>
        <v>1.6189800000000001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PRECIOS'!D4</f>
        <v>1.3380000000000001</v>
      </c>
      <c r="F24" s="78">
        <f t="shared" si="0"/>
        <v>1.6189800000000001</v>
      </c>
      <c r="G24" s="45">
        <f t="shared" ref="G24:G38" si="2">G23+1</f>
        <v>29</v>
      </c>
      <c r="H24" s="75" t="s">
        <v>65</v>
      </c>
      <c r="I24" s="85" t="s">
        <v>193</v>
      </c>
      <c r="J24" s="86" t="s">
        <v>198</v>
      </c>
      <c r="K24" s="78">
        <f>'SABANA DE PRECIOS'!D39</f>
        <v>1.375</v>
      </c>
      <c r="L24" s="78">
        <f t="shared" si="1"/>
        <v>1.6637499999999998</v>
      </c>
    </row>
    <row r="25" spans="1:12" ht="24.75" customHeight="1">
      <c r="A25" s="71">
        <f>A16+1</f>
        <v>7</v>
      </c>
      <c r="B25" s="75" t="s">
        <v>19</v>
      </c>
      <c r="C25" s="76" t="s">
        <v>199</v>
      </c>
      <c r="D25" s="86" t="s">
        <v>200</v>
      </c>
      <c r="E25" s="78">
        <f>'SABANA DE PRECIOS'!D5</f>
        <v>1.3380000000000001</v>
      </c>
      <c r="F25" s="78">
        <f t="shared" si="0"/>
        <v>1.6189800000000001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PRECIOS'!D40</f>
        <v>1.339</v>
      </c>
      <c r="L25" s="78">
        <f t="shared" si="1"/>
        <v>1.62019</v>
      </c>
    </row>
    <row r="26" spans="1:12" ht="24.75" customHeight="1">
      <c r="A26" s="71" t="e">
        <f>A39+1</f>
        <v>#REF!</v>
      </c>
      <c r="B26" s="75" t="s">
        <v>20</v>
      </c>
      <c r="C26" s="76" t="s">
        <v>202</v>
      </c>
      <c r="D26" s="86" t="s">
        <v>203</v>
      </c>
      <c r="E26" s="78">
        <f>'SABANA DE PRECIOS'!D6</f>
        <v>1.353</v>
      </c>
      <c r="F26" s="78">
        <f t="shared" si="0"/>
        <v>1.63713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>'SABANA DE PRECIOS'!D41</f>
        <v>1.3129999999999999</v>
      </c>
      <c r="L26" s="78">
        <f t="shared" si="1"/>
        <v>1.58873</v>
      </c>
    </row>
    <row r="27" spans="1:12" ht="24.75" customHeight="1">
      <c r="A27" s="71">
        <f>A25+1</f>
        <v>8</v>
      </c>
      <c r="B27" s="75" t="s">
        <v>21</v>
      </c>
      <c r="C27" s="76" t="s">
        <v>189</v>
      </c>
      <c r="D27" s="86" t="s">
        <v>205</v>
      </c>
      <c r="E27" s="78">
        <f>'SABANA DE PRECIOS'!D7</f>
        <v>1.3380000000000001</v>
      </c>
      <c r="F27" s="78">
        <f t="shared" si="0"/>
        <v>1.6189800000000001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>'SABANA DE PRECIOS'!D42</f>
        <v>1.339</v>
      </c>
      <c r="L27" s="78">
        <f t="shared" si="1"/>
        <v>1.62019</v>
      </c>
    </row>
    <row r="28" spans="1:12" ht="24.75" customHeight="1">
      <c r="A28" s="71" t="e">
        <f>G30+1</f>
        <v>#REF!</v>
      </c>
      <c r="B28" s="75" t="s">
        <v>22</v>
      </c>
      <c r="C28" s="76" t="s">
        <v>189</v>
      </c>
      <c r="D28" s="86" t="s">
        <v>208</v>
      </c>
      <c r="E28" s="78">
        <f>'SABANA DE PRECIOS'!D8</f>
        <v>1.3480000000000001</v>
      </c>
      <c r="F28" s="78">
        <f t="shared" si="0"/>
        <v>1.6310800000000001</v>
      </c>
      <c r="G28" s="45">
        <f t="shared" si="2"/>
        <v>33</v>
      </c>
      <c r="H28" s="75" t="s">
        <v>72</v>
      </c>
      <c r="I28" s="85" t="s">
        <v>184</v>
      </c>
      <c r="J28" s="86" t="s">
        <v>209</v>
      </c>
      <c r="K28" s="78">
        <f>'SABANA DE PRECIOS'!D43</f>
        <v>1.431595041322314</v>
      </c>
      <c r="L28" s="78">
        <f t="shared" si="1"/>
        <v>1.7322299999999999</v>
      </c>
    </row>
    <row r="29" spans="1:12" ht="24.75" customHeight="1">
      <c r="A29" s="71"/>
      <c r="B29" s="75" t="s">
        <v>44</v>
      </c>
      <c r="C29" s="76" t="s">
        <v>189</v>
      </c>
      <c r="D29" s="86" t="s">
        <v>391</v>
      </c>
      <c r="E29" s="78">
        <f>'SABANA DE PRECIOS'!D9</f>
        <v>1.3380000000000001</v>
      </c>
      <c r="F29" s="78">
        <f t="shared" si="0"/>
        <v>1.6189800000000001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PRECIOS'!D44</f>
        <v>0</v>
      </c>
      <c r="L29" s="78">
        <f t="shared" si="1"/>
        <v>0</v>
      </c>
    </row>
    <row r="30" spans="1:12" ht="24.75" customHeight="1">
      <c r="A30" s="71" t="e">
        <f>A38+1</f>
        <v>#REF!</v>
      </c>
      <c r="B30" s="75" t="s">
        <v>24</v>
      </c>
      <c r="C30" s="76" t="s">
        <v>210</v>
      </c>
      <c r="D30" s="86" t="s">
        <v>211</v>
      </c>
      <c r="E30" s="78">
        <f>'SABANA DE PRECIOS'!D10</f>
        <v>1.3080000000000001</v>
      </c>
      <c r="F30" s="78">
        <f t="shared" si="0"/>
        <v>1.5826800000000001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PRECIOS'!D45</f>
        <v>1.3900000000000001</v>
      </c>
      <c r="L30" s="78">
        <f t="shared" si="1"/>
        <v>1.6819000000000002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PRECIOS'!D11</f>
        <v>1.333</v>
      </c>
      <c r="F31" s="78">
        <f t="shared" si="0"/>
        <v>1.61293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PRECIOS'!D46</f>
        <v>1.31</v>
      </c>
      <c r="L31" s="78">
        <f t="shared" si="1"/>
        <v>1.5851</v>
      </c>
    </row>
    <row r="32" spans="1:12" ht="24.75" customHeight="1">
      <c r="A32" s="71">
        <f>A44+1</f>
        <v>7</v>
      </c>
      <c r="B32" s="75" t="s">
        <v>23</v>
      </c>
      <c r="C32" s="76" t="s">
        <v>177</v>
      </c>
      <c r="D32" s="86" t="s">
        <v>216</v>
      </c>
      <c r="E32" s="78">
        <f>'SABANA DE PRECIOS'!D12</f>
        <v>1.3380000000000001</v>
      </c>
      <c r="F32" s="78">
        <f t="shared" si="0"/>
        <v>1.6189800000000001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PRECIOS'!D47</f>
        <v>1.3739999999999999</v>
      </c>
      <c r="L32" s="78">
        <f t="shared" si="1"/>
        <v>1.6625399999999999</v>
      </c>
    </row>
    <row r="33" spans="1:12" ht="24.75" customHeight="1">
      <c r="A33" s="71">
        <f>A32+1</f>
        <v>8</v>
      </c>
      <c r="B33" s="75" t="s">
        <v>28</v>
      </c>
      <c r="C33" s="76" t="s">
        <v>202</v>
      </c>
      <c r="D33" s="86" t="s">
        <v>218</v>
      </c>
      <c r="E33" s="78">
        <f>'SABANA DE PRECIOS'!D13</f>
        <v>1.3420000000000001</v>
      </c>
      <c r="F33" s="78">
        <f t="shared" si="0"/>
        <v>1.62382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PRECIOS'!D48</f>
        <v>1.371</v>
      </c>
      <c r="L33" s="78">
        <f t="shared" si="1"/>
        <v>1.6589099999999999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PRECIOS'!D14</f>
        <v>1.353</v>
      </c>
      <c r="F34" s="78">
        <f t="shared" si="0"/>
        <v>1.63713</v>
      </c>
      <c r="G34" s="45">
        <f t="shared" si="2"/>
        <v>37</v>
      </c>
      <c r="H34" s="75" t="s">
        <v>80</v>
      </c>
      <c r="I34" s="85" t="s">
        <v>156</v>
      </c>
      <c r="J34" s="86" t="s">
        <v>224</v>
      </c>
      <c r="K34" s="78">
        <f>'SABANA DE PRECIOS'!D49</f>
        <v>1.3129999999999999</v>
      </c>
      <c r="L34" s="78">
        <f t="shared" si="1"/>
        <v>1.58873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PRECIOS'!D23</f>
        <v>1.3380000000000001</v>
      </c>
      <c r="F35" s="78">
        <f t="shared" si="0"/>
        <v>1.6189800000000001</v>
      </c>
      <c r="G35" s="45"/>
      <c r="H35" s="75" t="s">
        <v>227</v>
      </c>
      <c r="I35" s="85" t="s">
        <v>228</v>
      </c>
      <c r="J35" s="86" t="s">
        <v>229</v>
      </c>
      <c r="K35" s="78">
        <f>'SABANA DE PRECIOS'!D50</f>
        <v>1.343</v>
      </c>
      <c r="L35" s="78">
        <f t="shared" si="1"/>
        <v>1.62503</v>
      </c>
    </row>
    <row r="36" spans="1:12" ht="24.75" customHeight="1">
      <c r="A36" s="71">
        <f>G31+1</f>
        <v>35</v>
      </c>
      <c r="B36" s="75" t="s">
        <v>41</v>
      </c>
      <c r="C36" s="76" t="s">
        <v>230</v>
      </c>
      <c r="D36" s="86" t="s">
        <v>231</v>
      </c>
      <c r="E36" s="78">
        <f>'SABANA DE PRECIOS'!D24</f>
        <v>1.3480000000000001</v>
      </c>
      <c r="F36" s="78">
        <f t="shared" si="0"/>
        <v>1.6310800000000001</v>
      </c>
      <c r="G36" s="45">
        <f>G34+1</f>
        <v>38</v>
      </c>
      <c r="H36" s="75" t="s">
        <v>83</v>
      </c>
      <c r="I36" s="85" t="s">
        <v>238</v>
      </c>
      <c r="J36" s="86" t="s">
        <v>239</v>
      </c>
      <c r="K36" s="78">
        <f>'SABANA DE PRECIOS'!D51</f>
        <v>1.353</v>
      </c>
      <c r="L36" s="78">
        <f t="shared" si="1"/>
        <v>1.63713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PRECIOS'!D25</f>
        <v>1.3480000000000001</v>
      </c>
      <c r="F37" s="78">
        <f t="shared" si="0"/>
        <v>1.6310800000000001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>'SABANA DE PRECIOS'!D52</f>
        <v>1.377</v>
      </c>
      <c r="L37" s="78">
        <f t="shared" si="1"/>
        <v>1.6661699999999999</v>
      </c>
    </row>
    <row r="38" spans="1:12" ht="24.75" customHeight="1">
      <c r="A38" s="71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>'SABANA DE PRECIOS'!D26</f>
        <v>1.3580000000000001</v>
      </c>
      <c r="F38" s="78">
        <f t="shared" si="0"/>
        <v>1.6431800000000001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>'SABANA DE PRECIOS'!D53</f>
        <v>1.369</v>
      </c>
      <c r="L38" s="78">
        <f t="shared" si="1"/>
        <v>1.65649</v>
      </c>
    </row>
    <row r="39" spans="1:12" ht="24.75" customHeight="1">
      <c r="A39" s="71" t="e">
        <f>A17+1</f>
        <v>#REF!</v>
      </c>
      <c r="B39" s="75" t="s">
        <v>191</v>
      </c>
      <c r="C39" s="85" t="s">
        <v>154</v>
      </c>
      <c r="D39" s="86" t="s">
        <v>192</v>
      </c>
      <c r="E39" s="78">
        <f>'SABANA DE PRECIOS'!D27</f>
        <v>1.3280000000000001</v>
      </c>
      <c r="F39" s="78">
        <f t="shared" si="0"/>
        <v>1.6068800000000001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PRECIOS'!D54</f>
        <v>1.385</v>
      </c>
      <c r="L39" s="78">
        <f t="shared" si="1"/>
        <v>1.6758500000000001</v>
      </c>
    </row>
    <row r="40" spans="1:12" ht="24.75" customHeight="1">
      <c r="A40" s="71"/>
      <c r="B40" s="75" t="s">
        <v>47</v>
      </c>
      <c r="C40" s="76" t="s">
        <v>222</v>
      </c>
      <c r="D40" s="86" t="s">
        <v>223</v>
      </c>
      <c r="E40" s="78">
        <f>'SABANA DE PRECIOS'!D28</f>
        <v>1.4379999999999999</v>
      </c>
      <c r="F40" s="78">
        <f t="shared" si="0"/>
        <v>1.7399799999999999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PRECIOS'!D55</f>
        <v>1.3460000000000001</v>
      </c>
      <c r="L40" s="78">
        <f t="shared" si="1"/>
        <v>1.62866</v>
      </c>
    </row>
    <row r="41" spans="1:12" ht="24.75" customHeight="1">
      <c r="A41" s="71"/>
      <c r="B41" s="75" t="s">
        <v>51</v>
      </c>
      <c r="C41" s="85" t="s">
        <v>177</v>
      </c>
      <c r="D41" s="86" t="s">
        <v>232</v>
      </c>
      <c r="E41" s="78">
        <f>'SABANA DE PRECIOS'!D30</f>
        <v>1.3640000000000001</v>
      </c>
      <c r="F41" s="78">
        <f>+E41*1.21</f>
        <v>1.6504400000000001</v>
      </c>
      <c r="G41" s="45">
        <f>G39+1</f>
        <v>2</v>
      </c>
    </row>
    <row r="42" spans="1:12" ht="24.75" customHeight="1">
      <c r="A42" s="71">
        <f>A23+1</f>
        <v>5</v>
      </c>
      <c r="G42" s="249"/>
    </row>
    <row r="43" spans="1:12" ht="24.75" customHeight="1">
      <c r="A43" s="71">
        <f>A23+1</f>
        <v>5</v>
      </c>
    </row>
    <row r="44" spans="1:12" ht="27.75" customHeight="1">
      <c r="A44" s="97">
        <f>A43+1</f>
        <v>6</v>
      </c>
      <c r="D44"/>
      <c r="G44" s="97">
        <f>A33+1</f>
        <v>9</v>
      </c>
      <c r="H44" s="73"/>
      <c r="I44" s="82"/>
      <c r="J44" s="95"/>
      <c r="K44" s="96"/>
      <c r="L44" s="96"/>
    </row>
    <row r="45" spans="1:12">
      <c r="D45" s="93"/>
      <c r="J45" s="94"/>
    </row>
    <row r="46" spans="1:12">
      <c r="D46" s="94"/>
    </row>
    <row r="47" spans="1:12">
      <c r="D47" s="94"/>
    </row>
    <row r="48" spans="1:12">
      <c r="D48" s="94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</sheetData>
  <mergeCells count="13">
    <mergeCell ref="B2:F2"/>
    <mergeCell ref="B4:F4"/>
    <mergeCell ref="B5:F5"/>
    <mergeCell ref="B6:F6"/>
    <mergeCell ref="B7:F7"/>
    <mergeCell ref="H13:L14"/>
    <mergeCell ref="A13:A15"/>
    <mergeCell ref="G13:G15"/>
    <mergeCell ref="B8:F8"/>
    <mergeCell ref="B13:D13"/>
    <mergeCell ref="E13:F13"/>
    <mergeCell ref="B14:D14"/>
    <mergeCell ref="E14:F14"/>
  </mergeCells>
  <hyperlinks>
    <hyperlink ref="D24" r:id="rId1" xr:uid="{00000000-0004-0000-0600-000000000000}"/>
    <hyperlink ref="D25" r:id="rId2" xr:uid="{00000000-0004-0000-0600-000001000000}"/>
    <hyperlink ref="D26" r:id="rId3" xr:uid="{00000000-0004-0000-0600-000002000000}"/>
    <hyperlink ref="D27" r:id="rId4" xr:uid="{00000000-0004-0000-0600-000003000000}"/>
    <hyperlink ref="D28" r:id="rId5" xr:uid="{00000000-0004-0000-0600-000004000000}"/>
    <hyperlink ref="D30" r:id="rId6" xr:uid="{00000000-0004-0000-0600-000005000000}"/>
    <hyperlink ref="D32" r:id="rId7" xr:uid="{00000000-0004-0000-0600-000006000000}"/>
    <hyperlink ref="D33" r:id="rId8" xr:uid="{00000000-0004-0000-0600-000007000000}"/>
    <hyperlink ref="D35" r:id="rId9" xr:uid="{00000000-0004-0000-0600-000008000000}"/>
    <hyperlink ref="D36" r:id="rId10" xr:uid="{00000000-0004-0000-0600-000009000000}"/>
    <hyperlink ref="D37" r:id="rId11" xr:uid="{00000000-0004-0000-0600-00000A000000}"/>
    <hyperlink ref="D38" r:id="rId12" xr:uid="{00000000-0004-0000-0600-00000C000000}"/>
    <hyperlink ref="D40" r:id="rId13" xr:uid="{00000000-0004-0000-0600-00000D000000}"/>
    <hyperlink ref="J19" r:id="rId14" xr:uid="{00000000-0004-0000-0600-00000E000000}"/>
    <hyperlink ref="D16" r:id="rId15" xr:uid="{00000000-0004-0000-0600-00000F000000}"/>
    <hyperlink ref="D17" r:id="rId16" xr:uid="{00000000-0004-0000-0600-000010000000}"/>
    <hyperlink ref="D19" r:id="rId17" xr:uid="{00000000-0004-0000-0600-000011000000}"/>
    <hyperlink ref="D20" r:id="rId18" xr:uid="{00000000-0004-0000-0600-000012000000}"/>
    <hyperlink ref="J17" r:id="rId19" xr:uid="{00000000-0004-0000-0600-000013000000}"/>
    <hyperlink ref="J20" r:id="rId20" xr:uid="{00000000-0004-0000-0600-000014000000}"/>
    <hyperlink ref="J27" r:id="rId21" xr:uid="{00000000-0004-0000-0600-000016000000}"/>
    <hyperlink ref="J26" r:id="rId22" xr:uid="{00000000-0004-0000-0600-000017000000}"/>
    <hyperlink ref="J25" r:id="rId23" xr:uid="{00000000-0004-0000-0600-000018000000}"/>
    <hyperlink ref="J24" r:id="rId24" xr:uid="{00000000-0004-0000-0600-000019000000}"/>
    <hyperlink ref="J23" r:id="rId25" xr:uid="{00000000-0004-0000-0600-00001A000000}"/>
    <hyperlink ref="J22" r:id="rId26" xr:uid="{00000000-0004-0000-0600-00001B000000}"/>
    <hyperlink ref="D41" r:id="rId27" xr:uid="{00000000-0004-0000-0600-00001C000000}"/>
    <hyperlink ref="J28" r:id="rId28" xr:uid="{00000000-0004-0000-0600-00001D000000}"/>
    <hyperlink ref="J31" r:id="rId29" xr:uid="{00000000-0004-0000-0600-00001F000000}"/>
    <hyperlink ref="J32" r:id="rId30" xr:uid="{00000000-0004-0000-0600-000020000000}"/>
    <hyperlink ref="J16" r:id="rId31" xr:uid="{00000000-0004-0000-0600-000021000000}"/>
    <hyperlink ref="D34" r:id="rId32" tooltip="https://www.google.com/maps/place//data=!4m2!3m1!1s0xd44ab000adf899f:0xd765aad97d157931?sa=X&amp;ved=1t:8290&amp;ictx=111" xr:uid="{00000000-0004-0000-0600-000022000000}"/>
    <hyperlink ref="J29" r:id="rId33" xr:uid="{99B96D8B-8544-4DA9-90BE-612D4F5B44AB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colBreaks count="1" manualBreakCount="1">
    <brk id="6" max="1048575" man="1"/>
  </colBreaks>
  <drawing r:id="rId3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EB5D-781E-4BF1-884E-BFC9237F7217}">
  <sheetPr codeName="Hoja25"/>
  <dimension ref="A2:H1461"/>
  <sheetViews>
    <sheetView view="pageBreakPreview" topLeftCell="B1" zoomScaleNormal="130" workbookViewId="0">
      <selection activeCell="F20" sqref="A1:F20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</cols>
  <sheetData>
    <row r="2" spans="1:8" ht="18" customHeight="1">
      <c r="B2" s="430"/>
      <c r="C2" s="430"/>
      <c r="D2" s="430"/>
      <c r="E2" s="430"/>
      <c r="F2" s="430"/>
    </row>
    <row r="4" spans="1:8">
      <c r="B4" s="431"/>
      <c r="C4" s="431"/>
      <c r="D4" s="431"/>
      <c r="E4" s="431"/>
      <c r="F4" s="431"/>
    </row>
    <row r="5" spans="1:8" ht="18" customHeight="1">
      <c r="B5" s="431"/>
      <c r="C5" s="431"/>
      <c r="D5" s="431"/>
      <c r="E5" s="431"/>
      <c r="F5" s="431"/>
      <c r="G5" s="1"/>
    </row>
    <row r="6" spans="1:8">
      <c r="B6" s="432"/>
      <c r="C6" s="432"/>
      <c r="D6" s="432"/>
      <c r="E6" s="432"/>
      <c r="F6" s="432"/>
    </row>
    <row r="7" spans="1:8">
      <c r="B7" s="420"/>
      <c r="C7" s="420"/>
      <c r="D7" s="420"/>
      <c r="E7" s="420"/>
      <c r="F7" s="420"/>
    </row>
    <row r="8" spans="1:8">
      <c r="B8" s="420"/>
      <c r="C8" s="420"/>
      <c r="D8" s="420"/>
      <c r="E8" s="420"/>
      <c r="F8" s="420"/>
    </row>
    <row r="10" spans="1:8">
      <c r="H10" s="220"/>
    </row>
    <row r="11" spans="1:8" ht="1.5" customHeight="1">
      <c r="H11" s="220"/>
    </row>
    <row r="12" spans="1:8" hidden="1">
      <c r="H12" s="220"/>
    </row>
    <row r="13" spans="1:8" ht="30">
      <c r="A13" s="218"/>
      <c r="B13" s="33" t="s">
        <v>167</v>
      </c>
      <c r="C13" s="33" t="s">
        <v>168</v>
      </c>
      <c r="D13" s="33" t="s">
        <v>169</v>
      </c>
      <c r="E13" s="55" t="s">
        <v>86</v>
      </c>
      <c r="F13" s="55" t="s">
        <v>408</v>
      </c>
      <c r="G13" s="219"/>
      <c r="H13" s="220"/>
    </row>
    <row r="14" spans="1:8" ht="27.75" customHeight="1">
      <c r="A14" s="97" t="e">
        <f>#REF!+1</f>
        <v>#REF!</v>
      </c>
      <c r="B14" s="75" t="s">
        <v>400</v>
      </c>
      <c r="C14" s="76" t="s">
        <v>171</v>
      </c>
      <c r="D14" s="86" t="s">
        <v>172</v>
      </c>
      <c r="E14" s="78">
        <f>+'SABANA DE PRECIOS'!D15</f>
        <v>1.323</v>
      </c>
      <c r="F14" s="78">
        <f>+E14*1.21</f>
        <v>1.60083</v>
      </c>
      <c r="G14" s="97" t="e">
        <f>#REF!+1</f>
        <v>#REF!</v>
      </c>
      <c r="H14" s="220"/>
    </row>
    <row r="15" spans="1:8" ht="27.75" customHeight="1">
      <c r="A15" s="97" t="e">
        <f>#REF!+1</f>
        <v>#REF!</v>
      </c>
      <c r="B15" s="75" t="s">
        <v>406</v>
      </c>
      <c r="C15" s="76" t="s">
        <v>171</v>
      </c>
      <c r="D15" s="86" t="s">
        <v>176</v>
      </c>
      <c r="E15" s="78">
        <f>+'SABANA DE PRECIOS'!D16</f>
        <v>1.323</v>
      </c>
      <c r="F15" s="78">
        <f t="shared" ref="F15:F20" si="0">+E15*1.21</f>
        <v>1.60083</v>
      </c>
      <c r="G15" s="97" t="e">
        <f>#REF!+1</f>
        <v>#REF!</v>
      </c>
      <c r="H15" s="220"/>
    </row>
    <row r="16" spans="1:8" ht="27.75" customHeight="1">
      <c r="A16" s="97" t="e">
        <f>#REF!+1</f>
        <v>#REF!</v>
      </c>
      <c r="B16" s="75" t="s">
        <v>179</v>
      </c>
      <c r="C16" s="76" t="s">
        <v>171</v>
      </c>
      <c r="D16" s="86" t="s">
        <v>180</v>
      </c>
      <c r="E16" s="78">
        <f>+'SABANA DE PRECIOS'!D17</f>
        <v>1.323</v>
      </c>
      <c r="F16" s="78">
        <f t="shared" si="0"/>
        <v>1.60083</v>
      </c>
      <c r="G16" s="97" t="e">
        <f>#REF!+1</f>
        <v>#REF!</v>
      </c>
      <c r="H16" s="220"/>
    </row>
    <row r="17" spans="1:8" ht="27.75" customHeight="1">
      <c r="A17" s="97" t="e">
        <f>#REF!+1</f>
        <v>#REF!</v>
      </c>
      <c r="B17" s="75" t="s">
        <v>182</v>
      </c>
      <c r="C17" s="76" t="s">
        <v>171</v>
      </c>
      <c r="D17" s="86" t="s">
        <v>183</v>
      </c>
      <c r="E17" s="78">
        <f>+'SABANA DE PRECIOS'!D18</f>
        <v>1.3280000000000001</v>
      </c>
      <c r="F17" s="78">
        <f t="shared" si="0"/>
        <v>1.6068800000000001</v>
      </c>
      <c r="G17" s="97" t="e">
        <f>#REF!+1</f>
        <v>#REF!</v>
      </c>
      <c r="H17" s="220"/>
    </row>
    <row r="18" spans="1:8" ht="27.75" customHeight="1">
      <c r="A18" s="97" t="e">
        <f>#REF!+1</f>
        <v>#REF!</v>
      </c>
      <c r="B18" s="75" t="s">
        <v>186</v>
      </c>
      <c r="C18" s="76" t="s">
        <v>171</v>
      </c>
      <c r="D18" s="86" t="s">
        <v>187</v>
      </c>
      <c r="E18" s="78">
        <f>+'SABANA DE PRECIOS'!D19</f>
        <v>1.333</v>
      </c>
      <c r="F18" s="78">
        <f t="shared" si="0"/>
        <v>1.61293</v>
      </c>
      <c r="G18" s="97" t="e">
        <f>#REF!+1</f>
        <v>#REF!</v>
      </c>
      <c r="H18" s="220"/>
    </row>
    <row r="19" spans="1:8" ht="27.75" customHeight="1">
      <c r="A19" s="97" t="e">
        <f>#REF!+1</f>
        <v>#REF!</v>
      </c>
      <c r="B19" s="75" t="s">
        <v>37</v>
      </c>
      <c r="C19" s="76" t="s">
        <v>171</v>
      </c>
      <c r="D19" s="86" t="s">
        <v>190</v>
      </c>
      <c r="E19" s="78">
        <f>+'SABANA DE PRECIOS'!D20</f>
        <v>1.3180000000000001</v>
      </c>
      <c r="F19" s="78">
        <f t="shared" si="0"/>
        <v>1.5947800000000001</v>
      </c>
      <c r="G19" s="97" t="e">
        <f>#REF!+1</f>
        <v>#REF!</v>
      </c>
      <c r="H19" s="220"/>
    </row>
    <row r="20" spans="1:8" ht="27.75" customHeight="1">
      <c r="A20" s="97" t="e">
        <f>#REF!+1</f>
        <v>#REF!</v>
      </c>
      <c r="B20" s="75" t="s">
        <v>368</v>
      </c>
      <c r="C20" s="76" t="s">
        <v>171</v>
      </c>
      <c r="D20" s="86" t="s">
        <v>369</v>
      </c>
      <c r="E20" s="78">
        <f>+'SABANA DE PRECIOS'!D21</f>
        <v>1.3480000000000001</v>
      </c>
      <c r="F20" s="78">
        <f t="shared" si="0"/>
        <v>1.6310800000000001</v>
      </c>
      <c r="G20" s="97" t="e">
        <f>#REF!+1</f>
        <v>#REF!</v>
      </c>
      <c r="H20" s="220"/>
    </row>
    <row r="21" spans="1:8" ht="27.75" customHeight="1">
      <c r="A21" s="97" t="e">
        <f>A20+1</f>
        <v>#REF!</v>
      </c>
      <c r="D21"/>
      <c r="G21" s="97" t="e">
        <f>#REF!+1</f>
        <v>#REF!</v>
      </c>
    </row>
    <row r="22" spans="1:8">
      <c r="D22" s="93"/>
    </row>
    <row r="23" spans="1:8">
      <c r="D23" s="94"/>
    </row>
    <row r="24" spans="1:8">
      <c r="D24" s="94"/>
    </row>
    <row r="25" spans="1:8">
      <c r="D25" s="94"/>
    </row>
    <row r="26" spans="1:8">
      <c r="D26"/>
    </row>
    <row r="27" spans="1:8">
      <c r="D27"/>
    </row>
    <row r="28" spans="1:8">
      <c r="D28"/>
    </row>
    <row r="29" spans="1:8">
      <c r="D29"/>
    </row>
    <row r="30" spans="1:8">
      <c r="D30"/>
    </row>
    <row r="31" spans="1:8">
      <c r="D31"/>
    </row>
    <row r="32" spans="1:8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</sheetData>
  <mergeCells count="6">
    <mergeCell ref="B8:F8"/>
    <mergeCell ref="B2:F2"/>
    <mergeCell ref="B4:F4"/>
    <mergeCell ref="B5:F5"/>
    <mergeCell ref="B6:F6"/>
    <mergeCell ref="B7:F7"/>
  </mergeCells>
  <hyperlinks>
    <hyperlink ref="D14" r:id="rId1" xr:uid="{76C6CF61-E6CA-4DDB-8148-8707BAA794F0}"/>
    <hyperlink ref="D15" r:id="rId2" xr:uid="{B1B747C2-06A3-42FE-A722-93C26FF0E6BD}"/>
    <hyperlink ref="D17" r:id="rId3" xr:uid="{2724F0CD-CF77-44BD-B7DD-5C31B2CE60F2}"/>
    <hyperlink ref="D18" r:id="rId4" xr:uid="{8E520B13-B6FD-4472-BFBE-9DCBDCD4102B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5"/>
  <colBreaks count="1" manualBreakCount="1">
    <brk id="6" max="1048575" man="1"/>
  </colBreaks>
  <drawing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2:L1483"/>
  <sheetViews>
    <sheetView view="pageBreakPreview" topLeftCell="B14" zoomScale="70" zoomScaleNormal="130" zoomScaleSheetLayoutView="70" workbookViewId="0">
      <selection activeCell="L42" sqref="A1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430"/>
      <c r="C2" s="430"/>
      <c r="D2" s="430"/>
      <c r="E2" s="430"/>
      <c r="F2" s="430"/>
    </row>
    <row r="4" spans="1:12">
      <c r="B4" s="431"/>
      <c r="C4" s="431"/>
      <c r="D4" s="431"/>
      <c r="E4" s="431"/>
      <c r="F4" s="431"/>
    </row>
    <row r="5" spans="1:12" ht="18" customHeight="1">
      <c r="B5" s="431"/>
      <c r="C5" s="431"/>
      <c r="D5" s="431"/>
      <c r="E5" s="431"/>
      <c r="F5" s="431"/>
      <c r="G5" s="1"/>
      <c r="H5" s="1"/>
    </row>
    <row r="6" spans="1:12">
      <c r="B6" s="432"/>
      <c r="C6" s="432"/>
      <c r="D6" s="432"/>
      <c r="E6" s="432"/>
      <c r="F6" s="432"/>
    </row>
    <row r="7" spans="1:12">
      <c r="B7" s="420"/>
      <c r="C7" s="420"/>
      <c r="D7" s="420"/>
      <c r="E7" s="420"/>
      <c r="F7" s="420"/>
    </row>
    <row r="8" spans="1:12">
      <c r="B8" s="420"/>
      <c r="C8" s="420"/>
      <c r="D8" s="420"/>
      <c r="E8" s="420"/>
      <c r="F8" s="420"/>
    </row>
    <row r="11" spans="1:12" ht="1.5" customHeight="1"/>
    <row r="12" spans="1:12" ht="1.5" customHeight="1"/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A41+1</f>
        <v>1</v>
      </c>
      <c r="B16" s="75" t="s">
        <v>400</v>
      </c>
      <c r="C16" s="76" t="s">
        <v>171</v>
      </c>
      <c r="D16" s="86" t="s">
        <v>172</v>
      </c>
      <c r="E16" s="78">
        <f>+'SABANA DE PRECIOS'!F15</f>
        <v>1.329</v>
      </c>
      <c r="F16" s="78">
        <f>+E16*1.21</f>
        <v>1.6080899999999998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PRECIOS'!F31</f>
        <v>1.3440000000000001</v>
      </c>
      <c r="L16" s="78">
        <f>K16*1.21</f>
        <v>1.6262400000000001</v>
      </c>
    </row>
    <row r="17" spans="1:12" ht="24.75" customHeight="1">
      <c r="A17" s="71" t="e">
        <f>A31+1</f>
        <v>#REF!</v>
      </c>
      <c r="B17" s="75" t="s">
        <v>406</v>
      </c>
      <c r="C17" s="76" t="s">
        <v>171</v>
      </c>
      <c r="D17" s="86" t="s">
        <v>176</v>
      </c>
      <c r="E17" s="78">
        <f>+'SABANA DE PRECIOS'!F16</f>
        <v>1.329</v>
      </c>
      <c r="F17" s="78">
        <f t="shared" ref="F17:F40" si="0">+E17*1.21</f>
        <v>1.6080899999999998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PRECIOS'!F32</f>
        <v>1.4179999999999999</v>
      </c>
      <c r="L17" s="78">
        <f t="shared" ref="L17:L40" si="1">K17*1.21</f>
        <v>1.7157799999999999</v>
      </c>
    </row>
    <row r="18" spans="1:12" ht="24.75" customHeight="1">
      <c r="A18" s="71">
        <f>G41+1</f>
        <v>3</v>
      </c>
      <c r="B18" s="75" t="s">
        <v>179</v>
      </c>
      <c r="C18" s="76" t="s">
        <v>171</v>
      </c>
      <c r="D18" s="86" t="s">
        <v>180</v>
      </c>
      <c r="E18" s="78">
        <f>+'SABANA DE PRECIOS'!F17</f>
        <v>1.329</v>
      </c>
      <c r="F18" s="78">
        <f t="shared" si="0"/>
        <v>1.6080899999999998</v>
      </c>
      <c r="G18" s="45">
        <v>27</v>
      </c>
      <c r="H18" s="75" t="s">
        <v>56</v>
      </c>
      <c r="I18" s="76" t="s">
        <v>173</v>
      </c>
      <c r="J18" s="86" t="s">
        <v>174</v>
      </c>
      <c r="K18" s="78">
        <f>'SABANA DE PRECIOS'!F33</f>
        <v>1.3240000000000001</v>
      </c>
      <c r="L18" s="78">
        <f t="shared" si="1"/>
        <v>1.6020400000000001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+'SABANA DE PRECIOS'!F18</f>
        <v>1.3340000000000001</v>
      </c>
      <c r="F19" s="78">
        <f t="shared" si="0"/>
        <v>1.6141400000000001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PRECIOS'!F34</f>
        <v>1.3819999999999999</v>
      </c>
      <c r="L19" s="78">
        <f t="shared" si="1"/>
        <v>1.6722199999999998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+'SABANA DE PRECIOS'!F19</f>
        <v>1.339</v>
      </c>
      <c r="F20" s="78">
        <f t="shared" si="0"/>
        <v>1.62019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PRECIOS'!F35</f>
        <v>1.3579999999999999</v>
      </c>
      <c r="L20" s="78">
        <f t="shared" si="1"/>
        <v>1.6431799999999999</v>
      </c>
    </row>
    <row r="21" spans="1:12" ht="24.75" customHeight="1">
      <c r="A21" s="71"/>
      <c r="B21" s="75" t="s">
        <v>37</v>
      </c>
      <c r="C21" s="76" t="s">
        <v>171</v>
      </c>
      <c r="D21" s="86" t="s">
        <v>190</v>
      </c>
      <c r="E21" s="78">
        <f>+'SABANA DE PRECIOS'!F20</f>
        <v>1.3240000000000001</v>
      </c>
      <c r="F21" s="78">
        <f t="shared" si="0"/>
        <v>1.6020400000000001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PRECIOS'!F36</f>
        <v>1.3820000000000001</v>
      </c>
      <c r="L21" s="78">
        <f t="shared" si="1"/>
        <v>1.67222</v>
      </c>
    </row>
    <row r="22" spans="1:12" ht="24.75" customHeight="1">
      <c r="A22" s="71"/>
      <c r="B22" s="75" t="s">
        <v>368</v>
      </c>
      <c r="C22" s="76" t="s">
        <v>171</v>
      </c>
      <c r="D22" s="86" t="s">
        <v>369</v>
      </c>
      <c r="E22" s="78">
        <f>+'SABANA DE PRECIOS'!F21</f>
        <v>1.3540000000000001</v>
      </c>
      <c r="F22" s="78">
        <f t="shared" si="0"/>
        <v>1.6383400000000001</v>
      </c>
      <c r="G22" s="45"/>
      <c r="H22" s="75" t="s">
        <v>62</v>
      </c>
      <c r="I22" s="85" t="s">
        <v>177</v>
      </c>
      <c r="J22" s="86" t="s">
        <v>188</v>
      </c>
      <c r="K22" s="78">
        <f>'SABANA DE PRECIOS'!F37</f>
        <v>1.3740000000000001</v>
      </c>
      <c r="L22" s="78">
        <f t="shared" si="1"/>
        <v>1.6625400000000001</v>
      </c>
    </row>
    <row r="23" spans="1:12" ht="24.75" customHeight="1">
      <c r="A23" s="71">
        <f>A18+1</f>
        <v>4</v>
      </c>
      <c r="B23" s="75" t="s">
        <v>15</v>
      </c>
      <c r="C23" s="76" t="s">
        <v>193</v>
      </c>
      <c r="D23" s="86" t="s">
        <v>194</v>
      </c>
      <c r="E23" s="78">
        <f>'SABANA DE PRECIOS'!F3</f>
        <v>1.3440000000000001</v>
      </c>
      <c r="F23" s="78">
        <f t="shared" si="0"/>
        <v>1.6262400000000001</v>
      </c>
      <c r="G23" s="45">
        <f>G18+1</f>
        <v>28</v>
      </c>
      <c r="H23" s="75" t="s">
        <v>64</v>
      </c>
      <c r="I23" s="85" t="s">
        <v>195</v>
      </c>
      <c r="J23" s="86" t="s">
        <v>196</v>
      </c>
      <c r="K23" s="78">
        <f>'SABANA DE PRECIOS'!F38</f>
        <v>1.3440000000000001</v>
      </c>
      <c r="L23" s="78">
        <f t="shared" si="1"/>
        <v>1.6262400000000001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PRECIOS'!F4</f>
        <v>1.3440000000000001</v>
      </c>
      <c r="F24" s="78">
        <f t="shared" si="0"/>
        <v>1.6262400000000001</v>
      </c>
      <c r="G24" s="45">
        <f t="shared" ref="G24:G38" si="2">G23+1</f>
        <v>29</v>
      </c>
      <c r="H24" s="75" t="s">
        <v>65</v>
      </c>
      <c r="I24" s="85" t="s">
        <v>193</v>
      </c>
      <c r="J24" s="86" t="s">
        <v>198</v>
      </c>
      <c r="K24" s="78">
        <f>'SABANA DE PRECIOS'!F39</f>
        <v>1.381</v>
      </c>
      <c r="L24" s="78">
        <f t="shared" si="1"/>
        <v>1.6710099999999999</v>
      </c>
    </row>
    <row r="25" spans="1:12" ht="24.75" customHeight="1">
      <c r="A25" s="71">
        <f>A16+1</f>
        <v>2</v>
      </c>
      <c r="B25" s="75" t="s">
        <v>19</v>
      </c>
      <c r="C25" s="76" t="s">
        <v>199</v>
      </c>
      <c r="D25" s="86" t="s">
        <v>200</v>
      </c>
      <c r="E25" s="78">
        <f>'SABANA DE PRECIOS'!F5</f>
        <v>1.3440000000000001</v>
      </c>
      <c r="F25" s="78">
        <f t="shared" si="0"/>
        <v>1.6262400000000001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PRECIOS'!F40</f>
        <v>1.345</v>
      </c>
      <c r="L25" s="78">
        <f t="shared" si="1"/>
        <v>1.6274499999999998</v>
      </c>
    </row>
    <row r="26" spans="1:12" ht="24.75" customHeight="1">
      <c r="A26" s="71" t="e">
        <f>A39+1</f>
        <v>#REF!</v>
      </c>
      <c r="B26" s="75" t="s">
        <v>20</v>
      </c>
      <c r="C26" s="76" t="s">
        <v>202</v>
      </c>
      <c r="D26" s="86" t="s">
        <v>203</v>
      </c>
      <c r="E26" s="78">
        <f>'SABANA DE PRECIOS'!F6</f>
        <v>1.359</v>
      </c>
      <c r="F26" s="78">
        <f t="shared" si="0"/>
        <v>1.64439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>'SABANA DE PRECIOS'!F41</f>
        <v>1.319</v>
      </c>
      <c r="L26" s="78">
        <f t="shared" si="1"/>
        <v>1.5959899999999998</v>
      </c>
    </row>
    <row r="27" spans="1:12" ht="24.75" customHeight="1">
      <c r="A27" s="71">
        <f>A25+1</f>
        <v>3</v>
      </c>
      <c r="B27" s="75" t="s">
        <v>21</v>
      </c>
      <c r="C27" s="76" t="s">
        <v>189</v>
      </c>
      <c r="D27" s="86" t="s">
        <v>205</v>
      </c>
      <c r="E27" s="78">
        <f>'SABANA DE PRECIOS'!F7</f>
        <v>1.3440000000000001</v>
      </c>
      <c r="F27" s="78">
        <f t="shared" si="0"/>
        <v>1.6262400000000001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>'SABANA DE PRECIOS'!F42</f>
        <v>1.345</v>
      </c>
      <c r="L27" s="78">
        <f t="shared" si="1"/>
        <v>1.6274499999999998</v>
      </c>
    </row>
    <row r="28" spans="1:12" ht="24.75" customHeight="1">
      <c r="A28" s="71" t="e">
        <f>G30+1</f>
        <v>#REF!</v>
      </c>
      <c r="B28" s="75" t="s">
        <v>22</v>
      </c>
      <c r="C28" s="76" t="s">
        <v>189</v>
      </c>
      <c r="D28" s="86" t="s">
        <v>208</v>
      </c>
      <c r="E28" s="78">
        <f>'SABANA DE PRECIOS'!F8</f>
        <v>1.3540000000000001</v>
      </c>
      <c r="F28" s="78">
        <f t="shared" si="0"/>
        <v>1.6383400000000001</v>
      </c>
      <c r="G28" s="45">
        <f t="shared" si="2"/>
        <v>33</v>
      </c>
      <c r="H28" s="75" t="s">
        <v>72</v>
      </c>
      <c r="I28" s="85" t="s">
        <v>184</v>
      </c>
      <c r="J28" s="86" t="s">
        <v>209</v>
      </c>
      <c r="K28" s="78">
        <f>'SABANA DE PRECIOS'!F43</f>
        <v>1.437595041322314</v>
      </c>
      <c r="L28" s="78">
        <f t="shared" si="1"/>
        <v>1.7394899999999998</v>
      </c>
    </row>
    <row r="29" spans="1:12" ht="24.75" customHeight="1">
      <c r="A29" s="71"/>
      <c r="B29" s="75" t="s">
        <v>44</v>
      </c>
      <c r="C29" s="76" t="s">
        <v>189</v>
      </c>
      <c r="D29" s="86" t="s">
        <v>391</v>
      </c>
      <c r="E29" s="78">
        <f>'SABANA DE PRECIOS'!F9</f>
        <v>1.3440000000000001</v>
      </c>
      <c r="F29" s="78">
        <f t="shared" si="0"/>
        <v>1.6262400000000001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PRECIOS'!F44</f>
        <v>0</v>
      </c>
      <c r="L29" s="78">
        <f t="shared" si="1"/>
        <v>0</v>
      </c>
    </row>
    <row r="30" spans="1:12" ht="24.75" customHeight="1">
      <c r="A30" s="71" t="e">
        <f>A38+1</f>
        <v>#REF!</v>
      </c>
      <c r="B30" s="75" t="s">
        <v>24</v>
      </c>
      <c r="C30" s="76" t="s">
        <v>210</v>
      </c>
      <c r="D30" s="86" t="s">
        <v>211</v>
      </c>
      <c r="E30" s="78">
        <f>'SABANA DE PRECIOS'!F10</f>
        <v>1.3140000000000001</v>
      </c>
      <c r="F30" s="78">
        <f t="shared" si="0"/>
        <v>1.5899400000000001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PRECIOS'!F45</f>
        <v>1.3960000000000001</v>
      </c>
      <c r="L30" s="78">
        <f t="shared" si="1"/>
        <v>1.6891600000000002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PRECIOS'!F11</f>
        <v>1.339</v>
      </c>
      <c r="F31" s="78">
        <f t="shared" si="0"/>
        <v>1.62019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PRECIOS'!F46</f>
        <v>1.3160000000000001</v>
      </c>
      <c r="L31" s="78">
        <f t="shared" si="1"/>
        <v>1.59236</v>
      </c>
    </row>
    <row r="32" spans="1:12" ht="24.75" customHeight="1">
      <c r="A32" s="71" t="e">
        <f>A43+1</f>
        <v>#REF!</v>
      </c>
      <c r="B32" s="75" t="s">
        <v>23</v>
      </c>
      <c r="C32" s="76" t="s">
        <v>177</v>
      </c>
      <c r="D32" s="86" t="s">
        <v>216</v>
      </c>
      <c r="E32" s="78">
        <f>'SABANA DE PRECIOS'!F12</f>
        <v>1.3440000000000001</v>
      </c>
      <c r="F32" s="78">
        <f t="shared" si="0"/>
        <v>1.6262400000000001</v>
      </c>
      <c r="G32" s="45">
        <f>A27+1</f>
        <v>4</v>
      </c>
      <c r="H32" s="75" t="s">
        <v>78</v>
      </c>
      <c r="I32" s="85" t="s">
        <v>177</v>
      </c>
      <c r="J32" s="86" t="s">
        <v>219</v>
      </c>
      <c r="K32" s="78">
        <f>'SABANA DE PRECIOS'!F47</f>
        <v>1.38</v>
      </c>
      <c r="L32" s="78">
        <f t="shared" si="1"/>
        <v>1.6697999999999997</v>
      </c>
    </row>
    <row r="33" spans="1:12" ht="24.75" customHeight="1">
      <c r="A33" s="71" t="e">
        <f>A32+1</f>
        <v>#REF!</v>
      </c>
      <c r="B33" s="75" t="s">
        <v>28</v>
      </c>
      <c r="C33" s="76" t="s">
        <v>202</v>
      </c>
      <c r="D33" s="86" t="s">
        <v>218</v>
      </c>
      <c r="E33" s="78">
        <f>'SABANA DE PRECIOS'!F13</f>
        <v>1.3480000000000001</v>
      </c>
      <c r="F33" s="78">
        <f t="shared" si="0"/>
        <v>1.6310800000000001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PRECIOS'!F48</f>
        <v>1.377</v>
      </c>
      <c r="L33" s="78">
        <f t="shared" si="1"/>
        <v>1.6661699999999999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PRECIOS'!F14</f>
        <v>1.359</v>
      </c>
      <c r="F34" s="78">
        <f t="shared" si="0"/>
        <v>1.64439</v>
      </c>
      <c r="G34" s="45">
        <f t="shared" si="2"/>
        <v>37</v>
      </c>
      <c r="H34" s="75" t="s">
        <v>80</v>
      </c>
      <c r="I34" s="85" t="s">
        <v>156</v>
      </c>
      <c r="J34" s="86" t="s">
        <v>224</v>
      </c>
      <c r="K34" s="78">
        <f>'SABANA DE PRECIOS'!F49</f>
        <v>1.319</v>
      </c>
      <c r="L34" s="78">
        <f t="shared" si="1"/>
        <v>1.5959899999999998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PRECIOS'!F23</f>
        <v>1.3440000000000001</v>
      </c>
      <c r="F35" s="78">
        <f t="shared" si="0"/>
        <v>1.6262400000000001</v>
      </c>
      <c r="G35" s="45"/>
      <c r="H35" s="75" t="s">
        <v>227</v>
      </c>
      <c r="I35" s="85" t="s">
        <v>228</v>
      </c>
      <c r="J35" s="86" t="s">
        <v>229</v>
      </c>
      <c r="K35" s="78">
        <f>+'SABANA DE PRECIOS'!F50</f>
        <v>1.349</v>
      </c>
      <c r="L35" s="78">
        <f t="shared" si="1"/>
        <v>1.63229</v>
      </c>
    </row>
    <row r="36" spans="1:12" ht="24.75" customHeight="1">
      <c r="A36" s="71">
        <f>G31+1</f>
        <v>35</v>
      </c>
      <c r="B36" s="75" t="s">
        <v>41</v>
      </c>
      <c r="C36" s="76" t="s">
        <v>230</v>
      </c>
      <c r="D36" s="86" t="s">
        <v>231</v>
      </c>
      <c r="E36" s="78">
        <f>'SABANA DE PRECIOS'!F24</f>
        <v>1.3540000000000001</v>
      </c>
      <c r="F36" s="78">
        <f t="shared" si="0"/>
        <v>1.6383400000000001</v>
      </c>
      <c r="G36" s="45">
        <f>G34+1</f>
        <v>38</v>
      </c>
      <c r="H36" s="75" t="s">
        <v>83</v>
      </c>
      <c r="I36" s="85" t="s">
        <v>238</v>
      </c>
      <c r="J36" s="86" t="s">
        <v>239</v>
      </c>
      <c r="K36" s="78">
        <f>'SABANA DE PRECIOS'!F51</f>
        <v>1.359</v>
      </c>
      <c r="L36" s="78">
        <f t="shared" si="1"/>
        <v>1.64439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PRECIOS'!F25</f>
        <v>1.3540000000000001</v>
      </c>
      <c r="F37" s="78">
        <f t="shared" si="0"/>
        <v>1.6383400000000001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>'SABANA DE PRECIOS'!F52</f>
        <v>1.383</v>
      </c>
      <c r="L37" s="78">
        <f t="shared" si="1"/>
        <v>1.67343</v>
      </c>
    </row>
    <row r="38" spans="1:12" ht="24.75" customHeight="1">
      <c r="A38" s="71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>'SABANA DE PRECIOS'!F26</f>
        <v>1.3640000000000001</v>
      </c>
      <c r="F38" s="78">
        <f t="shared" si="0"/>
        <v>1.6504400000000001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>'SABANA DE PRECIOS'!F53</f>
        <v>1.375</v>
      </c>
      <c r="L38" s="78">
        <f t="shared" si="1"/>
        <v>1.6637499999999998</v>
      </c>
    </row>
    <row r="39" spans="1:12" ht="24.75" customHeight="1">
      <c r="A39" s="71" t="e">
        <f>A17+1</f>
        <v>#REF!</v>
      </c>
      <c r="B39" s="75" t="s">
        <v>191</v>
      </c>
      <c r="C39" s="85" t="s">
        <v>154</v>
      </c>
      <c r="D39" s="86" t="s">
        <v>192</v>
      </c>
      <c r="E39" s="78">
        <f>'SABANA DE PRECIOS'!F27</f>
        <v>1.3340000000000001</v>
      </c>
      <c r="F39" s="78">
        <f t="shared" si="0"/>
        <v>1.6141400000000001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PRECIOS'!F54</f>
        <v>1.391</v>
      </c>
      <c r="L39" s="78">
        <f t="shared" si="1"/>
        <v>1.6831099999999999</v>
      </c>
    </row>
    <row r="40" spans="1:12" ht="24.75" customHeight="1">
      <c r="A40" s="71"/>
      <c r="B40" s="75" t="s">
        <v>47</v>
      </c>
      <c r="C40" s="76" t="s">
        <v>222</v>
      </c>
      <c r="D40" s="86" t="s">
        <v>223</v>
      </c>
      <c r="E40" s="78">
        <f>'SABANA DE PRECIOS'!F28</f>
        <v>1.444</v>
      </c>
      <c r="F40" s="78">
        <f t="shared" si="0"/>
        <v>1.7472399999999999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PRECIOS'!F55</f>
        <v>1.3520000000000001</v>
      </c>
      <c r="L40" s="78">
        <f t="shared" si="1"/>
        <v>1.63592</v>
      </c>
    </row>
    <row r="41" spans="1:12" ht="23.65" customHeight="1">
      <c r="A41" s="71"/>
      <c r="B41" s="75" t="s">
        <v>51</v>
      </c>
      <c r="C41" s="85" t="s">
        <v>177</v>
      </c>
      <c r="D41" s="86" t="s">
        <v>232</v>
      </c>
      <c r="E41" s="78">
        <f>'SABANA DE PRECIOS'!F30</f>
        <v>1.37</v>
      </c>
      <c r="F41" s="78">
        <f>+E41*1.21</f>
        <v>1.6577000000000002</v>
      </c>
      <c r="G41" s="45">
        <f>G39+1</f>
        <v>2</v>
      </c>
    </row>
    <row r="42" spans="1:12" ht="27.75" customHeight="1">
      <c r="A42" s="97" t="e">
        <f>A26+1</f>
        <v>#REF!</v>
      </c>
      <c r="G42" s="252">
        <f>G41+1</f>
        <v>3</v>
      </c>
    </row>
    <row r="43" spans="1:12" ht="27.75" customHeight="1">
      <c r="A43" s="97" t="e">
        <f>A42+1</f>
        <v>#REF!</v>
      </c>
      <c r="D43"/>
      <c r="G43" s="239" t="e">
        <f>A33+1</f>
        <v>#REF!</v>
      </c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13">
    <mergeCell ref="B2:F2"/>
    <mergeCell ref="B4:F4"/>
    <mergeCell ref="B5:F5"/>
    <mergeCell ref="B6:F6"/>
    <mergeCell ref="B7:F7"/>
    <mergeCell ref="H13:L14"/>
    <mergeCell ref="A13:A15"/>
    <mergeCell ref="G13:G15"/>
    <mergeCell ref="B8:F8"/>
    <mergeCell ref="B13:D13"/>
    <mergeCell ref="E13:F13"/>
    <mergeCell ref="B14:D14"/>
    <mergeCell ref="E14:F14"/>
  </mergeCells>
  <hyperlinks>
    <hyperlink ref="D24" r:id="rId1" xr:uid="{00000000-0004-0000-0700-000000000000}"/>
    <hyperlink ref="D25" r:id="rId2" xr:uid="{00000000-0004-0000-0700-000001000000}"/>
    <hyperlink ref="D26" r:id="rId3" xr:uid="{00000000-0004-0000-0700-000002000000}"/>
    <hyperlink ref="D27" r:id="rId4" xr:uid="{00000000-0004-0000-0700-000003000000}"/>
    <hyperlink ref="D28" r:id="rId5" xr:uid="{00000000-0004-0000-0700-000004000000}"/>
    <hyperlink ref="D30" r:id="rId6" xr:uid="{00000000-0004-0000-0700-000005000000}"/>
    <hyperlink ref="D32" r:id="rId7" xr:uid="{00000000-0004-0000-0700-000006000000}"/>
    <hyperlink ref="D33" r:id="rId8" xr:uid="{00000000-0004-0000-0700-000007000000}"/>
    <hyperlink ref="D35" r:id="rId9" xr:uid="{00000000-0004-0000-0700-000008000000}"/>
    <hyperlink ref="D36" r:id="rId10" xr:uid="{00000000-0004-0000-0700-000009000000}"/>
    <hyperlink ref="D37" r:id="rId11" xr:uid="{00000000-0004-0000-0700-00000A000000}"/>
    <hyperlink ref="D38" r:id="rId12" xr:uid="{00000000-0004-0000-0700-00000C000000}"/>
    <hyperlink ref="D40" r:id="rId13" xr:uid="{00000000-0004-0000-0700-00000D000000}"/>
    <hyperlink ref="D41" r:id="rId14" xr:uid="{00000000-0004-0000-0700-00000F000000}"/>
    <hyperlink ref="J16" r:id="rId15" xr:uid="{00000000-0004-0000-0700-000010000000}"/>
    <hyperlink ref="J19" r:id="rId16" xr:uid="{00000000-0004-0000-0700-000011000000}"/>
    <hyperlink ref="J20" r:id="rId17" xr:uid="{00000000-0004-0000-0700-000012000000}"/>
    <hyperlink ref="J22" r:id="rId18" xr:uid="{00000000-0004-0000-0700-000013000000}"/>
    <hyperlink ref="J23" r:id="rId19" xr:uid="{00000000-0004-0000-0700-000014000000}"/>
    <hyperlink ref="J24" r:id="rId20" xr:uid="{00000000-0004-0000-0700-000015000000}"/>
    <hyperlink ref="J25" r:id="rId21" xr:uid="{00000000-0004-0000-0700-000016000000}"/>
    <hyperlink ref="J26" r:id="rId22" xr:uid="{00000000-0004-0000-0700-000017000000}"/>
    <hyperlink ref="J27" r:id="rId23" xr:uid="{00000000-0004-0000-0700-000018000000}"/>
    <hyperlink ref="J28" r:id="rId24" xr:uid="{00000000-0004-0000-0700-000019000000}"/>
    <hyperlink ref="J29" r:id="rId25" xr:uid="{00000000-0004-0000-0700-00001A000000}"/>
    <hyperlink ref="J31" r:id="rId26" xr:uid="{00000000-0004-0000-0700-00001B000000}"/>
    <hyperlink ref="J32" r:id="rId27" xr:uid="{00000000-0004-0000-0700-00001C000000}"/>
    <hyperlink ref="D16" r:id="rId28" xr:uid="{00000000-0004-0000-0700-00001D000000}"/>
    <hyperlink ref="D17" r:id="rId29" xr:uid="{00000000-0004-0000-0700-00001E000000}"/>
    <hyperlink ref="D19" r:id="rId30" xr:uid="{00000000-0004-0000-0700-00001F000000}"/>
    <hyperlink ref="D20" r:id="rId31" xr:uid="{00000000-0004-0000-0700-000020000000}"/>
    <hyperlink ref="J17" r:id="rId32" xr:uid="{00000000-0004-0000-0700-000021000000}"/>
    <hyperlink ref="D34" r:id="rId33" tooltip="https://www.google.com/maps/place//data=!4m2!3m1!1s0xd44ab000adf899f:0xd765aad97d157931?sa=X&amp;ved=1t:8290&amp;ictx=111" xr:uid="{00000000-0004-0000-0700-000022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colBreaks count="1" manualBreakCount="1">
    <brk id="6" max="1048575" man="1"/>
  </colBreaks>
  <drawing r:id="rId3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2:L1483"/>
  <sheetViews>
    <sheetView view="pageBreakPreview" topLeftCell="B1" zoomScale="70" zoomScaleNormal="130" zoomScaleSheetLayoutView="70" workbookViewId="0">
      <selection activeCell="L42" sqref="A1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430"/>
      <c r="C2" s="430"/>
      <c r="D2" s="430"/>
      <c r="E2" s="430"/>
      <c r="F2" s="430"/>
    </row>
    <row r="4" spans="1:12">
      <c r="B4" s="431"/>
      <c r="C4" s="431"/>
      <c r="D4" s="431"/>
      <c r="E4" s="431"/>
      <c r="F4" s="431"/>
    </row>
    <row r="5" spans="1:12" ht="18" customHeight="1">
      <c r="B5" s="431"/>
      <c r="C5" s="431"/>
      <c r="D5" s="431"/>
      <c r="E5" s="431"/>
      <c r="F5" s="431"/>
      <c r="G5" s="1"/>
      <c r="H5" s="1"/>
    </row>
    <row r="6" spans="1:12">
      <c r="B6" s="432"/>
      <c r="C6" s="432"/>
      <c r="D6" s="432"/>
      <c r="E6" s="432"/>
      <c r="F6" s="432"/>
    </row>
    <row r="7" spans="1:12">
      <c r="B7" s="420"/>
      <c r="C7" s="420"/>
      <c r="D7" s="420"/>
      <c r="E7" s="420"/>
      <c r="F7" s="420"/>
    </row>
    <row r="8" spans="1:12">
      <c r="B8" s="420"/>
      <c r="C8" s="420"/>
      <c r="D8" s="420"/>
      <c r="E8" s="420"/>
      <c r="F8" s="420"/>
    </row>
    <row r="11" spans="1:12" ht="1.5" customHeight="1"/>
    <row r="12" spans="1:12" ht="1.5" customHeight="1"/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A41+1</f>
        <v>6</v>
      </c>
      <c r="B16" s="75" t="s">
        <v>400</v>
      </c>
      <c r="C16" s="76" t="s">
        <v>171</v>
      </c>
      <c r="D16" s="86" t="s">
        <v>172</v>
      </c>
      <c r="E16" s="78">
        <f>+'SABANA DE PRECIOS'!H15</f>
        <v>1.341</v>
      </c>
      <c r="F16" s="78">
        <f>+E16*1.21</f>
        <v>1.6226099999999999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PRECIOS'!H31</f>
        <v>1.3560000000000001</v>
      </c>
      <c r="L16" s="78">
        <f>K16*1.21</f>
        <v>1.64076</v>
      </c>
    </row>
    <row r="17" spans="1:12" ht="24.75" customHeight="1">
      <c r="A17" s="71" t="e">
        <f>A31+1</f>
        <v>#REF!</v>
      </c>
      <c r="B17" s="75" t="s">
        <v>406</v>
      </c>
      <c r="C17" s="76" t="s">
        <v>171</v>
      </c>
      <c r="D17" s="86" t="s">
        <v>176</v>
      </c>
      <c r="E17" s="78">
        <f>+'SABANA DE PRECIOS'!H16</f>
        <v>1.341</v>
      </c>
      <c r="F17" s="78">
        <f t="shared" ref="F17:F40" si="0">+E17*1.21</f>
        <v>1.6226099999999999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PRECIOS'!H32</f>
        <v>1.43</v>
      </c>
      <c r="L17" s="78">
        <f t="shared" ref="L17:L40" si="1">K17*1.21</f>
        <v>1.7302999999999999</v>
      </c>
    </row>
    <row r="18" spans="1:12" ht="24.75" customHeight="1">
      <c r="A18" s="71">
        <f>G41+1</f>
        <v>3</v>
      </c>
      <c r="B18" s="75" t="s">
        <v>179</v>
      </c>
      <c r="C18" s="76" t="s">
        <v>171</v>
      </c>
      <c r="D18" s="86" t="s">
        <v>180</v>
      </c>
      <c r="E18" s="78">
        <f>+'SABANA DE PRECIOS'!H17</f>
        <v>1.341</v>
      </c>
      <c r="F18" s="78">
        <f t="shared" si="0"/>
        <v>1.6226099999999999</v>
      </c>
      <c r="G18" s="45">
        <v>27</v>
      </c>
      <c r="H18" s="75" t="s">
        <v>56</v>
      </c>
      <c r="I18" s="76" t="s">
        <v>173</v>
      </c>
      <c r="J18" s="86" t="s">
        <v>174</v>
      </c>
      <c r="K18" s="78">
        <f>'SABANA DE PRECIOS'!H33</f>
        <v>1.3360000000000001</v>
      </c>
      <c r="L18" s="78">
        <f t="shared" si="1"/>
        <v>1.61656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+'SABANA DE PRECIOS'!H18</f>
        <v>1.3460000000000001</v>
      </c>
      <c r="F19" s="78">
        <f t="shared" si="0"/>
        <v>1.62866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PRECIOS'!H34</f>
        <v>1.3939999999999999</v>
      </c>
      <c r="L19" s="78">
        <f t="shared" si="1"/>
        <v>1.6867399999999999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+'SABANA DE PRECIOS'!H19</f>
        <v>1.351</v>
      </c>
      <c r="F20" s="78">
        <f t="shared" si="0"/>
        <v>1.6347099999999999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PRECIOS'!H35</f>
        <v>1.3699999999999999</v>
      </c>
      <c r="L20" s="78">
        <f t="shared" si="1"/>
        <v>1.6576999999999997</v>
      </c>
    </row>
    <row r="21" spans="1:12" ht="24.75" customHeight="1">
      <c r="A21" s="71"/>
      <c r="B21" s="75" t="s">
        <v>37</v>
      </c>
      <c r="C21" s="76" t="s">
        <v>189</v>
      </c>
      <c r="D21" s="86" t="s">
        <v>190</v>
      </c>
      <c r="E21" s="78">
        <f>+'SABANA DE PRECIOS'!H20</f>
        <v>1.3360000000000001</v>
      </c>
      <c r="F21" s="78">
        <f t="shared" si="0"/>
        <v>1.61656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PRECIOS'!H36</f>
        <v>1.3940000000000001</v>
      </c>
      <c r="L21" s="78">
        <f t="shared" si="1"/>
        <v>1.6867400000000001</v>
      </c>
    </row>
    <row r="22" spans="1:12" ht="24.75" customHeight="1">
      <c r="A22" s="71"/>
      <c r="B22" s="75" t="s">
        <v>368</v>
      </c>
      <c r="C22" s="76" t="s">
        <v>171</v>
      </c>
      <c r="D22" s="86" t="s">
        <v>369</v>
      </c>
      <c r="E22" s="78">
        <f>+'SABANA DE PRECIOS'!H21</f>
        <v>1.3660000000000001</v>
      </c>
      <c r="F22" s="78">
        <f t="shared" si="0"/>
        <v>1.65286</v>
      </c>
      <c r="G22" s="45"/>
      <c r="H22" s="75" t="s">
        <v>62</v>
      </c>
      <c r="I22" s="85" t="s">
        <v>177</v>
      </c>
      <c r="J22" s="86" t="s">
        <v>188</v>
      </c>
      <c r="K22" s="78">
        <f>'SABANA DE PRECIOS'!H37</f>
        <v>1.3860000000000001</v>
      </c>
      <c r="L22" s="78">
        <f t="shared" si="1"/>
        <v>1.67706</v>
      </c>
    </row>
    <row r="23" spans="1:12" ht="24.75" customHeight="1">
      <c r="A23" s="71">
        <f>A18+1</f>
        <v>4</v>
      </c>
      <c r="B23" s="75" t="s">
        <v>15</v>
      </c>
      <c r="C23" s="76" t="s">
        <v>193</v>
      </c>
      <c r="D23" s="86" t="s">
        <v>194</v>
      </c>
      <c r="E23" s="78">
        <f>'SABANA DE PRECIOS'!H3</f>
        <v>1.3560000000000001</v>
      </c>
      <c r="F23" s="78">
        <f t="shared" si="0"/>
        <v>1.64076</v>
      </c>
      <c r="G23" s="45">
        <f>G18+1</f>
        <v>28</v>
      </c>
      <c r="H23" s="75" t="s">
        <v>64</v>
      </c>
      <c r="I23" s="85" t="s">
        <v>195</v>
      </c>
      <c r="J23" s="86" t="s">
        <v>196</v>
      </c>
      <c r="K23" s="78">
        <f>'SABANA DE PRECIOS'!H38</f>
        <v>1.3560000000000001</v>
      </c>
      <c r="L23" s="78">
        <f t="shared" si="1"/>
        <v>1.64076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PRECIOS'!H4</f>
        <v>1.3560000000000001</v>
      </c>
      <c r="F24" s="78">
        <f t="shared" si="0"/>
        <v>1.64076</v>
      </c>
      <c r="G24" s="45">
        <f t="shared" ref="G24:G38" si="2">G23+1</f>
        <v>29</v>
      </c>
      <c r="H24" s="75" t="s">
        <v>65</v>
      </c>
      <c r="I24" s="85" t="s">
        <v>193</v>
      </c>
      <c r="J24" s="86" t="s">
        <v>198</v>
      </c>
      <c r="K24" s="78">
        <f>'SABANA DE PRECIOS'!H39</f>
        <v>1.393</v>
      </c>
      <c r="L24" s="78">
        <f t="shared" si="1"/>
        <v>1.68553</v>
      </c>
    </row>
    <row r="25" spans="1:12" ht="24.75" customHeight="1">
      <c r="A25" s="71">
        <f>A16+1</f>
        <v>7</v>
      </c>
      <c r="B25" s="75" t="s">
        <v>19</v>
      </c>
      <c r="C25" s="76" t="s">
        <v>199</v>
      </c>
      <c r="D25" s="86" t="s">
        <v>200</v>
      </c>
      <c r="E25" s="78">
        <f>'SABANA DE PRECIOS'!H5</f>
        <v>1.3560000000000001</v>
      </c>
      <c r="F25" s="78">
        <f t="shared" si="0"/>
        <v>1.64076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PRECIOS'!H40</f>
        <v>1.357</v>
      </c>
      <c r="L25" s="78">
        <f t="shared" si="1"/>
        <v>1.6419699999999999</v>
      </c>
    </row>
    <row r="26" spans="1:12" ht="24.75" customHeight="1">
      <c r="A26" s="71" t="e">
        <f>A39+1</f>
        <v>#REF!</v>
      </c>
      <c r="B26" s="75" t="s">
        <v>20</v>
      </c>
      <c r="C26" s="76" t="s">
        <v>202</v>
      </c>
      <c r="D26" s="86" t="s">
        <v>203</v>
      </c>
      <c r="E26" s="78">
        <f>'SABANA DE PRECIOS'!H6</f>
        <v>1.371</v>
      </c>
      <c r="F26" s="78">
        <f t="shared" si="0"/>
        <v>1.6589099999999999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>'SABANA DE PRECIOS'!H41</f>
        <v>1.331</v>
      </c>
      <c r="L26" s="78">
        <f t="shared" si="1"/>
        <v>1.6105099999999999</v>
      </c>
    </row>
    <row r="27" spans="1:12" ht="24.75" customHeight="1">
      <c r="A27" s="71">
        <f>A25+1</f>
        <v>8</v>
      </c>
      <c r="B27" s="75" t="s">
        <v>21</v>
      </c>
      <c r="C27" s="76" t="s">
        <v>189</v>
      </c>
      <c r="D27" s="86" t="s">
        <v>205</v>
      </c>
      <c r="E27" s="78">
        <f>'SABANA DE PRECIOS'!H7</f>
        <v>1.3560000000000001</v>
      </c>
      <c r="F27" s="78">
        <f t="shared" si="0"/>
        <v>1.64076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>'SABANA DE PRECIOS'!H42</f>
        <v>1.357</v>
      </c>
      <c r="L27" s="78">
        <f t="shared" si="1"/>
        <v>1.6419699999999999</v>
      </c>
    </row>
    <row r="28" spans="1:12" ht="24.75" customHeight="1">
      <c r="A28" s="71" t="e">
        <f>G30+1</f>
        <v>#REF!</v>
      </c>
      <c r="B28" s="75" t="s">
        <v>22</v>
      </c>
      <c r="C28" s="76" t="s">
        <v>189</v>
      </c>
      <c r="D28" s="86" t="s">
        <v>208</v>
      </c>
      <c r="E28" s="78">
        <f>'SABANA DE PRECIOS'!H8</f>
        <v>1.3660000000000001</v>
      </c>
      <c r="F28" s="78">
        <f t="shared" si="0"/>
        <v>1.65286</v>
      </c>
      <c r="G28" s="45">
        <f t="shared" si="2"/>
        <v>33</v>
      </c>
      <c r="H28" s="75" t="s">
        <v>72</v>
      </c>
      <c r="I28" s="85" t="s">
        <v>184</v>
      </c>
      <c r="J28" s="86" t="s">
        <v>209</v>
      </c>
      <c r="K28" s="78">
        <f>'SABANA DE PRECIOS'!H43</f>
        <v>1.449595041322314</v>
      </c>
      <c r="L28" s="78">
        <f t="shared" si="1"/>
        <v>1.7540099999999998</v>
      </c>
    </row>
    <row r="29" spans="1:12" ht="24.75" customHeight="1">
      <c r="A29" s="71"/>
      <c r="B29" s="75" t="s">
        <v>44</v>
      </c>
      <c r="C29" s="76" t="s">
        <v>189</v>
      </c>
      <c r="D29" s="86" t="s">
        <v>391</v>
      </c>
      <c r="E29" s="78">
        <f>'SABANA DE PRECIOS'!H9</f>
        <v>1.3560000000000001</v>
      </c>
      <c r="F29" s="78">
        <f t="shared" si="0"/>
        <v>1.64076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PRECIOS'!H44</f>
        <v>0</v>
      </c>
      <c r="L29" s="78">
        <f t="shared" si="1"/>
        <v>0</v>
      </c>
    </row>
    <row r="30" spans="1:12" ht="24.75" customHeight="1">
      <c r="A30" s="71" t="e">
        <f>A38+1</f>
        <v>#REF!</v>
      </c>
      <c r="B30" s="75" t="s">
        <v>24</v>
      </c>
      <c r="C30" s="76" t="s">
        <v>210</v>
      </c>
      <c r="D30" s="86" t="s">
        <v>211</v>
      </c>
      <c r="E30" s="78">
        <f>'SABANA DE PRECIOS'!H10</f>
        <v>1.3260000000000001</v>
      </c>
      <c r="F30" s="78">
        <f t="shared" si="0"/>
        <v>1.60446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PRECIOS'!H45</f>
        <v>1.4080000000000001</v>
      </c>
      <c r="L30" s="78">
        <f t="shared" si="1"/>
        <v>1.7036800000000001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PRECIOS'!H11</f>
        <v>1.351</v>
      </c>
      <c r="F31" s="78">
        <f t="shared" si="0"/>
        <v>1.6347099999999999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PRECIOS'!H46</f>
        <v>1.3280000000000001</v>
      </c>
      <c r="L31" s="78">
        <f t="shared" si="1"/>
        <v>1.6068800000000001</v>
      </c>
    </row>
    <row r="32" spans="1:12" ht="24.75" customHeight="1">
      <c r="A32" s="71" t="e">
        <f>A43+1</f>
        <v>#REF!</v>
      </c>
      <c r="B32" s="75" t="s">
        <v>23</v>
      </c>
      <c r="C32" s="76" t="s">
        <v>177</v>
      </c>
      <c r="D32" s="86" t="s">
        <v>216</v>
      </c>
      <c r="E32" s="78">
        <f>'SABANA DE PRECIOS'!H12</f>
        <v>1.3560000000000001</v>
      </c>
      <c r="F32" s="78">
        <f t="shared" si="0"/>
        <v>1.64076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PRECIOS'!H47</f>
        <v>1.3919999999999999</v>
      </c>
      <c r="L32" s="78">
        <f t="shared" si="1"/>
        <v>1.6843199999999998</v>
      </c>
    </row>
    <row r="33" spans="1:12" ht="24.75" customHeight="1">
      <c r="A33" s="71" t="e">
        <f>A32+1</f>
        <v>#REF!</v>
      </c>
      <c r="B33" s="75" t="s">
        <v>28</v>
      </c>
      <c r="C33" s="76" t="s">
        <v>202</v>
      </c>
      <c r="D33" s="86" t="s">
        <v>218</v>
      </c>
      <c r="E33" s="78">
        <f>'SABANA DE PRECIOS'!H13</f>
        <v>1.36</v>
      </c>
      <c r="F33" s="78">
        <f t="shared" si="0"/>
        <v>1.6456000000000002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PRECIOS'!H48</f>
        <v>1.389</v>
      </c>
      <c r="L33" s="78">
        <f t="shared" si="1"/>
        <v>1.68069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PRECIOS'!H14</f>
        <v>1.371</v>
      </c>
      <c r="F34" s="78">
        <f t="shared" si="0"/>
        <v>1.6589099999999999</v>
      </c>
      <c r="G34" s="45">
        <f t="shared" si="2"/>
        <v>37</v>
      </c>
      <c r="H34" s="75" t="s">
        <v>80</v>
      </c>
      <c r="I34" s="85" t="s">
        <v>156</v>
      </c>
      <c r="J34" s="86" t="s">
        <v>224</v>
      </c>
      <c r="K34" s="78">
        <f>'SABANA DE PRECIOS'!H49</f>
        <v>1.331</v>
      </c>
      <c r="L34" s="78">
        <f t="shared" si="1"/>
        <v>1.6105099999999999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PRECIOS'!H23</f>
        <v>1.3560000000000001</v>
      </c>
      <c r="F35" s="78">
        <f t="shared" si="0"/>
        <v>1.64076</v>
      </c>
      <c r="G35" s="45"/>
      <c r="H35" s="75" t="s">
        <v>227</v>
      </c>
      <c r="I35" s="85" t="s">
        <v>228</v>
      </c>
      <c r="J35" s="86" t="s">
        <v>229</v>
      </c>
      <c r="K35" s="78">
        <f>+'SABANA DE PRECIOS'!H50</f>
        <v>1.361</v>
      </c>
      <c r="L35" s="78">
        <f t="shared" si="1"/>
        <v>1.6468099999999999</v>
      </c>
    </row>
    <row r="36" spans="1:12" ht="24.75" customHeight="1">
      <c r="A36" s="71">
        <f>G31+1</f>
        <v>35</v>
      </c>
      <c r="B36" s="75" t="s">
        <v>41</v>
      </c>
      <c r="C36" s="76" t="s">
        <v>230</v>
      </c>
      <c r="D36" s="86" t="s">
        <v>231</v>
      </c>
      <c r="E36" s="78">
        <f>'SABANA DE PRECIOS'!H24</f>
        <v>1.3660000000000001</v>
      </c>
      <c r="F36" s="78">
        <f t="shared" si="0"/>
        <v>1.65286</v>
      </c>
      <c r="G36" s="45">
        <f>G34+1</f>
        <v>38</v>
      </c>
      <c r="H36" s="75" t="s">
        <v>83</v>
      </c>
      <c r="I36" s="85" t="s">
        <v>238</v>
      </c>
      <c r="J36" s="86" t="s">
        <v>239</v>
      </c>
      <c r="K36" s="78">
        <f>'SABANA DE PRECIOS'!H51</f>
        <v>1.371</v>
      </c>
      <c r="L36" s="78">
        <f t="shared" si="1"/>
        <v>1.6589099999999999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PRECIOS'!H25</f>
        <v>1.3660000000000001</v>
      </c>
      <c r="F37" s="78">
        <f t="shared" si="0"/>
        <v>1.65286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>'SABANA DE PRECIOS'!H52</f>
        <v>1.395</v>
      </c>
      <c r="L37" s="78">
        <f t="shared" si="1"/>
        <v>1.6879500000000001</v>
      </c>
    </row>
    <row r="38" spans="1:12" ht="24.75" customHeight="1">
      <c r="A38" s="71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>'SABANA DE PRECIOS'!H26</f>
        <v>1.3760000000000001</v>
      </c>
      <c r="F38" s="78">
        <f t="shared" si="0"/>
        <v>1.66496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>'SABANA DE PRECIOS'!H53</f>
        <v>1.387</v>
      </c>
      <c r="L38" s="78">
        <f t="shared" si="1"/>
        <v>1.6782699999999999</v>
      </c>
    </row>
    <row r="39" spans="1:12" ht="24.75" customHeight="1">
      <c r="A39" s="71" t="e">
        <f>A17+1</f>
        <v>#REF!</v>
      </c>
      <c r="B39" s="75" t="s">
        <v>191</v>
      </c>
      <c r="C39" s="85" t="s">
        <v>154</v>
      </c>
      <c r="D39" s="86" t="s">
        <v>192</v>
      </c>
      <c r="E39" s="78">
        <f>'SABANA DE PRECIOS'!H27</f>
        <v>1.3460000000000001</v>
      </c>
      <c r="F39" s="78">
        <f t="shared" si="0"/>
        <v>1.62866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PRECIOS'!H54</f>
        <v>1.403</v>
      </c>
      <c r="L39" s="78">
        <f t="shared" si="1"/>
        <v>1.69763</v>
      </c>
    </row>
    <row r="40" spans="1:12" ht="24.75" customHeight="1">
      <c r="A40" s="71"/>
      <c r="B40" s="75" t="s">
        <v>47</v>
      </c>
      <c r="C40" s="76" t="s">
        <v>222</v>
      </c>
      <c r="D40" s="86" t="s">
        <v>223</v>
      </c>
      <c r="E40" s="78">
        <f>'SABANA DE PRECIOS'!H28</f>
        <v>1.456</v>
      </c>
      <c r="F40" s="78">
        <f t="shared" si="0"/>
        <v>1.76176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PRECIOS'!H55</f>
        <v>1.3640000000000001</v>
      </c>
      <c r="L40" s="78">
        <f t="shared" si="1"/>
        <v>1.6504400000000001</v>
      </c>
    </row>
    <row r="41" spans="1:12" ht="24.75" customHeight="1">
      <c r="A41" s="71">
        <f>A23+1</f>
        <v>5</v>
      </c>
      <c r="B41" s="75" t="s">
        <v>51</v>
      </c>
      <c r="C41" s="85" t="s">
        <v>177</v>
      </c>
      <c r="D41" s="86" t="s">
        <v>232</v>
      </c>
      <c r="E41" s="78">
        <f>'SABANA DE PRECIOS'!H30</f>
        <v>1.3820000000000001</v>
      </c>
      <c r="F41" s="78">
        <f>+E41*1.21</f>
        <v>1.67222</v>
      </c>
      <c r="G41" s="45">
        <f>G39+1</f>
        <v>2</v>
      </c>
    </row>
    <row r="42" spans="1:12" ht="27.75" customHeight="1">
      <c r="A42" s="97" t="e">
        <f>A26+1</f>
        <v>#REF!</v>
      </c>
      <c r="G42" s="252">
        <f>G41+1</f>
        <v>3</v>
      </c>
    </row>
    <row r="43" spans="1:12" ht="27.75" customHeight="1">
      <c r="A43" s="97" t="e">
        <f>A42+1</f>
        <v>#REF!</v>
      </c>
      <c r="D43"/>
      <c r="G43" s="239" t="e">
        <f>A33+1</f>
        <v>#REF!</v>
      </c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13">
    <mergeCell ref="B2:F2"/>
    <mergeCell ref="B4:F4"/>
    <mergeCell ref="B5:F5"/>
    <mergeCell ref="B6:F6"/>
    <mergeCell ref="B7:F7"/>
    <mergeCell ref="H13:L14"/>
    <mergeCell ref="A13:A15"/>
    <mergeCell ref="G13:G15"/>
    <mergeCell ref="B8:F8"/>
    <mergeCell ref="B13:D13"/>
    <mergeCell ref="E13:F13"/>
    <mergeCell ref="B14:D14"/>
    <mergeCell ref="E14:F14"/>
  </mergeCells>
  <hyperlinks>
    <hyperlink ref="D24" r:id="rId1" xr:uid="{00000000-0004-0000-0800-000000000000}"/>
    <hyperlink ref="D25" r:id="rId2" xr:uid="{00000000-0004-0000-0800-000001000000}"/>
    <hyperlink ref="D26" r:id="rId3" xr:uid="{00000000-0004-0000-0800-000002000000}"/>
    <hyperlink ref="D27" r:id="rId4" xr:uid="{00000000-0004-0000-0800-000003000000}"/>
    <hyperlink ref="D28" r:id="rId5" xr:uid="{00000000-0004-0000-0800-000004000000}"/>
    <hyperlink ref="D30" r:id="rId6" xr:uid="{00000000-0004-0000-0800-000005000000}"/>
    <hyperlink ref="D32" r:id="rId7" xr:uid="{00000000-0004-0000-0800-000006000000}"/>
    <hyperlink ref="D33" r:id="rId8" xr:uid="{00000000-0004-0000-0800-000007000000}"/>
    <hyperlink ref="D35" r:id="rId9" xr:uid="{00000000-0004-0000-0800-000008000000}"/>
    <hyperlink ref="D36" r:id="rId10" xr:uid="{00000000-0004-0000-0800-000009000000}"/>
    <hyperlink ref="D37" r:id="rId11" xr:uid="{00000000-0004-0000-0800-00000A000000}"/>
    <hyperlink ref="D38" r:id="rId12" xr:uid="{00000000-0004-0000-0800-00000C000000}"/>
    <hyperlink ref="D40" r:id="rId13" xr:uid="{00000000-0004-0000-0800-00000D000000}"/>
    <hyperlink ref="D41" r:id="rId14" xr:uid="{00000000-0004-0000-0800-00000F000000}"/>
    <hyperlink ref="J16" r:id="rId15" xr:uid="{00000000-0004-0000-0800-000010000000}"/>
    <hyperlink ref="J17" r:id="rId16" xr:uid="{00000000-0004-0000-0800-000011000000}"/>
    <hyperlink ref="J19" r:id="rId17" xr:uid="{00000000-0004-0000-0800-000012000000}"/>
    <hyperlink ref="J20" r:id="rId18" xr:uid="{00000000-0004-0000-0800-000013000000}"/>
    <hyperlink ref="J22" r:id="rId19" xr:uid="{00000000-0004-0000-0800-000014000000}"/>
    <hyperlink ref="J23" r:id="rId20" xr:uid="{00000000-0004-0000-0800-000015000000}"/>
    <hyperlink ref="J24" r:id="rId21" xr:uid="{00000000-0004-0000-0800-000016000000}"/>
    <hyperlink ref="J25" r:id="rId22" xr:uid="{00000000-0004-0000-0800-000017000000}"/>
    <hyperlink ref="J26" r:id="rId23" xr:uid="{00000000-0004-0000-0800-000018000000}"/>
    <hyperlink ref="J27" r:id="rId24" xr:uid="{00000000-0004-0000-0800-000019000000}"/>
    <hyperlink ref="J28" r:id="rId25" xr:uid="{00000000-0004-0000-0800-00001A000000}"/>
    <hyperlink ref="J29" r:id="rId26" xr:uid="{00000000-0004-0000-0800-00001B000000}"/>
    <hyperlink ref="J31" r:id="rId27" xr:uid="{00000000-0004-0000-0800-00001C000000}"/>
    <hyperlink ref="J32" r:id="rId28" xr:uid="{00000000-0004-0000-0800-00001D000000}"/>
    <hyperlink ref="D16" r:id="rId29" xr:uid="{00000000-0004-0000-0800-00001E000000}"/>
    <hyperlink ref="D17" r:id="rId30" xr:uid="{00000000-0004-0000-0800-00001F000000}"/>
    <hyperlink ref="D19" r:id="rId31" xr:uid="{00000000-0004-0000-0800-000020000000}"/>
    <hyperlink ref="D20" r:id="rId32" xr:uid="{00000000-0004-0000-0800-000021000000}"/>
    <hyperlink ref="D34" r:id="rId33" tooltip="https://www.google.com/maps/place//data=!4m2!3m1!1s0xd44ab000adf899f:0xd765aad97d157931?sa=X&amp;ved=1t:8290&amp;ictx=111" xr:uid="{00000000-0004-0000-0800-000022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drawing r:id="rId3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E5F6B-302C-43DC-9385-EEE774F096E2}">
  <sheetPr codeName="Hoja26"/>
  <dimension ref="A2:H1454"/>
  <sheetViews>
    <sheetView view="pageBreakPreview" topLeftCell="B1" zoomScaleNormal="130" zoomScaleSheetLayoutView="100" workbookViewId="0">
      <selection activeCell="F20" sqref="A1:F20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</cols>
  <sheetData>
    <row r="2" spans="1:8" ht="18" customHeight="1">
      <c r="B2" s="430"/>
      <c r="C2" s="430"/>
      <c r="D2" s="430"/>
      <c r="E2" s="430"/>
      <c r="F2" s="430"/>
    </row>
    <row r="4" spans="1:8">
      <c r="B4" s="431"/>
      <c r="C4" s="431"/>
      <c r="D4" s="431"/>
      <c r="E4" s="431"/>
      <c r="F4" s="431"/>
    </row>
    <row r="5" spans="1:8" ht="18" customHeight="1">
      <c r="B5" s="431"/>
      <c r="C5" s="431"/>
      <c r="D5" s="431"/>
      <c r="E5" s="431"/>
      <c r="F5" s="431"/>
      <c r="G5" s="1"/>
    </row>
    <row r="6" spans="1:8">
      <c r="B6" s="432"/>
      <c r="C6" s="432"/>
      <c r="D6" s="432"/>
      <c r="E6" s="432"/>
      <c r="F6" s="432"/>
    </row>
    <row r="7" spans="1:8">
      <c r="B7" s="420"/>
      <c r="C7" s="420"/>
      <c r="D7" s="420"/>
      <c r="E7" s="420"/>
      <c r="F7" s="420"/>
    </row>
    <row r="8" spans="1:8">
      <c r="B8" s="420"/>
      <c r="C8" s="420"/>
      <c r="D8" s="420"/>
      <c r="E8" s="420"/>
      <c r="F8" s="420"/>
    </row>
    <row r="11" spans="1:8" ht="1.5" customHeight="1"/>
    <row r="12" spans="1:8" hidden="1"/>
    <row r="13" spans="1:8" ht="30">
      <c r="A13" s="218"/>
      <c r="B13" s="33" t="s">
        <v>167</v>
      </c>
      <c r="C13" s="33" t="s">
        <v>168</v>
      </c>
      <c r="D13" s="33" t="s">
        <v>169</v>
      </c>
      <c r="E13" s="55" t="s">
        <v>86</v>
      </c>
      <c r="F13" s="55" t="s">
        <v>408</v>
      </c>
      <c r="G13" s="219"/>
    </row>
    <row r="14" spans="1:8" s="222" customFormat="1" ht="27.75" customHeight="1">
      <c r="A14" s="71" t="e">
        <f>#REF!+1</f>
        <v>#REF!</v>
      </c>
      <c r="B14" s="75" t="s">
        <v>400</v>
      </c>
      <c r="C14" s="76" t="s">
        <v>171</v>
      </c>
      <c r="D14" s="86" t="s">
        <v>172</v>
      </c>
      <c r="E14" s="78">
        <f>+'SABANA DE PRECIOS'!H15</f>
        <v>1.341</v>
      </c>
      <c r="F14" s="78">
        <f>+E14*1.21</f>
        <v>1.6226099999999999</v>
      </c>
      <c r="G14" s="45" t="e">
        <f>#REF!+1</f>
        <v>#REF!</v>
      </c>
      <c r="H14" s="221"/>
    </row>
    <row r="15" spans="1:8" s="222" customFormat="1" ht="27.75" customHeight="1">
      <c r="A15" s="71"/>
      <c r="B15" s="75" t="s">
        <v>406</v>
      </c>
      <c r="C15" s="76" t="s">
        <v>171</v>
      </c>
      <c r="D15" s="86" t="s">
        <v>176</v>
      </c>
      <c r="E15" s="78">
        <f>+'SABANA DE PRECIOS'!H16</f>
        <v>1.341</v>
      </c>
      <c r="F15" s="78">
        <f t="shared" ref="F15:F20" si="0">+E15*1.21</f>
        <v>1.6226099999999999</v>
      </c>
      <c r="G15" s="45"/>
      <c r="H15" s="221"/>
    </row>
    <row r="16" spans="1:8" s="222" customFormat="1" ht="27.75" customHeight="1">
      <c r="A16" s="71"/>
      <c r="B16" s="75" t="s">
        <v>179</v>
      </c>
      <c r="C16" s="76" t="s">
        <v>171</v>
      </c>
      <c r="D16" s="86" t="s">
        <v>180</v>
      </c>
      <c r="E16" s="78">
        <f>+'SABANA DE PRECIOS'!H17</f>
        <v>1.341</v>
      </c>
      <c r="F16" s="78">
        <f t="shared" si="0"/>
        <v>1.6226099999999999</v>
      </c>
      <c r="G16" s="45"/>
      <c r="H16" s="221"/>
    </row>
    <row r="17" spans="1:8" s="222" customFormat="1" ht="27.75" customHeight="1">
      <c r="A17" s="71"/>
      <c r="B17" s="75" t="s">
        <v>182</v>
      </c>
      <c r="C17" s="76" t="s">
        <v>171</v>
      </c>
      <c r="D17" s="86" t="s">
        <v>183</v>
      </c>
      <c r="E17" s="78">
        <f>+'SABANA DE PRECIOS'!H18</f>
        <v>1.3460000000000001</v>
      </c>
      <c r="F17" s="78">
        <f t="shared" si="0"/>
        <v>1.62866</v>
      </c>
      <c r="G17" s="45"/>
      <c r="H17" s="221"/>
    </row>
    <row r="18" spans="1:8" s="222" customFormat="1" ht="27.75" customHeight="1">
      <c r="A18" s="71"/>
      <c r="B18" s="75" t="s">
        <v>186</v>
      </c>
      <c r="C18" s="76" t="s">
        <v>171</v>
      </c>
      <c r="D18" s="86" t="s">
        <v>187</v>
      </c>
      <c r="E18" s="78">
        <f>+'SABANA DE PRECIOS'!H19</f>
        <v>1.351</v>
      </c>
      <c r="F18" s="78">
        <f t="shared" si="0"/>
        <v>1.6347099999999999</v>
      </c>
      <c r="G18" s="45"/>
      <c r="H18" s="221"/>
    </row>
    <row r="19" spans="1:8" s="222" customFormat="1" ht="27.75" customHeight="1">
      <c r="A19" s="71"/>
      <c r="B19" s="75" t="s">
        <v>37</v>
      </c>
      <c r="C19" s="76" t="s">
        <v>189</v>
      </c>
      <c r="D19" s="86" t="s">
        <v>190</v>
      </c>
      <c r="E19" s="78">
        <f>+'SABANA DE PRECIOS'!H20</f>
        <v>1.3360000000000001</v>
      </c>
      <c r="F19" s="78">
        <f t="shared" si="0"/>
        <v>1.61656</v>
      </c>
      <c r="G19" s="45"/>
      <c r="H19" s="221"/>
    </row>
    <row r="20" spans="1:8" s="222" customFormat="1" ht="27.75" customHeight="1">
      <c r="A20" s="71"/>
      <c r="B20" s="75" t="s">
        <v>368</v>
      </c>
      <c r="C20" s="76" t="s">
        <v>171</v>
      </c>
      <c r="D20" s="86" t="s">
        <v>369</v>
      </c>
      <c r="E20" s="78">
        <f>+'SABANA DE PRECIOS'!H21</f>
        <v>1.3660000000000001</v>
      </c>
      <c r="F20" s="78">
        <f t="shared" si="0"/>
        <v>1.65286</v>
      </c>
      <c r="G20" s="45"/>
      <c r="H20" s="221"/>
    </row>
    <row r="21" spans="1:8">
      <c r="D21"/>
    </row>
    <row r="22" spans="1:8">
      <c r="D22"/>
    </row>
    <row r="23" spans="1:8">
      <c r="D23"/>
    </row>
    <row r="24" spans="1:8">
      <c r="D24"/>
    </row>
    <row r="25" spans="1:8">
      <c r="D25"/>
    </row>
    <row r="26" spans="1:8">
      <c r="D26"/>
    </row>
    <row r="27" spans="1:8">
      <c r="D27"/>
    </row>
    <row r="28" spans="1:8">
      <c r="D28"/>
    </row>
    <row r="29" spans="1:8">
      <c r="D29"/>
    </row>
    <row r="30" spans="1:8">
      <c r="D30"/>
    </row>
    <row r="31" spans="1:8">
      <c r="D31"/>
    </row>
    <row r="32" spans="1:8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</sheetData>
  <mergeCells count="6">
    <mergeCell ref="B8:F8"/>
    <mergeCell ref="B2:F2"/>
    <mergeCell ref="B4:F4"/>
    <mergeCell ref="B5:F5"/>
    <mergeCell ref="B6:F6"/>
    <mergeCell ref="B7:F7"/>
  </mergeCells>
  <hyperlinks>
    <hyperlink ref="D14" r:id="rId1" xr:uid="{D8D58AA4-F204-4389-AB40-1D86103A66EC}"/>
    <hyperlink ref="D15" r:id="rId2" xr:uid="{28D23344-41BE-49E2-9A60-3E7A3FFCDF70}"/>
    <hyperlink ref="D17" r:id="rId3" xr:uid="{06F1DA61-7FA7-4D00-A736-7C0F879B85AF}"/>
    <hyperlink ref="D18" r:id="rId4" xr:uid="{B3124BEA-BF8F-4C64-8C66-3D88A1238D2B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5"/>
  <colBreaks count="1" manualBreakCount="1">
    <brk id="6" max="1048575" man="1"/>
  </colBreaks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2:L1483"/>
  <sheetViews>
    <sheetView view="pageBreakPreview" topLeftCell="B1" zoomScale="85" zoomScaleNormal="130" zoomScaleSheetLayoutView="85" workbookViewId="0">
      <selection activeCell="L42" sqref="A1:L42"/>
    </sheetView>
  </sheetViews>
  <sheetFormatPr baseColWidth="10" defaultColWidth="11.42578125" defaultRowHeight="15"/>
  <cols>
    <col min="1" max="1" width="5.42578125" hidden="1" customWidth="1"/>
    <col min="2" max="2" width="24.28515625" customWidth="1"/>
    <col min="3" max="3" width="12.85546875" customWidth="1"/>
    <col min="4" max="4" width="49.7109375" style="67" customWidth="1"/>
    <col min="5" max="5" width="11.42578125" customWidth="1"/>
    <col min="6" max="6" width="10.28515625" customWidth="1"/>
    <col min="7" max="7" width="2" hidden="1" customWidth="1"/>
    <col min="8" max="8" width="24.42578125" customWidth="1"/>
    <col min="9" max="9" width="12.85546875" customWidth="1"/>
    <col min="10" max="10" width="49.7109375" customWidth="1"/>
    <col min="11" max="11" width="11.28515625" customWidth="1"/>
    <col min="12" max="12" width="10.28515625" customWidth="1"/>
  </cols>
  <sheetData>
    <row r="2" spans="1:12" ht="18" customHeight="1">
      <c r="B2" s="430"/>
      <c r="C2" s="430"/>
      <c r="D2" s="430"/>
      <c r="E2" s="430"/>
      <c r="F2" s="430"/>
    </row>
    <row r="4" spans="1:12">
      <c r="B4" s="431"/>
      <c r="C4" s="431"/>
      <c r="D4" s="431"/>
      <c r="E4" s="431"/>
      <c r="F4" s="431"/>
    </row>
    <row r="5" spans="1:12" ht="18" customHeight="1">
      <c r="B5" s="431"/>
      <c r="C5" s="431"/>
      <c r="D5" s="431"/>
      <c r="E5" s="431"/>
      <c r="F5" s="431"/>
      <c r="G5" s="1"/>
      <c r="H5" s="1"/>
    </row>
    <row r="6" spans="1:12">
      <c r="B6" s="432"/>
      <c r="C6" s="432"/>
      <c r="D6" s="432"/>
      <c r="E6" s="432"/>
      <c r="F6" s="432"/>
    </row>
    <row r="7" spans="1:12">
      <c r="B7" s="420"/>
      <c r="C7" s="420"/>
      <c r="D7" s="420"/>
      <c r="E7" s="420"/>
      <c r="F7" s="420"/>
    </row>
    <row r="8" spans="1:12">
      <c r="B8" s="420"/>
      <c r="C8" s="420"/>
      <c r="D8" s="420"/>
      <c r="E8" s="420"/>
      <c r="F8" s="420"/>
    </row>
    <row r="10" spans="1:12">
      <c r="B10" s="223"/>
      <c r="C10" s="223"/>
      <c r="D10" s="224"/>
      <c r="E10" s="223"/>
      <c r="F10" s="223"/>
    </row>
    <row r="11" spans="1:12" ht="1.5" customHeight="1">
      <c r="B11" s="223"/>
      <c r="C11" s="223"/>
      <c r="D11" s="224"/>
      <c r="E11" s="223"/>
      <c r="F11" s="223"/>
    </row>
    <row r="12" spans="1:12" ht="1.5" customHeight="1">
      <c r="B12" s="223"/>
      <c r="C12" s="223"/>
      <c r="D12" s="224"/>
      <c r="E12" s="223"/>
      <c r="F12" s="223"/>
    </row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33" t="s">
        <v>165</v>
      </c>
      <c r="I13" s="434"/>
      <c r="J13" s="434"/>
      <c r="K13" s="434"/>
      <c r="L13" s="435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36"/>
      <c r="I14" s="437"/>
      <c r="J14" s="437"/>
      <c r="K14" s="437"/>
      <c r="L14" s="438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A41+1</f>
        <v>6</v>
      </c>
      <c r="B16" s="75" t="s">
        <v>410</v>
      </c>
      <c r="C16" s="85" t="s">
        <v>171</v>
      </c>
      <c r="D16" s="86" t="s">
        <v>172</v>
      </c>
      <c r="E16" s="78">
        <f>'SABANA DE PRECIOS'!AG15</f>
        <v>1.3129999999999999</v>
      </c>
      <c r="F16" s="78">
        <f>+E16*1.21</f>
        <v>1.58873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PRECIOS'!AG31</f>
        <v>1.3280000000000001</v>
      </c>
      <c r="L16" s="78">
        <f>K16*1.21</f>
        <v>1.6068800000000001</v>
      </c>
    </row>
    <row r="17" spans="1:12" ht="24.75" customHeight="1">
      <c r="A17" s="71" t="e">
        <f>A31+1</f>
        <v>#REF!</v>
      </c>
      <c r="B17" s="75" t="s">
        <v>406</v>
      </c>
      <c r="C17" s="85" t="s">
        <v>171</v>
      </c>
      <c r="D17" s="86" t="s">
        <v>176</v>
      </c>
      <c r="E17" s="78">
        <f>'SABANA DE PRECIOS'!AG16</f>
        <v>1.3129999999999999</v>
      </c>
      <c r="F17" s="78">
        <f t="shared" ref="F17:F40" si="0">+E17*1.21</f>
        <v>1.58873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PRECIOS'!AG32</f>
        <v>1.4019999999999999</v>
      </c>
      <c r="L17" s="78">
        <f t="shared" ref="L17:L40" si="1">K17*1.21</f>
        <v>1.6964199999999998</v>
      </c>
    </row>
    <row r="18" spans="1:12" ht="24.75" customHeight="1">
      <c r="A18" s="71">
        <f>G41+1</f>
        <v>3</v>
      </c>
      <c r="B18" s="75" t="s">
        <v>179</v>
      </c>
      <c r="C18" s="85" t="s">
        <v>171</v>
      </c>
      <c r="D18" s="86" t="s">
        <v>180</v>
      </c>
      <c r="E18" s="78">
        <f>'SABANA DE PRECIOS'!AG17</f>
        <v>1.3129999999999999</v>
      </c>
      <c r="F18" s="78">
        <f t="shared" si="0"/>
        <v>1.58873</v>
      </c>
      <c r="G18" s="45">
        <v>27</v>
      </c>
      <c r="H18" s="75" t="s">
        <v>56</v>
      </c>
      <c r="I18" s="85" t="s">
        <v>173</v>
      </c>
      <c r="J18" s="86" t="s">
        <v>174</v>
      </c>
      <c r="K18" s="78">
        <f>'SABANA DE PRECIOS'!AG33</f>
        <v>1.3240000000000001</v>
      </c>
      <c r="L18" s="78">
        <f t="shared" si="1"/>
        <v>1.6020400000000001</v>
      </c>
    </row>
    <row r="19" spans="1:12" ht="24.75" customHeight="1">
      <c r="A19" s="71"/>
      <c r="B19" s="75" t="s">
        <v>182</v>
      </c>
      <c r="C19" s="85" t="s">
        <v>171</v>
      </c>
      <c r="D19" s="86" t="s">
        <v>183</v>
      </c>
      <c r="E19" s="78">
        <f>'SABANA DE PRECIOS'!AG18</f>
        <v>1.3180000000000001</v>
      </c>
      <c r="F19" s="78">
        <f t="shared" si="0"/>
        <v>1.5947800000000001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PRECIOS'!AG34</f>
        <v>1.3819999999999999</v>
      </c>
      <c r="L19" s="78">
        <f t="shared" si="1"/>
        <v>1.6722199999999998</v>
      </c>
    </row>
    <row r="20" spans="1:12" ht="24.75" customHeight="1">
      <c r="A20" s="71"/>
      <c r="B20" s="75" t="s">
        <v>186</v>
      </c>
      <c r="C20" s="85" t="s">
        <v>171</v>
      </c>
      <c r="D20" s="86" t="s">
        <v>187</v>
      </c>
      <c r="E20" s="78">
        <f>'SABANA DE PRECIOS'!AG19</f>
        <v>1.323</v>
      </c>
      <c r="F20" s="78">
        <f t="shared" si="0"/>
        <v>1.60083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PRECIOS'!AG35</f>
        <v>1.3419999999999999</v>
      </c>
      <c r="L20" s="78">
        <f t="shared" si="1"/>
        <v>1.6238199999999998</v>
      </c>
    </row>
    <row r="21" spans="1:12" ht="24.75" customHeight="1">
      <c r="A21" s="71"/>
      <c r="B21" s="75" t="s">
        <v>37</v>
      </c>
      <c r="C21" s="85" t="s">
        <v>189</v>
      </c>
      <c r="D21" s="86" t="s">
        <v>190</v>
      </c>
      <c r="E21" s="78">
        <f>'SABANA DE PRECIOS'!AG20</f>
        <v>1.3080000000000001</v>
      </c>
      <c r="F21" s="78">
        <f t="shared" si="0"/>
        <v>1.5826800000000001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PRECIOS'!AG36</f>
        <v>1.3820000000000001</v>
      </c>
      <c r="L21" s="78">
        <f t="shared" si="1"/>
        <v>1.67222</v>
      </c>
    </row>
    <row r="22" spans="1:12" ht="24.75" customHeight="1">
      <c r="A22" s="71"/>
      <c r="B22" s="75" t="s">
        <v>368</v>
      </c>
      <c r="C22" s="85" t="s">
        <v>171</v>
      </c>
      <c r="D22" s="86" t="s">
        <v>369</v>
      </c>
      <c r="E22" s="78">
        <f>'SABANA DE PRECIOS'!AG21</f>
        <v>1.3380000000000001</v>
      </c>
      <c r="F22" s="78">
        <f t="shared" si="0"/>
        <v>1.6189800000000001</v>
      </c>
      <c r="G22" s="45"/>
      <c r="H22" s="75" t="s">
        <v>62</v>
      </c>
      <c r="I22" s="85" t="s">
        <v>177</v>
      </c>
      <c r="J22" s="86" t="s">
        <v>188</v>
      </c>
      <c r="K22" s="78">
        <f>'SABANA DE PRECIOS'!AG37</f>
        <v>1.3740000000000001</v>
      </c>
      <c r="L22" s="78">
        <f t="shared" si="1"/>
        <v>1.6625400000000001</v>
      </c>
    </row>
    <row r="23" spans="1:12" ht="24.75" customHeight="1">
      <c r="A23" s="71">
        <f>A18+1</f>
        <v>4</v>
      </c>
      <c r="B23" s="75" t="s">
        <v>15</v>
      </c>
      <c r="C23" s="85" t="s">
        <v>193</v>
      </c>
      <c r="D23" s="86" t="s">
        <v>194</v>
      </c>
      <c r="E23" s="78">
        <f>'SABANA DE PRECIOS'!AG3</f>
        <v>1.3280000000000001</v>
      </c>
      <c r="F23" s="78">
        <f t="shared" si="0"/>
        <v>1.6068800000000001</v>
      </c>
      <c r="G23" s="45">
        <f>G18+1</f>
        <v>28</v>
      </c>
      <c r="H23" s="75" t="s">
        <v>64</v>
      </c>
      <c r="I23" s="85" t="s">
        <v>195</v>
      </c>
      <c r="J23" s="86" t="s">
        <v>196</v>
      </c>
      <c r="K23" s="78">
        <f>'SABANA DE PRECIOS'!AG38</f>
        <v>1.3280000000000001</v>
      </c>
      <c r="L23" s="78">
        <f t="shared" si="1"/>
        <v>1.6068800000000001</v>
      </c>
    </row>
    <row r="24" spans="1:12" ht="24.75" customHeight="1">
      <c r="A24" s="71">
        <f>A23+1</f>
        <v>5</v>
      </c>
      <c r="B24" s="75" t="s">
        <v>18</v>
      </c>
      <c r="C24" s="85" t="s">
        <v>189</v>
      </c>
      <c r="D24" s="86" t="s">
        <v>197</v>
      </c>
      <c r="E24" s="78">
        <f>'SABANA DE PRECIOS'!AG4</f>
        <v>1.3280000000000001</v>
      </c>
      <c r="F24" s="78">
        <f t="shared" si="0"/>
        <v>1.6068800000000001</v>
      </c>
      <c r="G24" s="45">
        <f t="shared" ref="G24:G38" si="2">G23+1</f>
        <v>29</v>
      </c>
      <c r="H24" s="75" t="s">
        <v>65</v>
      </c>
      <c r="I24" s="85" t="s">
        <v>193</v>
      </c>
      <c r="J24" s="86" t="s">
        <v>198</v>
      </c>
      <c r="K24" s="78">
        <f>'SABANA DE PRECIOS'!AG39</f>
        <v>1.381</v>
      </c>
      <c r="L24" s="78">
        <f t="shared" si="1"/>
        <v>1.6710099999999999</v>
      </c>
    </row>
    <row r="25" spans="1:12" ht="24.75" customHeight="1">
      <c r="A25" s="71">
        <f>A16+1</f>
        <v>7</v>
      </c>
      <c r="B25" s="75" t="s">
        <v>19</v>
      </c>
      <c r="C25" s="85" t="s">
        <v>199</v>
      </c>
      <c r="D25" s="86" t="s">
        <v>200</v>
      </c>
      <c r="E25" s="78">
        <f>'SABANA DE PRECIOS'!AG5</f>
        <v>1.3280000000000001</v>
      </c>
      <c r="F25" s="78">
        <f t="shared" si="0"/>
        <v>1.6068800000000001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PRECIOS'!AG40</f>
        <v>1.345</v>
      </c>
      <c r="L25" s="78">
        <f t="shared" si="1"/>
        <v>1.6274499999999998</v>
      </c>
    </row>
    <row r="26" spans="1:12" ht="24.75" customHeight="1">
      <c r="A26" s="71" t="e">
        <f>A39+1</f>
        <v>#REF!</v>
      </c>
      <c r="B26" s="75" t="s">
        <v>20</v>
      </c>
      <c r="C26" s="85" t="s">
        <v>202</v>
      </c>
      <c r="D26" s="86" t="s">
        <v>203</v>
      </c>
      <c r="E26" s="78">
        <f>'SABANA DE PRECIOS'!AG6</f>
        <v>1.343</v>
      </c>
      <c r="F26" s="78">
        <f t="shared" si="0"/>
        <v>1.62503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>'SABANA DE PRECIOS'!AG41</f>
        <v>1.3029999999999999</v>
      </c>
      <c r="L26" s="78">
        <f t="shared" si="1"/>
        <v>1.57663</v>
      </c>
    </row>
    <row r="27" spans="1:12" ht="24.75" customHeight="1">
      <c r="A27" s="71">
        <f>A25+1</f>
        <v>8</v>
      </c>
      <c r="B27" s="75" t="s">
        <v>21</v>
      </c>
      <c r="C27" s="85" t="s">
        <v>189</v>
      </c>
      <c r="D27" s="86" t="s">
        <v>205</v>
      </c>
      <c r="E27" s="78">
        <f>'SABANA DE PRECIOS'!AG7</f>
        <v>1.3280000000000001</v>
      </c>
      <c r="F27" s="78">
        <f t="shared" si="0"/>
        <v>1.6068800000000001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>'SABANA DE PRECIOS'!AG42</f>
        <v>1.345</v>
      </c>
      <c r="L27" s="78">
        <f t="shared" si="1"/>
        <v>1.6274499999999998</v>
      </c>
    </row>
    <row r="28" spans="1:12" ht="24.75" customHeight="1">
      <c r="A28" s="71" t="e">
        <f>G30+1</f>
        <v>#REF!</v>
      </c>
      <c r="B28" s="75" t="s">
        <v>22</v>
      </c>
      <c r="C28" s="85" t="s">
        <v>189</v>
      </c>
      <c r="D28" s="86" t="s">
        <v>208</v>
      </c>
      <c r="E28" s="78">
        <f>'SABANA DE PRECIOS'!AG8</f>
        <v>1.3540000000000001</v>
      </c>
      <c r="F28" s="78">
        <f t="shared" si="0"/>
        <v>1.6383400000000001</v>
      </c>
      <c r="G28" s="45">
        <f t="shared" ref="G28" si="3">+F28*1.1</f>
        <v>1.8021740000000004</v>
      </c>
      <c r="H28" s="75" t="s">
        <v>72</v>
      </c>
      <c r="I28" s="85" t="s">
        <v>184</v>
      </c>
      <c r="J28" s="86" t="s">
        <v>209</v>
      </c>
      <c r="K28" s="78">
        <f>'SABANA DE PRECIOS'!AG43</f>
        <v>1.437595041322314</v>
      </c>
      <c r="L28" s="78">
        <f t="shared" si="1"/>
        <v>1.7394899999999998</v>
      </c>
    </row>
    <row r="29" spans="1:12" ht="24.75" customHeight="1">
      <c r="A29" s="71"/>
      <c r="B29" s="75" t="s">
        <v>44</v>
      </c>
      <c r="C29" s="85" t="s">
        <v>189</v>
      </c>
      <c r="D29" s="86" t="s">
        <v>391</v>
      </c>
      <c r="E29" s="78">
        <f>'SABANA DE PRECIOS'!AG9</f>
        <v>1.3280000000000001</v>
      </c>
      <c r="F29" s="78">
        <f t="shared" si="0"/>
        <v>1.6068800000000001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PRECIOS'!AG44</f>
        <v>0</v>
      </c>
      <c r="L29" s="78">
        <f t="shared" si="1"/>
        <v>0</v>
      </c>
    </row>
    <row r="30" spans="1:12" ht="24.75" customHeight="1">
      <c r="A30" s="71" t="e">
        <f>A38+1</f>
        <v>#REF!</v>
      </c>
      <c r="B30" s="75" t="s">
        <v>24</v>
      </c>
      <c r="C30" s="85" t="s">
        <v>210</v>
      </c>
      <c r="D30" s="86" t="s">
        <v>211</v>
      </c>
      <c r="E30" s="78">
        <f>'SABANA DE PRECIOS'!AG10</f>
        <v>1.298</v>
      </c>
      <c r="F30" s="78">
        <f t="shared" si="0"/>
        <v>1.5705800000000001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PRECIOS'!AG45</f>
        <v>1.3960000000000001</v>
      </c>
      <c r="L30" s="78">
        <f t="shared" si="1"/>
        <v>1.6891600000000002</v>
      </c>
    </row>
    <row r="31" spans="1:12" ht="24.75" customHeight="1">
      <c r="A31" s="71" t="e">
        <f>A30+1</f>
        <v>#REF!</v>
      </c>
      <c r="B31" s="75" t="s">
        <v>26</v>
      </c>
      <c r="C31" s="85" t="s">
        <v>202</v>
      </c>
      <c r="D31" s="86" t="s">
        <v>213</v>
      </c>
      <c r="E31" s="78">
        <f>'SABANA DE PRECIOS'!AG11</f>
        <v>1.323</v>
      </c>
      <c r="F31" s="78">
        <f t="shared" si="0"/>
        <v>1.60083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PRECIOS'!AG46</f>
        <v>1.3160000000000001</v>
      </c>
      <c r="L31" s="78">
        <f t="shared" si="1"/>
        <v>1.59236</v>
      </c>
    </row>
    <row r="32" spans="1:12" ht="24.75" customHeight="1">
      <c r="A32" s="71" t="e">
        <f>#REF!+1</f>
        <v>#REF!</v>
      </c>
      <c r="B32" s="75" t="s">
        <v>23</v>
      </c>
      <c r="C32" s="85" t="s">
        <v>177</v>
      </c>
      <c r="D32" s="86" t="s">
        <v>216</v>
      </c>
      <c r="E32" s="78">
        <f>'SABANA DE PRECIOS'!AG12</f>
        <v>1.3280000000000001</v>
      </c>
      <c r="F32" s="78">
        <f t="shared" si="0"/>
        <v>1.6068800000000001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PRECIOS'!AG47</f>
        <v>1.38</v>
      </c>
      <c r="L32" s="78">
        <f t="shared" si="1"/>
        <v>1.6697999999999997</v>
      </c>
    </row>
    <row r="33" spans="1:12" ht="24.75" customHeight="1">
      <c r="A33" s="71" t="e">
        <f>A32+1</f>
        <v>#REF!</v>
      </c>
      <c r="B33" s="75" t="s">
        <v>28</v>
      </c>
      <c r="C33" s="85" t="s">
        <v>202</v>
      </c>
      <c r="D33" s="86" t="s">
        <v>218</v>
      </c>
      <c r="E33" s="78">
        <f>'SABANA DE PRECIOS'!AG13</f>
        <v>1.3320000000000001</v>
      </c>
      <c r="F33" s="78">
        <f t="shared" si="0"/>
        <v>1.61172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PRECIOS'!AG48</f>
        <v>1.377</v>
      </c>
      <c r="L33" s="78">
        <f t="shared" si="1"/>
        <v>1.6661699999999999</v>
      </c>
    </row>
    <row r="34" spans="1:12" ht="24.75" customHeight="1">
      <c r="A34" s="71"/>
      <c r="B34" s="75" t="s">
        <v>29</v>
      </c>
      <c r="C34" s="85" t="s">
        <v>202</v>
      </c>
      <c r="D34" s="86" t="s">
        <v>220</v>
      </c>
      <c r="E34" s="78">
        <f>'SABANA DE PRECIOS'!AG14</f>
        <v>1.343</v>
      </c>
      <c r="F34" s="78">
        <f t="shared" si="0"/>
        <v>1.62503</v>
      </c>
      <c r="G34" s="45">
        <f t="shared" si="2"/>
        <v>37</v>
      </c>
      <c r="H34" s="75" t="s">
        <v>80</v>
      </c>
      <c r="I34" s="85" t="s">
        <v>156</v>
      </c>
      <c r="J34" s="86" t="s">
        <v>224</v>
      </c>
      <c r="K34" s="78">
        <f>'SABANA DE PRECIOS'!AG49</f>
        <v>1.3029999999999999</v>
      </c>
      <c r="L34" s="78">
        <f t="shared" si="1"/>
        <v>1.57663</v>
      </c>
    </row>
    <row r="35" spans="1:12" ht="24.75" customHeight="1">
      <c r="A35" s="71"/>
      <c r="B35" s="75" t="s">
        <v>39</v>
      </c>
      <c r="C35" s="85" t="s">
        <v>225</v>
      </c>
      <c r="D35" s="86" t="s">
        <v>226</v>
      </c>
      <c r="E35" s="78">
        <f>'SABANA DE PRECIOS'!AG23</f>
        <v>1.3280000000000001</v>
      </c>
      <c r="F35" s="78">
        <f t="shared" si="0"/>
        <v>1.6068800000000001</v>
      </c>
      <c r="G35" s="45"/>
      <c r="H35" s="75" t="s">
        <v>227</v>
      </c>
      <c r="I35" s="85" t="s">
        <v>228</v>
      </c>
      <c r="J35" s="86" t="s">
        <v>229</v>
      </c>
      <c r="K35" s="78">
        <f>'SABANA DE PRECIOS'!AG50</f>
        <v>1.349</v>
      </c>
      <c r="L35" s="78">
        <f t="shared" si="1"/>
        <v>1.63229</v>
      </c>
    </row>
    <row r="36" spans="1:12" ht="24.75" customHeight="1">
      <c r="A36" s="71">
        <f>G31+1</f>
        <v>35</v>
      </c>
      <c r="B36" s="75" t="s">
        <v>41</v>
      </c>
      <c r="C36" s="85" t="s">
        <v>230</v>
      </c>
      <c r="D36" s="86" t="s">
        <v>231</v>
      </c>
      <c r="E36" s="78">
        <f>'SABANA DE PRECIOS'!AG24</f>
        <v>1.3540000000000001</v>
      </c>
      <c r="F36" s="78">
        <f t="shared" si="0"/>
        <v>1.6383400000000001</v>
      </c>
      <c r="G36" s="45">
        <f>G34+1</f>
        <v>38</v>
      </c>
      <c r="H36" s="75" t="s">
        <v>83</v>
      </c>
      <c r="I36" s="85" t="s">
        <v>238</v>
      </c>
      <c r="J36" s="86" t="s">
        <v>239</v>
      </c>
      <c r="K36" s="78">
        <f>'SABANA DE PRECIOS'!AG51</f>
        <v>1.343</v>
      </c>
      <c r="L36" s="78">
        <f t="shared" si="1"/>
        <v>1.62503</v>
      </c>
    </row>
    <row r="37" spans="1:12" ht="24.75" customHeight="1">
      <c r="A37" s="71"/>
      <c r="B37" s="75" t="s">
        <v>43</v>
      </c>
      <c r="C37" s="85" t="s">
        <v>177</v>
      </c>
      <c r="D37" s="86" t="s">
        <v>233</v>
      </c>
      <c r="E37" s="78">
        <f>'SABANA DE PRECIOS'!AG25</f>
        <v>1.3380000000000001</v>
      </c>
      <c r="F37" s="78">
        <f t="shared" si="0"/>
        <v>1.6189800000000001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>'SABANA DE PRECIOS'!AG52</f>
        <v>1.383</v>
      </c>
      <c r="L37" s="78">
        <f t="shared" si="1"/>
        <v>1.67343</v>
      </c>
    </row>
    <row r="38" spans="1:12" ht="24.75" customHeight="1">
      <c r="A38" s="71" t="e">
        <f>#REF!+1</f>
        <v>#REF!</v>
      </c>
      <c r="B38" s="75" t="s">
        <v>45</v>
      </c>
      <c r="C38" s="85" t="s">
        <v>177</v>
      </c>
      <c r="D38" s="86" t="s">
        <v>240</v>
      </c>
      <c r="E38" s="78">
        <f>'SABANA DE PRECIOS'!AG26</f>
        <v>1.3640000000000001</v>
      </c>
      <c r="F38" s="78">
        <f t="shared" si="0"/>
        <v>1.6504400000000001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>'SABANA DE PRECIOS'!AG53</f>
        <v>1.375</v>
      </c>
      <c r="L38" s="78">
        <f t="shared" si="1"/>
        <v>1.6637499999999998</v>
      </c>
    </row>
    <row r="39" spans="1:12" ht="24.75" customHeight="1">
      <c r="A39" s="71" t="e">
        <f>A17+1</f>
        <v>#REF!</v>
      </c>
      <c r="B39" s="75" t="s">
        <v>191</v>
      </c>
      <c r="C39" s="85" t="s">
        <v>154</v>
      </c>
      <c r="D39" s="86" t="s">
        <v>192</v>
      </c>
      <c r="E39" s="78">
        <f>'SABANA DE PRECIOS'!AG27</f>
        <v>1.3180000000000001</v>
      </c>
      <c r="F39" s="78">
        <f t="shared" si="0"/>
        <v>1.5947800000000001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PRECIOS'!AG54</f>
        <v>1.391</v>
      </c>
      <c r="L39" s="78">
        <f t="shared" si="1"/>
        <v>1.6831099999999999</v>
      </c>
    </row>
    <row r="40" spans="1:12" ht="24.75" customHeight="1">
      <c r="A40" s="71"/>
      <c r="B40" s="75" t="s">
        <v>47</v>
      </c>
      <c r="C40" s="85" t="s">
        <v>222</v>
      </c>
      <c r="D40" s="86" t="s">
        <v>223</v>
      </c>
      <c r="E40" s="78">
        <f>'SABANA DE PRECIOS'!AG28</f>
        <v>1.4279999999999999</v>
      </c>
      <c r="F40" s="78">
        <f t="shared" si="0"/>
        <v>1.7278799999999999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PRECIOS'!AG55</f>
        <v>1.3360000000000001</v>
      </c>
      <c r="L40" s="78">
        <f t="shared" si="1"/>
        <v>1.61656</v>
      </c>
    </row>
    <row r="41" spans="1:12" ht="24.75" customHeight="1">
      <c r="A41" s="71">
        <f>A23+1</f>
        <v>5</v>
      </c>
      <c r="B41" s="75" t="s">
        <v>51</v>
      </c>
      <c r="C41" s="85" t="s">
        <v>177</v>
      </c>
      <c r="D41" s="86" t="s">
        <v>232</v>
      </c>
      <c r="E41" s="78">
        <f>'SABANA DE PRECIOS'!AG30</f>
        <v>1.3540000000000001</v>
      </c>
      <c r="F41" s="78">
        <f>+E41*1.21</f>
        <v>1.6383400000000001</v>
      </c>
      <c r="G41" s="45">
        <f>G39+1</f>
        <v>2</v>
      </c>
    </row>
    <row r="42" spans="1:12" ht="27.75" customHeight="1">
      <c r="A42" s="97" t="e">
        <f>A26+1</f>
        <v>#REF!</v>
      </c>
      <c r="G42" s="252">
        <f>G41+1</f>
        <v>3</v>
      </c>
    </row>
    <row r="43" spans="1:12" ht="27.75" customHeight="1">
      <c r="A43" s="97"/>
      <c r="D43"/>
      <c r="G43" s="239"/>
      <c r="K43" s="96"/>
      <c r="L43" s="96"/>
    </row>
    <row r="44" spans="1:12">
      <c r="D44" s="93"/>
      <c r="J44" s="73"/>
      <c r="L44" s="82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13">
    <mergeCell ref="B2:F2"/>
    <mergeCell ref="B4:F4"/>
    <mergeCell ref="B5:F5"/>
    <mergeCell ref="B6:F6"/>
    <mergeCell ref="B7:F7"/>
    <mergeCell ref="H13:L14"/>
    <mergeCell ref="A13:A15"/>
    <mergeCell ref="G13:G15"/>
    <mergeCell ref="B8:F8"/>
    <mergeCell ref="B13:D13"/>
    <mergeCell ref="E13:F13"/>
    <mergeCell ref="B14:D14"/>
    <mergeCell ref="E14:F14"/>
  </mergeCells>
  <hyperlinks>
    <hyperlink ref="D24" r:id="rId1" xr:uid="{00000000-0004-0000-0400-000000000000}"/>
    <hyperlink ref="D25" r:id="rId2" xr:uid="{00000000-0004-0000-0400-000001000000}"/>
    <hyperlink ref="D26" r:id="rId3" xr:uid="{00000000-0004-0000-0400-000002000000}"/>
    <hyperlink ref="D27" r:id="rId4" xr:uid="{00000000-0004-0000-0400-000003000000}"/>
    <hyperlink ref="D28" r:id="rId5" xr:uid="{00000000-0004-0000-0400-000004000000}"/>
    <hyperlink ref="D30" r:id="rId6" xr:uid="{00000000-0004-0000-0400-000005000000}"/>
    <hyperlink ref="D32" r:id="rId7" xr:uid="{00000000-0004-0000-0400-000006000000}"/>
    <hyperlink ref="D33" r:id="rId8" xr:uid="{00000000-0004-0000-0400-000007000000}"/>
    <hyperlink ref="D35" r:id="rId9" xr:uid="{00000000-0004-0000-0400-000008000000}"/>
    <hyperlink ref="D36" r:id="rId10" xr:uid="{00000000-0004-0000-0400-000009000000}"/>
    <hyperlink ref="D37" r:id="rId11" xr:uid="{00000000-0004-0000-0400-00000A000000}"/>
    <hyperlink ref="D38" r:id="rId12" xr:uid="{00000000-0004-0000-0400-00000C000000}"/>
    <hyperlink ref="D41" r:id="rId13" xr:uid="{00000000-0004-0000-0400-00000E000000}"/>
    <hyperlink ref="J16" r:id="rId14" xr:uid="{00000000-0004-0000-0400-00000F000000}"/>
    <hyperlink ref="J19" r:id="rId15" xr:uid="{00000000-0004-0000-0400-000010000000}"/>
    <hyperlink ref="J20" r:id="rId16" xr:uid="{00000000-0004-0000-0400-000011000000}"/>
    <hyperlink ref="J22" r:id="rId17" xr:uid="{00000000-0004-0000-0400-000012000000}"/>
    <hyperlink ref="J23" r:id="rId18" xr:uid="{00000000-0004-0000-0400-000013000000}"/>
    <hyperlink ref="J24" r:id="rId19" xr:uid="{00000000-0004-0000-0400-000014000000}"/>
    <hyperlink ref="J25" r:id="rId20" xr:uid="{00000000-0004-0000-0400-000015000000}"/>
    <hyperlink ref="J26" r:id="rId21" xr:uid="{00000000-0004-0000-0400-000016000000}"/>
    <hyperlink ref="J27" r:id="rId22" xr:uid="{00000000-0004-0000-0400-000017000000}"/>
    <hyperlink ref="J28" r:id="rId23" xr:uid="{00000000-0004-0000-0400-000018000000}"/>
    <hyperlink ref="J29" r:id="rId24" xr:uid="{00000000-0004-0000-0400-000019000000}"/>
    <hyperlink ref="J31" r:id="rId25" xr:uid="{00000000-0004-0000-0400-00001A000000}"/>
    <hyperlink ref="J32" r:id="rId26" xr:uid="{00000000-0004-0000-0400-00001B000000}"/>
    <hyperlink ref="D16" r:id="rId27" xr:uid="{00000000-0004-0000-0400-00001C000000}"/>
    <hyperlink ref="D17" r:id="rId28" xr:uid="{00000000-0004-0000-0400-00001D000000}"/>
    <hyperlink ref="D19" r:id="rId29" xr:uid="{00000000-0004-0000-0400-00001F000000}"/>
    <hyperlink ref="D20" r:id="rId30" xr:uid="{00000000-0004-0000-0400-000020000000}"/>
    <hyperlink ref="D18" r:id="rId31" xr:uid="{00000000-0004-0000-0400-000021000000}"/>
    <hyperlink ref="J17" r:id="rId32" xr:uid="{00000000-0004-0000-0400-000022000000}"/>
    <hyperlink ref="D34" r:id="rId33" tooltip="https://www.google.com/maps/place//data=!4m2!3m1!1s0xd44ab000adf899f:0xd765aad97d157931?sa=X&amp;ved=1t:8290&amp;ictx=111" xr:uid="{00000000-0004-0000-0400-000023000000}"/>
    <hyperlink ref="D40" r:id="rId34" xr:uid="{00000000-0004-0000-0400-00001E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5"/>
  <colBreaks count="1" manualBreakCount="1">
    <brk id="6" max="1048575" man="1"/>
  </colBreaks>
  <drawing r:id="rId36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2:L1483"/>
  <sheetViews>
    <sheetView view="pageBreakPreview" topLeftCell="B1" zoomScale="55" zoomScaleNormal="130" zoomScaleSheetLayoutView="55" workbookViewId="0">
      <selection activeCell="L42" sqref="A2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209"/>
      <c r="C2" s="209"/>
      <c r="D2" s="209"/>
      <c r="E2" s="209"/>
      <c r="F2" s="209"/>
    </row>
    <row r="4" spans="1:12">
      <c r="B4" s="210"/>
      <c r="C4" s="210"/>
      <c r="D4" s="210"/>
      <c r="E4" s="210"/>
      <c r="F4" s="210"/>
    </row>
    <row r="5" spans="1:12" ht="18" customHeight="1">
      <c r="B5" s="210"/>
      <c r="C5" s="210"/>
      <c r="D5" s="210"/>
      <c r="E5" s="210"/>
      <c r="F5" s="210"/>
      <c r="G5" s="1"/>
      <c r="H5" s="1"/>
    </row>
    <row r="6" spans="1:12">
      <c r="B6" s="64"/>
      <c r="C6" s="64"/>
      <c r="D6" s="64"/>
      <c r="E6" s="64"/>
      <c r="F6" s="64"/>
    </row>
    <row r="7" spans="1:12">
      <c r="B7" s="208"/>
      <c r="C7" s="208"/>
      <c r="D7" s="208"/>
      <c r="E7" s="208"/>
      <c r="F7" s="208"/>
    </row>
    <row r="8" spans="1:12">
      <c r="B8" s="208"/>
      <c r="C8" s="208"/>
      <c r="D8" s="208"/>
      <c r="E8" s="208"/>
      <c r="F8" s="208"/>
    </row>
    <row r="10" spans="1:12" ht="10.5" customHeight="1"/>
    <row r="11" spans="1:12" ht="0.75" customHeight="1"/>
    <row r="12" spans="1:12" ht="5.25" customHeight="1"/>
    <row r="13" spans="1:12" ht="24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5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26.25" customHeight="1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A41+1</f>
        <v>6</v>
      </c>
      <c r="B16" s="75" t="s">
        <v>400</v>
      </c>
      <c r="C16" s="76" t="s">
        <v>171</v>
      </c>
      <c r="D16" s="86" t="s">
        <v>172</v>
      </c>
      <c r="E16" s="78">
        <f>+'SABANA DE PRECIOS'!J15</f>
        <v>1.345</v>
      </c>
      <c r="F16" s="78">
        <f>+E16*1.21</f>
        <v>1.6274499999999998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PRECIOS'!J31</f>
        <v>1.36</v>
      </c>
      <c r="L16" s="78">
        <f>K16*1.21</f>
        <v>1.6456000000000002</v>
      </c>
    </row>
    <row r="17" spans="1:12" ht="24.75" customHeight="1">
      <c r="A17" s="71" t="e">
        <f>A31+1</f>
        <v>#REF!</v>
      </c>
      <c r="B17" s="75" t="s">
        <v>409</v>
      </c>
      <c r="C17" s="76" t="s">
        <v>171</v>
      </c>
      <c r="D17" s="86" t="s">
        <v>176</v>
      </c>
      <c r="E17" s="78">
        <f>+'SABANA DE PRECIOS'!J16</f>
        <v>1.345</v>
      </c>
      <c r="F17" s="78">
        <f t="shared" ref="F17:F40" si="0">+E17*1.21</f>
        <v>1.6274499999999998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PRECIOS'!J32</f>
        <v>1.4339999999999999</v>
      </c>
      <c r="L17" s="78">
        <f t="shared" ref="L17:L40" si="1">K17*1.21</f>
        <v>1.7351399999999999</v>
      </c>
    </row>
    <row r="18" spans="1:12" ht="24.75" customHeight="1">
      <c r="A18" s="71">
        <f>G41+1</f>
        <v>3</v>
      </c>
      <c r="B18" s="75" t="s">
        <v>179</v>
      </c>
      <c r="C18" s="76" t="s">
        <v>171</v>
      </c>
      <c r="D18" s="86" t="s">
        <v>180</v>
      </c>
      <c r="E18" s="78">
        <f>+'SABANA DE PRECIOS'!J17</f>
        <v>1.345</v>
      </c>
      <c r="F18" s="78">
        <f t="shared" si="0"/>
        <v>1.6274499999999998</v>
      </c>
      <c r="G18" s="45">
        <v>27</v>
      </c>
      <c r="H18" s="75" t="s">
        <v>56</v>
      </c>
      <c r="I18" s="76" t="s">
        <v>173</v>
      </c>
      <c r="J18" s="86" t="s">
        <v>174</v>
      </c>
      <c r="K18" s="78">
        <f>'SABANA DE PRECIOS'!J33</f>
        <v>1.34</v>
      </c>
      <c r="L18" s="78">
        <f t="shared" si="1"/>
        <v>1.6214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+'SABANA DE PRECIOS'!J18</f>
        <v>1.35</v>
      </c>
      <c r="F19" s="78">
        <f t="shared" si="0"/>
        <v>1.6335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PRECIOS'!J34</f>
        <v>1.3979999999999999</v>
      </c>
      <c r="L19" s="78">
        <f t="shared" si="1"/>
        <v>1.6915799999999999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+'SABANA DE PRECIOS'!J19</f>
        <v>1.355</v>
      </c>
      <c r="F20" s="78">
        <f t="shared" si="0"/>
        <v>1.6395499999999998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PRECIOS'!J35</f>
        <v>1.3739999999999999</v>
      </c>
      <c r="L20" s="78">
        <f t="shared" si="1"/>
        <v>1.6625399999999999</v>
      </c>
    </row>
    <row r="21" spans="1:12" ht="24.75" customHeight="1">
      <c r="A21" s="71"/>
      <c r="B21" s="75" t="s">
        <v>37</v>
      </c>
      <c r="C21" s="76" t="s">
        <v>189</v>
      </c>
      <c r="D21" s="86" t="s">
        <v>190</v>
      </c>
      <c r="E21" s="78">
        <f>+'SABANA DE PRECIOS'!J20</f>
        <v>1.34</v>
      </c>
      <c r="F21" s="78">
        <f t="shared" si="0"/>
        <v>1.6214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PRECIOS'!J36</f>
        <v>1.3980000000000001</v>
      </c>
      <c r="L21" s="78">
        <f t="shared" si="1"/>
        <v>1.6915800000000001</v>
      </c>
    </row>
    <row r="22" spans="1:12" ht="24.75" customHeight="1">
      <c r="A22" s="71"/>
      <c r="B22" s="75" t="s">
        <v>368</v>
      </c>
      <c r="C22" s="76" t="s">
        <v>171</v>
      </c>
      <c r="D22" s="86" t="s">
        <v>369</v>
      </c>
      <c r="E22" s="78">
        <f>+'SABANA DE PRECIOS'!J21</f>
        <v>1.37</v>
      </c>
      <c r="F22" s="78">
        <f t="shared" si="0"/>
        <v>1.6577000000000002</v>
      </c>
      <c r="G22" s="45"/>
      <c r="H22" s="75" t="s">
        <v>62</v>
      </c>
      <c r="I22" s="85" t="s">
        <v>177</v>
      </c>
      <c r="J22" s="86" t="s">
        <v>188</v>
      </c>
      <c r="K22" s="78">
        <f>'SABANA DE PRECIOS'!J37</f>
        <v>1.3900000000000001</v>
      </c>
      <c r="L22" s="78">
        <f t="shared" si="1"/>
        <v>1.6819000000000002</v>
      </c>
    </row>
    <row r="23" spans="1:12" ht="24.75" customHeight="1">
      <c r="A23" s="71">
        <f>A18+1</f>
        <v>4</v>
      </c>
      <c r="B23" s="75" t="s">
        <v>15</v>
      </c>
      <c r="C23" s="76" t="s">
        <v>193</v>
      </c>
      <c r="D23" s="86" t="s">
        <v>194</v>
      </c>
      <c r="E23" s="78">
        <f>'SABANA DE PRECIOS'!J3</f>
        <v>1.36</v>
      </c>
      <c r="F23" s="78">
        <f t="shared" si="0"/>
        <v>1.6456000000000002</v>
      </c>
      <c r="G23" s="45">
        <f>G18+1</f>
        <v>28</v>
      </c>
      <c r="H23" s="75" t="s">
        <v>64</v>
      </c>
      <c r="I23" s="85" t="s">
        <v>195</v>
      </c>
      <c r="J23" s="86" t="s">
        <v>196</v>
      </c>
      <c r="K23" s="78">
        <f>'SABANA DE PRECIOS'!J38</f>
        <v>1.36</v>
      </c>
      <c r="L23" s="78">
        <f t="shared" si="1"/>
        <v>1.6456000000000002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PRECIOS'!J4</f>
        <v>1.36</v>
      </c>
      <c r="F24" s="78">
        <f t="shared" si="0"/>
        <v>1.6456000000000002</v>
      </c>
      <c r="G24" s="45">
        <f t="shared" ref="G24:G38" si="2">G23+1</f>
        <v>29</v>
      </c>
      <c r="H24" s="75" t="s">
        <v>65</v>
      </c>
      <c r="I24" s="85" t="s">
        <v>193</v>
      </c>
      <c r="J24" s="86" t="s">
        <v>198</v>
      </c>
      <c r="K24" s="78">
        <f>'SABANA DE PRECIOS'!J39</f>
        <v>1.397</v>
      </c>
      <c r="L24" s="78">
        <f t="shared" si="1"/>
        <v>1.6903699999999999</v>
      </c>
    </row>
    <row r="25" spans="1:12" ht="24.75" customHeight="1">
      <c r="A25" s="71">
        <f>A16+1</f>
        <v>7</v>
      </c>
      <c r="B25" s="75" t="s">
        <v>19</v>
      </c>
      <c r="C25" s="76" t="s">
        <v>199</v>
      </c>
      <c r="D25" s="86" t="s">
        <v>200</v>
      </c>
      <c r="E25" s="78">
        <f>'SABANA DE PRECIOS'!J5</f>
        <v>1.36</v>
      </c>
      <c r="F25" s="78">
        <f t="shared" si="0"/>
        <v>1.6456000000000002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PRECIOS'!J40</f>
        <v>1.361</v>
      </c>
      <c r="L25" s="78">
        <f t="shared" si="1"/>
        <v>1.6468099999999999</v>
      </c>
    </row>
    <row r="26" spans="1:12" ht="24.75" customHeight="1">
      <c r="A26" s="71" t="e">
        <f>A39+1</f>
        <v>#REF!</v>
      </c>
      <c r="B26" s="75" t="s">
        <v>20</v>
      </c>
      <c r="C26" s="76" t="s">
        <v>202</v>
      </c>
      <c r="D26" s="86" t="s">
        <v>203</v>
      </c>
      <c r="E26" s="78">
        <f>'SABANA DE PRECIOS'!J6</f>
        <v>1.375</v>
      </c>
      <c r="F26" s="78">
        <f t="shared" si="0"/>
        <v>1.6637499999999998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>'SABANA DE PRECIOS'!J41</f>
        <v>1.335</v>
      </c>
      <c r="L26" s="78">
        <f t="shared" si="1"/>
        <v>1.6153499999999998</v>
      </c>
    </row>
    <row r="27" spans="1:12" ht="24.75" customHeight="1">
      <c r="A27" s="71">
        <f>A25+1</f>
        <v>8</v>
      </c>
      <c r="B27" s="75" t="s">
        <v>21</v>
      </c>
      <c r="C27" s="76" t="s">
        <v>189</v>
      </c>
      <c r="D27" s="86" t="s">
        <v>205</v>
      </c>
      <c r="E27" s="78">
        <f>'SABANA DE PRECIOS'!J7</f>
        <v>1.36</v>
      </c>
      <c r="F27" s="78">
        <f t="shared" si="0"/>
        <v>1.6456000000000002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>'SABANA DE PRECIOS'!J42</f>
        <v>1.361</v>
      </c>
      <c r="L27" s="78">
        <f t="shared" si="1"/>
        <v>1.6468099999999999</v>
      </c>
    </row>
    <row r="28" spans="1:12" ht="24.75" customHeight="1">
      <c r="A28" s="71" t="e">
        <f>G30+1</f>
        <v>#REF!</v>
      </c>
      <c r="B28" s="75" t="s">
        <v>22</v>
      </c>
      <c r="C28" s="76" t="s">
        <v>189</v>
      </c>
      <c r="D28" s="86" t="s">
        <v>208</v>
      </c>
      <c r="E28" s="78">
        <f>'SABANA DE PRECIOS'!J8</f>
        <v>1.37</v>
      </c>
      <c r="F28" s="78">
        <f t="shared" si="0"/>
        <v>1.6577000000000002</v>
      </c>
      <c r="G28" s="45">
        <f t="shared" si="2"/>
        <v>33</v>
      </c>
      <c r="H28" s="75" t="s">
        <v>72</v>
      </c>
      <c r="I28" s="85" t="s">
        <v>184</v>
      </c>
      <c r="J28" s="86" t="s">
        <v>209</v>
      </c>
      <c r="K28" s="78">
        <f>'SABANA DE PRECIOS'!J43</f>
        <v>1.453595041322314</v>
      </c>
      <c r="L28" s="78">
        <f t="shared" si="1"/>
        <v>1.7588499999999998</v>
      </c>
    </row>
    <row r="29" spans="1:12" ht="24.75" customHeight="1">
      <c r="A29" s="71"/>
      <c r="B29" s="75" t="s">
        <v>44</v>
      </c>
      <c r="C29" s="76" t="s">
        <v>189</v>
      </c>
      <c r="D29" s="86" t="s">
        <v>391</v>
      </c>
      <c r="E29" s="78">
        <f>'SABANA DE PRECIOS'!J9</f>
        <v>1.36</v>
      </c>
      <c r="F29" s="78">
        <f t="shared" si="0"/>
        <v>1.6456000000000002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PRECIOS'!J44</f>
        <v>0</v>
      </c>
      <c r="L29" s="78">
        <f t="shared" si="1"/>
        <v>0</v>
      </c>
    </row>
    <row r="30" spans="1:12" ht="24.75" customHeight="1">
      <c r="A30" s="71" t="e">
        <f>A38+1</f>
        <v>#REF!</v>
      </c>
      <c r="B30" s="75" t="s">
        <v>24</v>
      </c>
      <c r="C30" s="76" t="s">
        <v>210</v>
      </c>
      <c r="D30" s="86" t="s">
        <v>211</v>
      </c>
      <c r="E30" s="78">
        <f>'SABANA DE PRECIOS'!J10</f>
        <v>1.33</v>
      </c>
      <c r="F30" s="78">
        <f t="shared" si="0"/>
        <v>1.6093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PRECIOS'!J45</f>
        <v>1.4120000000000001</v>
      </c>
      <c r="L30" s="78">
        <f t="shared" si="1"/>
        <v>1.70852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PRECIOS'!J11</f>
        <v>1.355</v>
      </c>
      <c r="F31" s="78">
        <f t="shared" si="0"/>
        <v>1.6395499999999998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PRECIOS'!J46</f>
        <v>1.3320000000000001</v>
      </c>
      <c r="L31" s="78">
        <f t="shared" si="1"/>
        <v>1.61172</v>
      </c>
    </row>
    <row r="32" spans="1:12" ht="24.75" customHeight="1">
      <c r="A32" s="71" t="e">
        <f>A43+1</f>
        <v>#REF!</v>
      </c>
      <c r="B32" s="75" t="s">
        <v>23</v>
      </c>
      <c r="C32" s="76" t="s">
        <v>177</v>
      </c>
      <c r="D32" s="86" t="s">
        <v>216</v>
      </c>
      <c r="E32" s="78">
        <f>'SABANA DE PRECIOS'!J12</f>
        <v>1.36</v>
      </c>
      <c r="F32" s="78">
        <f t="shared" si="0"/>
        <v>1.6456000000000002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PRECIOS'!J47</f>
        <v>1.3959999999999999</v>
      </c>
      <c r="L32" s="78">
        <f t="shared" si="1"/>
        <v>1.6891599999999998</v>
      </c>
    </row>
    <row r="33" spans="1:12" ht="24.75" customHeight="1">
      <c r="A33" s="71" t="e">
        <f>A32+1</f>
        <v>#REF!</v>
      </c>
      <c r="B33" s="75" t="s">
        <v>28</v>
      </c>
      <c r="C33" s="76" t="s">
        <v>202</v>
      </c>
      <c r="D33" s="86" t="s">
        <v>218</v>
      </c>
      <c r="E33" s="78">
        <f>'SABANA DE PRECIOS'!J13</f>
        <v>1.3640000000000001</v>
      </c>
      <c r="F33" s="78">
        <f t="shared" si="0"/>
        <v>1.6504400000000001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PRECIOS'!J48</f>
        <v>1.393</v>
      </c>
      <c r="L33" s="78">
        <f t="shared" si="1"/>
        <v>1.68553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PRECIOS'!J14</f>
        <v>1.375</v>
      </c>
      <c r="F34" s="78">
        <f t="shared" si="0"/>
        <v>1.6637499999999998</v>
      </c>
      <c r="G34" s="45">
        <f t="shared" si="2"/>
        <v>37</v>
      </c>
      <c r="H34" s="75" t="s">
        <v>80</v>
      </c>
      <c r="I34" s="85" t="s">
        <v>156</v>
      </c>
      <c r="J34" s="86" t="s">
        <v>224</v>
      </c>
      <c r="K34" s="78">
        <f>'SABANA DE PRECIOS'!J49</f>
        <v>1.335</v>
      </c>
      <c r="L34" s="78">
        <f t="shared" si="1"/>
        <v>1.6153499999999998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PRECIOS'!J23</f>
        <v>1.36</v>
      </c>
      <c r="F35" s="78">
        <f t="shared" si="0"/>
        <v>1.6456000000000002</v>
      </c>
      <c r="G35" s="45"/>
      <c r="H35" s="75" t="s">
        <v>227</v>
      </c>
      <c r="I35" s="85" t="s">
        <v>228</v>
      </c>
      <c r="J35" s="86" t="s">
        <v>229</v>
      </c>
      <c r="K35" s="78">
        <f>'SABANA DE PRECIOS'!J50</f>
        <v>1.365</v>
      </c>
      <c r="L35" s="78">
        <f t="shared" si="1"/>
        <v>1.6516499999999998</v>
      </c>
    </row>
    <row r="36" spans="1:12" ht="24.75" customHeight="1">
      <c r="A36" s="71">
        <f>G31+1</f>
        <v>35</v>
      </c>
      <c r="B36" s="75" t="s">
        <v>41</v>
      </c>
      <c r="C36" s="76" t="s">
        <v>230</v>
      </c>
      <c r="D36" s="86" t="s">
        <v>231</v>
      </c>
      <c r="E36" s="78">
        <f>'SABANA DE PRECIOS'!J24</f>
        <v>1.37</v>
      </c>
      <c r="F36" s="78">
        <f t="shared" si="0"/>
        <v>1.6577000000000002</v>
      </c>
      <c r="G36" s="45">
        <f>G34+1</f>
        <v>38</v>
      </c>
      <c r="H36" s="75" t="s">
        <v>83</v>
      </c>
      <c r="I36" s="85" t="s">
        <v>238</v>
      </c>
      <c r="J36" s="86" t="s">
        <v>239</v>
      </c>
      <c r="K36" s="78">
        <f>'SABANA DE PRECIOS'!J51</f>
        <v>1.375</v>
      </c>
      <c r="L36" s="78">
        <f t="shared" si="1"/>
        <v>1.6637499999999998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PRECIOS'!J25</f>
        <v>1.37</v>
      </c>
      <c r="F37" s="78">
        <f t="shared" si="0"/>
        <v>1.6577000000000002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>'SABANA DE PRECIOS'!J52</f>
        <v>1.399</v>
      </c>
      <c r="L37" s="78">
        <f t="shared" si="1"/>
        <v>1.69279</v>
      </c>
    </row>
    <row r="38" spans="1:12" ht="24.75" customHeight="1">
      <c r="A38" s="71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>'SABANA DE PRECIOS'!J26</f>
        <v>1.3800000000000001</v>
      </c>
      <c r="F38" s="78">
        <f t="shared" si="0"/>
        <v>1.6698000000000002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>'SABANA DE PRECIOS'!J53</f>
        <v>1.391</v>
      </c>
      <c r="L38" s="78">
        <f t="shared" si="1"/>
        <v>1.6831099999999999</v>
      </c>
    </row>
    <row r="39" spans="1:12" ht="24.75" customHeight="1">
      <c r="A39" s="71" t="e">
        <f>A17+1</f>
        <v>#REF!</v>
      </c>
      <c r="B39" s="75" t="s">
        <v>191</v>
      </c>
      <c r="C39" s="85" t="s">
        <v>154</v>
      </c>
      <c r="D39" s="86" t="s">
        <v>192</v>
      </c>
      <c r="E39" s="78">
        <f>'SABANA DE PRECIOS'!J27</f>
        <v>1.35</v>
      </c>
      <c r="F39" s="78">
        <f t="shared" si="0"/>
        <v>1.6335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PRECIOS'!J54</f>
        <v>1.407</v>
      </c>
      <c r="L39" s="78">
        <f t="shared" si="1"/>
        <v>1.7024699999999999</v>
      </c>
    </row>
    <row r="40" spans="1:12" ht="24.75" customHeight="1">
      <c r="A40" s="71"/>
      <c r="B40" s="75" t="s">
        <v>47</v>
      </c>
      <c r="C40" s="76" t="s">
        <v>222</v>
      </c>
      <c r="D40" s="86" t="s">
        <v>223</v>
      </c>
      <c r="E40" s="78">
        <f>'SABANA DE PRECIOS'!J28</f>
        <v>1.46</v>
      </c>
      <c r="F40" s="78">
        <f t="shared" si="0"/>
        <v>1.7665999999999999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PRECIOS'!J55</f>
        <v>1.3680000000000001</v>
      </c>
      <c r="L40" s="78">
        <f t="shared" si="1"/>
        <v>1.6552800000000001</v>
      </c>
    </row>
    <row r="41" spans="1:12" ht="24.75" customHeight="1">
      <c r="A41" s="71">
        <f>A23+1</f>
        <v>5</v>
      </c>
      <c r="B41" s="75" t="s">
        <v>51</v>
      </c>
      <c r="C41" s="85" t="s">
        <v>177</v>
      </c>
      <c r="D41" s="86" t="s">
        <v>232</v>
      </c>
      <c r="E41" s="78">
        <f>'SABANA DE PRECIOS'!J30</f>
        <v>1.3860000000000001</v>
      </c>
      <c r="F41" s="78">
        <f>+E41*1.21</f>
        <v>1.67706</v>
      </c>
      <c r="G41" s="45">
        <f>G39+1</f>
        <v>2</v>
      </c>
    </row>
    <row r="42" spans="1:12" ht="27.75" customHeight="1">
      <c r="A42" s="97" t="e">
        <f>A26+1</f>
        <v>#REF!</v>
      </c>
      <c r="G42" s="252">
        <f>G41+1</f>
        <v>3</v>
      </c>
    </row>
    <row r="43" spans="1:12" ht="27.75" customHeight="1">
      <c r="A43" s="97" t="e">
        <f>A42+1</f>
        <v>#REF!</v>
      </c>
      <c r="D43"/>
      <c r="G43" s="239" t="e">
        <f>A33+1</f>
        <v>#REF!</v>
      </c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7">
    <mergeCell ref="H13:L14"/>
    <mergeCell ref="A13:A15"/>
    <mergeCell ref="G13:G15"/>
    <mergeCell ref="B13:D13"/>
    <mergeCell ref="E13:F13"/>
    <mergeCell ref="B14:D14"/>
    <mergeCell ref="E14:F14"/>
  </mergeCells>
  <hyperlinks>
    <hyperlink ref="D24" r:id="rId1" xr:uid="{00000000-0004-0000-0900-000000000000}"/>
    <hyperlink ref="D25" r:id="rId2" xr:uid="{00000000-0004-0000-0900-000001000000}"/>
    <hyperlink ref="D26" r:id="rId3" xr:uid="{00000000-0004-0000-0900-000002000000}"/>
    <hyperlink ref="D27" r:id="rId4" xr:uid="{00000000-0004-0000-0900-000003000000}"/>
    <hyperlink ref="D28" r:id="rId5" xr:uid="{00000000-0004-0000-0900-000004000000}"/>
    <hyperlink ref="D30" r:id="rId6" xr:uid="{00000000-0004-0000-0900-000005000000}"/>
    <hyperlink ref="D32" r:id="rId7" xr:uid="{00000000-0004-0000-0900-000006000000}"/>
    <hyperlink ref="D33" r:id="rId8" xr:uid="{00000000-0004-0000-0900-000007000000}"/>
    <hyperlink ref="D35" r:id="rId9" xr:uid="{00000000-0004-0000-0900-000008000000}"/>
    <hyperlink ref="D36" r:id="rId10" xr:uid="{00000000-0004-0000-0900-000009000000}"/>
    <hyperlink ref="D37" r:id="rId11" xr:uid="{00000000-0004-0000-0900-00000A000000}"/>
    <hyperlink ref="D38" r:id="rId12" xr:uid="{00000000-0004-0000-0900-00000C000000}"/>
    <hyperlink ref="D40" r:id="rId13" xr:uid="{00000000-0004-0000-0900-00000D000000}"/>
    <hyperlink ref="D41" r:id="rId14" xr:uid="{00000000-0004-0000-0900-00000F000000}"/>
    <hyperlink ref="J16" r:id="rId15" xr:uid="{00000000-0004-0000-0900-000010000000}"/>
    <hyperlink ref="J19" r:id="rId16" xr:uid="{00000000-0004-0000-0900-000011000000}"/>
    <hyperlink ref="J20" r:id="rId17" xr:uid="{00000000-0004-0000-0900-000012000000}"/>
    <hyperlink ref="J22" r:id="rId18" xr:uid="{00000000-0004-0000-0900-000013000000}"/>
    <hyperlink ref="J23" r:id="rId19" xr:uid="{00000000-0004-0000-0900-000014000000}"/>
    <hyperlink ref="J24" r:id="rId20" xr:uid="{00000000-0004-0000-0900-000015000000}"/>
    <hyperlink ref="J25" r:id="rId21" xr:uid="{00000000-0004-0000-0900-000016000000}"/>
    <hyperlink ref="J26" r:id="rId22" xr:uid="{00000000-0004-0000-0900-000017000000}"/>
    <hyperlink ref="J27" r:id="rId23" xr:uid="{00000000-0004-0000-0900-000018000000}"/>
    <hyperlink ref="J28" r:id="rId24" xr:uid="{00000000-0004-0000-0900-000019000000}"/>
    <hyperlink ref="J29" r:id="rId25" xr:uid="{00000000-0004-0000-0900-00001A000000}"/>
    <hyperlink ref="J31" r:id="rId26" xr:uid="{00000000-0004-0000-0900-00001B000000}"/>
    <hyperlink ref="J32" r:id="rId27" xr:uid="{00000000-0004-0000-0900-00001C000000}"/>
    <hyperlink ref="D16" r:id="rId28" xr:uid="{00000000-0004-0000-0900-00001D000000}"/>
    <hyperlink ref="D17" r:id="rId29" xr:uid="{00000000-0004-0000-0900-00001E000000}"/>
    <hyperlink ref="D19" r:id="rId30" xr:uid="{00000000-0004-0000-0900-00001F000000}"/>
    <hyperlink ref="D20" r:id="rId31" xr:uid="{00000000-0004-0000-0900-000020000000}"/>
    <hyperlink ref="J17" r:id="rId32" xr:uid="{00000000-0004-0000-0900-000021000000}"/>
    <hyperlink ref="D34" r:id="rId33" tooltip="https://www.google.com/maps/place//data=!4m2!3m1!1s0xd44ab000adf899f:0xd765aad97d157931?sa=X&amp;ved=1t:8290&amp;ictx=111" xr:uid="{00000000-0004-0000-0900-000022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colBreaks count="1" manualBreakCount="1">
    <brk id="6" max="1048575" man="1"/>
  </colBreaks>
  <drawing r:id="rId3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2:L1483"/>
  <sheetViews>
    <sheetView view="pageBreakPreview" topLeftCell="B1" zoomScale="85" zoomScaleNormal="130" zoomScaleSheetLayoutView="85" workbookViewId="0">
      <selection activeCell="L42" sqref="A1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209"/>
      <c r="C2" s="209"/>
      <c r="D2" s="209"/>
      <c r="E2" s="209"/>
      <c r="F2" s="209"/>
    </row>
    <row r="4" spans="1:12">
      <c r="B4" s="210"/>
      <c r="C4" s="210"/>
      <c r="D4" s="210"/>
      <c r="E4" s="210"/>
      <c r="F4" s="210"/>
    </row>
    <row r="5" spans="1:12" ht="18" customHeight="1">
      <c r="B5" s="210"/>
      <c r="C5" s="210"/>
      <c r="D5" s="210"/>
      <c r="E5" s="210"/>
      <c r="F5" s="210"/>
      <c r="G5" s="1"/>
      <c r="H5" s="1"/>
    </row>
    <row r="6" spans="1:12">
      <c r="B6" s="64"/>
      <c r="C6" s="64"/>
      <c r="D6" s="64"/>
      <c r="E6" s="64"/>
      <c r="F6" s="64"/>
    </row>
    <row r="7" spans="1:12">
      <c r="B7" s="208"/>
      <c r="C7" s="208"/>
      <c r="D7" s="208"/>
      <c r="E7" s="208"/>
      <c r="F7" s="208"/>
    </row>
    <row r="8" spans="1:12">
      <c r="B8" s="208"/>
      <c r="C8" s="208"/>
      <c r="D8" s="208"/>
      <c r="E8" s="208"/>
      <c r="F8" s="208"/>
    </row>
    <row r="11" spans="1:12" ht="1.5" customHeight="1"/>
    <row r="12" spans="1:12" ht="15" hidden="1" customHeight="1"/>
    <row r="13" spans="1:12" ht="25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3.2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25.5" customHeight="1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A39+1</f>
        <v>6</v>
      </c>
      <c r="B16" s="75" t="s">
        <v>400</v>
      </c>
      <c r="C16" s="76" t="s">
        <v>171</v>
      </c>
      <c r="D16" s="86" t="s">
        <v>172</v>
      </c>
      <c r="E16" s="78">
        <f>+'SABANA DE PRECIOS'!L15</f>
        <v>1.347</v>
      </c>
      <c r="F16" s="78">
        <f>+E16*1.21</f>
        <v>1.6298699999999999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PRECIOS'!L31</f>
        <v>1.3620000000000001</v>
      </c>
      <c r="L16" s="78">
        <f>K16*1.21</f>
        <v>1.64802</v>
      </c>
    </row>
    <row r="17" spans="1:12" ht="24.75" customHeight="1">
      <c r="A17" s="71" t="e">
        <f>A31+1</f>
        <v>#REF!</v>
      </c>
      <c r="B17" s="75" t="s">
        <v>406</v>
      </c>
      <c r="C17" s="76" t="s">
        <v>171</v>
      </c>
      <c r="D17" s="86" t="s">
        <v>176</v>
      </c>
      <c r="E17" s="78">
        <f>+'SABANA DE PRECIOS'!L16</f>
        <v>1.347</v>
      </c>
      <c r="F17" s="78">
        <f t="shared" ref="F17:F40" si="0">+E17*1.21</f>
        <v>1.6298699999999999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PRECIOS'!L32</f>
        <v>1.4359999999999999</v>
      </c>
      <c r="L17" s="78">
        <f t="shared" ref="L17:L40" si="1">K17*1.21</f>
        <v>1.7375599999999998</v>
      </c>
    </row>
    <row r="18" spans="1:12" ht="24.75" customHeight="1">
      <c r="A18" s="71"/>
      <c r="B18" s="75" t="s">
        <v>179</v>
      </c>
      <c r="C18" s="76" t="s">
        <v>171</v>
      </c>
      <c r="D18" s="86" t="s">
        <v>392</v>
      </c>
      <c r="E18" s="78">
        <f>+'SABANA DE PRECIOS'!L17</f>
        <v>1.347</v>
      </c>
      <c r="F18" s="78">
        <f t="shared" si="0"/>
        <v>1.6298699999999999</v>
      </c>
      <c r="G18" s="45"/>
      <c r="H18" s="75" t="s">
        <v>56</v>
      </c>
      <c r="I18" s="85" t="s">
        <v>173</v>
      </c>
      <c r="J18" s="86" t="s">
        <v>174</v>
      </c>
      <c r="K18" s="78">
        <f>'SABANA DE PRECIOS'!L33</f>
        <v>1.3420000000000001</v>
      </c>
      <c r="L18" s="78">
        <f t="shared" si="1"/>
        <v>1.62382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+'SABANA DE PRECIOS'!L18</f>
        <v>1.3520000000000001</v>
      </c>
      <c r="F19" s="78">
        <f t="shared" si="0"/>
        <v>1.63592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PRECIOS'!L34</f>
        <v>1.4</v>
      </c>
      <c r="L19" s="78">
        <f t="shared" si="1"/>
        <v>1.694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+'SABANA DE PRECIOS'!L19</f>
        <v>1.357</v>
      </c>
      <c r="F20" s="78">
        <f t="shared" si="0"/>
        <v>1.6419699999999999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PRECIOS'!L35</f>
        <v>1.3759999999999999</v>
      </c>
      <c r="L20" s="78">
        <f t="shared" si="1"/>
        <v>1.6649599999999998</v>
      </c>
    </row>
    <row r="21" spans="1:12" ht="24.75" customHeight="1">
      <c r="A21" s="71"/>
      <c r="B21" s="75" t="s">
        <v>37</v>
      </c>
      <c r="C21" s="76" t="s">
        <v>189</v>
      </c>
      <c r="D21" s="86" t="s">
        <v>190</v>
      </c>
      <c r="E21" s="78">
        <f>+'SABANA DE PRECIOS'!L20</f>
        <v>1.3420000000000001</v>
      </c>
      <c r="F21" s="78">
        <f t="shared" si="0"/>
        <v>1.62382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PRECIOS'!L36</f>
        <v>1.4000000000000001</v>
      </c>
      <c r="L21" s="78">
        <f t="shared" si="1"/>
        <v>1.6940000000000002</v>
      </c>
    </row>
    <row r="22" spans="1:12" ht="24.75" customHeight="1">
      <c r="A22" s="71">
        <f>G39+1</f>
        <v>3</v>
      </c>
      <c r="B22" s="75" t="s">
        <v>368</v>
      </c>
      <c r="C22" s="76" t="s">
        <v>171</v>
      </c>
      <c r="D22" s="86" t="s">
        <v>369</v>
      </c>
      <c r="E22" s="78">
        <f>+'SABANA DE PRECIOS'!L21</f>
        <v>1.3720000000000001</v>
      </c>
      <c r="F22" s="78">
        <f t="shared" si="0"/>
        <v>1.66012</v>
      </c>
      <c r="G22" s="45">
        <v>27</v>
      </c>
      <c r="H22" s="75" t="s">
        <v>62</v>
      </c>
      <c r="I22" s="85" t="s">
        <v>177</v>
      </c>
      <c r="J22" s="86" t="s">
        <v>188</v>
      </c>
      <c r="K22" s="78">
        <f>'SABANA DE PRECIOS'!L37</f>
        <v>1.3920000000000001</v>
      </c>
      <c r="L22" s="78">
        <f t="shared" si="1"/>
        <v>1.68432</v>
      </c>
    </row>
    <row r="23" spans="1:12" ht="24.75" customHeight="1">
      <c r="A23" s="71">
        <f>A22+1</f>
        <v>4</v>
      </c>
      <c r="B23" s="75" t="s">
        <v>15</v>
      </c>
      <c r="C23" s="76" t="s">
        <v>193</v>
      </c>
      <c r="D23" s="86" t="s">
        <v>194</v>
      </c>
      <c r="E23" s="78">
        <f>'SABANA DE PRECIOS'!L3</f>
        <v>1.3620000000000001</v>
      </c>
      <c r="F23" s="78">
        <f t="shared" si="0"/>
        <v>1.64802</v>
      </c>
      <c r="G23" s="45">
        <f>G22+1</f>
        <v>28</v>
      </c>
      <c r="H23" s="75" t="s">
        <v>64</v>
      </c>
      <c r="I23" s="85" t="s">
        <v>195</v>
      </c>
      <c r="J23" s="86" t="s">
        <v>196</v>
      </c>
      <c r="K23" s="78">
        <f>'SABANA DE PRECIOS'!L38</f>
        <v>1.3620000000000001</v>
      </c>
      <c r="L23" s="78">
        <f t="shared" si="1"/>
        <v>1.64802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PRECIOS'!L4</f>
        <v>1.3620000000000001</v>
      </c>
      <c r="F24" s="78">
        <f t="shared" si="0"/>
        <v>1.64802</v>
      </c>
      <c r="G24" s="45">
        <f t="shared" ref="G24:G37" si="2">G23+1</f>
        <v>29</v>
      </c>
      <c r="H24" s="75" t="s">
        <v>65</v>
      </c>
      <c r="I24" s="85" t="s">
        <v>193</v>
      </c>
      <c r="J24" s="86" t="s">
        <v>198</v>
      </c>
      <c r="K24" s="78">
        <f>'SABANA DE PRECIOS'!L39</f>
        <v>1.399</v>
      </c>
      <c r="L24" s="78">
        <f t="shared" si="1"/>
        <v>1.69279</v>
      </c>
    </row>
    <row r="25" spans="1:12" ht="24.75" customHeight="1">
      <c r="A25" s="71">
        <f>A16+1</f>
        <v>7</v>
      </c>
      <c r="B25" s="75" t="s">
        <v>19</v>
      </c>
      <c r="C25" s="76" t="s">
        <v>199</v>
      </c>
      <c r="D25" s="86" t="s">
        <v>200</v>
      </c>
      <c r="E25" s="78">
        <f>'SABANA DE PRECIOS'!L5</f>
        <v>1.3620000000000001</v>
      </c>
      <c r="F25" s="78">
        <f t="shared" si="0"/>
        <v>1.64802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PRECIOS'!L40</f>
        <v>1.363</v>
      </c>
      <c r="L25" s="78">
        <f t="shared" si="1"/>
        <v>1.64923</v>
      </c>
    </row>
    <row r="26" spans="1:12" ht="24.75" customHeight="1">
      <c r="A26" s="71" t="e">
        <f>A38+1</f>
        <v>#REF!</v>
      </c>
      <c r="B26" s="75" t="s">
        <v>20</v>
      </c>
      <c r="C26" s="76" t="s">
        <v>202</v>
      </c>
      <c r="D26" s="86" t="s">
        <v>203</v>
      </c>
      <c r="E26" s="78">
        <f>'SABANA DE PRECIOS'!L6</f>
        <v>1.377</v>
      </c>
      <c r="F26" s="78">
        <f t="shared" si="0"/>
        <v>1.6661699999999999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>'SABANA DE PRECIOS'!L41</f>
        <v>1.337</v>
      </c>
      <c r="L26" s="78">
        <f t="shared" si="1"/>
        <v>1.6177699999999999</v>
      </c>
    </row>
    <row r="27" spans="1:12" ht="24.75" customHeight="1">
      <c r="A27" s="71">
        <f>A25+1</f>
        <v>8</v>
      </c>
      <c r="B27" s="75" t="s">
        <v>21</v>
      </c>
      <c r="C27" s="76" t="s">
        <v>189</v>
      </c>
      <c r="D27" s="86" t="s">
        <v>205</v>
      </c>
      <c r="E27" s="78">
        <f>'SABANA DE PRECIOS'!L7</f>
        <v>1.3620000000000001</v>
      </c>
      <c r="F27" s="78">
        <f t="shared" si="0"/>
        <v>1.64802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>'SABANA DE PRECIOS'!L42</f>
        <v>1.363</v>
      </c>
      <c r="L27" s="78">
        <f t="shared" si="1"/>
        <v>1.64923</v>
      </c>
    </row>
    <row r="28" spans="1:12" ht="24.75" customHeight="1">
      <c r="A28" s="71"/>
      <c r="B28" s="75" t="s">
        <v>22</v>
      </c>
      <c r="C28" s="76" t="s">
        <v>189</v>
      </c>
      <c r="D28" s="86" t="s">
        <v>208</v>
      </c>
      <c r="E28" s="78">
        <f>'SABANA DE PRECIOS'!L8</f>
        <v>1.3720000000000001</v>
      </c>
      <c r="F28" s="78">
        <f t="shared" si="0"/>
        <v>1.66012</v>
      </c>
      <c r="G28" s="45"/>
      <c r="H28" s="75" t="s">
        <v>72</v>
      </c>
      <c r="I28" s="85" t="s">
        <v>184</v>
      </c>
      <c r="J28" s="86" t="s">
        <v>209</v>
      </c>
      <c r="K28" s="78">
        <f>'SABANA DE PRECIOS'!L43</f>
        <v>1.455595041322314</v>
      </c>
      <c r="L28" s="78">
        <f t="shared" si="1"/>
        <v>1.7612699999999999</v>
      </c>
    </row>
    <row r="29" spans="1:12" ht="24.75" customHeight="1">
      <c r="A29" s="71" t="e">
        <f>G30+1</f>
        <v>#REF!</v>
      </c>
      <c r="B29" s="75" t="s">
        <v>44</v>
      </c>
      <c r="C29" s="76" t="s">
        <v>189</v>
      </c>
      <c r="D29" s="86" t="s">
        <v>391</v>
      </c>
      <c r="E29" s="78">
        <f>'SABANA DE PRECIOS'!L9</f>
        <v>1.3620000000000001</v>
      </c>
      <c r="F29" s="78">
        <f t="shared" si="0"/>
        <v>1.64802</v>
      </c>
      <c r="G29" s="45">
        <f>G27+1</f>
        <v>33</v>
      </c>
      <c r="H29" s="75" t="s">
        <v>73</v>
      </c>
      <c r="I29" s="85" t="s">
        <v>184</v>
      </c>
      <c r="J29" s="86" t="s">
        <v>212</v>
      </c>
      <c r="K29" s="78">
        <f>'SABANA DE PRECIOS'!L44</f>
        <v>0</v>
      </c>
      <c r="L29" s="78">
        <f t="shared" si="1"/>
        <v>0</v>
      </c>
    </row>
    <row r="30" spans="1:12" ht="24.75" customHeight="1">
      <c r="A30" s="71" t="e">
        <f>A37+1</f>
        <v>#REF!</v>
      </c>
      <c r="B30" s="75" t="s">
        <v>24</v>
      </c>
      <c r="C30" s="76" t="s">
        <v>210</v>
      </c>
      <c r="D30" s="86" t="s">
        <v>211</v>
      </c>
      <c r="E30" s="78">
        <f>'SABANA DE PRECIOS'!L10</f>
        <v>1.3320000000000001</v>
      </c>
      <c r="F30" s="78">
        <f t="shared" si="0"/>
        <v>1.61172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PRECIOS'!L45</f>
        <v>1.4140000000000001</v>
      </c>
      <c r="L30" s="78">
        <f t="shared" si="1"/>
        <v>1.7109400000000001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PRECIOS'!L11</f>
        <v>1.357</v>
      </c>
      <c r="F31" s="78">
        <f t="shared" si="0"/>
        <v>1.6419699999999999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PRECIOS'!L46</f>
        <v>1.3340000000000001</v>
      </c>
      <c r="L31" s="78">
        <f t="shared" si="1"/>
        <v>1.6141400000000001</v>
      </c>
    </row>
    <row r="32" spans="1:12" ht="24.75" customHeight="1">
      <c r="A32" s="71" t="e">
        <f>A42+1</f>
        <v>#REF!</v>
      </c>
      <c r="B32" s="75" t="s">
        <v>23</v>
      </c>
      <c r="C32" s="76" t="s">
        <v>177</v>
      </c>
      <c r="D32" s="86" t="s">
        <v>216</v>
      </c>
      <c r="E32" s="78">
        <f>'SABANA DE PRECIOS'!L12</f>
        <v>1.3620000000000001</v>
      </c>
      <c r="F32" s="78">
        <f t="shared" si="0"/>
        <v>1.64802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PRECIOS'!L47</f>
        <v>1.3979999999999999</v>
      </c>
      <c r="L32" s="78">
        <f t="shared" si="1"/>
        <v>1.6915799999999999</v>
      </c>
    </row>
    <row r="33" spans="1:12" ht="24.75" customHeight="1">
      <c r="A33" s="71" t="e">
        <f>A32+1</f>
        <v>#REF!</v>
      </c>
      <c r="B33" s="75" t="s">
        <v>28</v>
      </c>
      <c r="C33" s="76" t="s">
        <v>202</v>
      </c>
      <c r="D33" s="86" t="s">
        <v>218</v>
      </c>
      <c r="E33" s="78">
        <f>'SABANA DE PRECIOS'!L13</f>
        <v>1.3660000000000001</v>
      </c>
      <c r="F33" s="78">
        <f t="shared" si="0"/>
        <v>1.65286</v>
      </c>
      <c r="G33" s="45">
        <f>A35+1</f>
        <v>36</v>
      </c>
      <c r="H33" s="75" t="s">
        <v>79</v>
      </c>
      <c r="I33" s="85" t="s">
        <v>177</v>
      </c>
      <c r="J33" s="86" t="s">
        <v>221</v>
      </c>
      <c r="K33" s="78">
        <f>'SABANA DE PRECIOS'!L48</f>
        <v>1.395</v>
      </c>
      <c r="L33" s="78">
        <f t="shared" si="1"/>
        <v>1.6879500000000001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PRECIOS'!L14</f>
        <v>1.377</v>
      </c>
      <c r="F34" s="78">
        <f t="shared" si="0"/>
        <v>1.6661699999999999</v>
      </c>
      <c r="G34" s="45">
        <f>G33+1</f>
        <v>37</v>
      </c>
      <c r="H34" s="75" t="s">
        <v>80</v>
      </c>
      <c r="I34" s="85" t="s">
        <v>156</v>
      </c>
      <c r="J34" s="86" t="s">
        <v>224</v>
      </c>
      <c r="K34" s="78">
        <f>'SABANA DE PRECIOS'!L49</f>
        <v>1.337</v>
      </c>
      <c r="L34" s="78">
        <f t="shared" si="1"/>
        <v>1.6177699999999999</v>
      </c>
    </row>
    <row r="35" spans="1:12" ht="24.75" customHeight="1">
      <c r="A35" s="71">
        <f>G31+1</f>
        <v>35</v>
      </c>
      <c r="B35" s="75" t="s">
        <v>39</v>
      </c>
      <c r="C35" s="76" t="s">
        <v>225</v>
      </c>
      <c r="D35" s="86" t="s">
        <v>226</v>
      </c>
      <c r="E35" s="78">
        <f>'SABANA DE PRECIOS'!L23</f>
        <v>1.3620000000000001</v>
      </c>
      <c r="F35" s="78">
        <f t="shared" si="0"/>
        <v>1.64802</v>
      </c>
      <c r="G35" s="45">
        <f t="shared" si="2"/>
        <v>38</v>
      </c>
      <c r="H35" s="75" t="s">
        <v>227</v>
      </c>
      <c r="I35" s="85" t="s">
        <v>228</v>
      </c>
      <c r="J35" s="86" t="s">
        <v>229</v>
      </c>
      <c r="K35" s="78">
        <f>+'SABANA DE PRECIOS'!L50</f>
        <v>1.367</v>
      </c>
      <c r="L35" s="78">
        <f t="shared" si="1"/>
        <v>1.6540699999999999</v>
      </c>
    </row>
    <row r="36" spans="1:12" ht="24.75" customHeight="1">
      <c r="A36" s="71"/>
      <c r="B36" s="75" t="s">
        <v>41</v>
      </c>
      <c r="C36" s="76" t="s">
        <v>230</v>
      </c>
      <c r="D36" s="86" t="s">
        <v>231</v>
      </c>
      <c r="E36" s="78">
        <f>'SABANA DE PRECIOS'!L24</f>
        <v>1.3720000000000001</v>
      </c>
      <c r="F36" s="78">
        <f t="shared" si="0"/>
        <v>1.66012</v>
      </c>
      <c r="G36" s="45">
        <f t="shared" si="2"/>
        <v>39</v>
      </c>
      <c r="H36" s="75" t="s">
        <v>83</v>
      </c>
      <c r="I36" s="85" t="s">
        <v>238</v>
      </c>
      <c r="J36" s="86" t="s">
        <v>239</v>
      </c>
      <c r="K36" s="78">
        <f>'SABANA DE PRECIOS'!L51</f>
        <v>1.377</v>
      </c>
      <c r="L36" s="78">
        <f t="shared" si="1"/>
        <v>1.6661699999999999</v>
      </c>
    </row>
    <row r="37" spans="1:12" ht="24.75" customHeight="1">
      <c r="A37" s="71" t="e">
        <f>A43+1</f>
        <v>#REF!</v>
      </c>
      <c r="B37" s="75" t="s">
        <v>43</v>
      </c>
      <c r="C37" s="76" t="s">
        <v>177</v>
      </c>
      <c r="D37" s="86" t="s">
        <v>233</v>
      </c>
      <c r="E37" s="78">
        <f>'SABANA DE PRECIOS'!L25</f>
        <v>1.3720000000000001</v>
      </c>
      <c r="F37" s="78">
        <f t="shared" si="0"/>
        <v>1.66012</v>
      </c>
      <c r="G37" s="45">
        <f t="shared" si="2"/>
        <v>40</v>
      </c>
      <c r="H37" s="75" t="s">
        <v>387</v>
      </c>
      <c r="I37" s="85" t="s">
        <v>177</v>
      </c>
      <c r="J37" s="86" t="s">
        <v>393</v>
      </c>
      <c r="K37" s="78">
        <f>'SABANA DE PRECIOS'!L52</f>
        <v>1.401</v>
      </c>
      <c r="L37" s="78">
        <f t="shared" si="1"/>
        <v>1.6952099999999999</v>
      </c>
    </row>
    <row r="38" spans="1:12" ht="24.75" customHeight="1">
      <c r="A38" s="71" t="e">
        <f>A17+1</f>
        <v>#REF!</v>
      </c>
      <c r="B38" s="75" t="s">
        <v>45</v>
      </c>
      <c r="C38" s="76" t="s">
        <v>177</v>
      </c>
      <c r="D38" s="86" t="s">
        <v>240</v>
      </c>
      <c r="E38" s="78">
        <f>'SABANA DE PRECIOS'!L26</f>
        <v>1.3820000000000001</v>
      </c>
      <c r="F38" s="78">
        <f t="shared" si="0"/>
        <v>1.67222</v>
      </c>
      <c r="G38" s="45">
        <v>1</v>
      </c>
      <c r="H38" s="75" t="s">
        <v>389</v>
      </c>
      <c r="I38" s="85" t="s">
        <v>177</v>
      </c>
      <c r="J38" s="86" t="s">
        <v>395</v>
      </c>
      <c r="K38" s="78">
        <f>'SABANA DE PRECIOS'!L53</f>
        <v>1.393</v>
      </c>
      <c r="L38" s="78">
        <f t="shared" si="1"/>
        <v>1.68553</v>
      </c>
    </row>
    <row r="39" spans="1:12" ht="24.75" customHeight="1">
      <c r="A39" s="71">
        <f>A23+1</f>
        <v>5</v>
      </c>
      <c r="B39" s="75" t="s">
        <v>191</v>
      </c>
      <c r="C39" s="76" t="s">
        <v>154</v>
      </c>
      <c r="D39" s="86" t="s">
        <v>192</v>
      </c>
      <c r="E39" s="78">
        <f>'SABANA DE PRECIOS'!L27</f>
        <v>1.3520000000000001</v>
      </c>
      <c r="F39" s="78">
        <f t="shared" si="0"/>
        <v>1.63592</v>
      </c>
      <c r="G39" s="45">
        <f>G38+1</f>
        <v>2</v>
      </c>
      <c r="H39" s="75" t="s">
        <v>388</v>
      </c>
      <c r="I39" s="85" t="s">
        <v>394</v>
      </c>
      <c r="J39" s="86" t="s">
        <v>396</v>
      </c>
      <c r="K39" s="78">
        <f>'SABANA DE PRECIOS'!L54</f>
        <v>1.409</v>
      </c>
      <c r="L39" s="78">
        <f t="shared" si="1"/>
        <v>1.70489</v>
      </c>
    </row>
    <row r="40" spans="1:12" ht="24.75" customHeight="1">
      <c r="A40" s="240"/>
      <c r="B40" s="75" t="s">
        <v>47</v>
      </c>
      <c r="C40" s="76" t="s">
        <v>222</v>
      </c>
      <c r="D40" s="86" t="s">
        <v>223</v>
      </c>
      <c r="E40" s="78">
        <f>'SABANA DE PRECIOS'!L28</f>
        <v>1.462</v>
      </c>
      <c r="F40" s="78">
        <f t="shared" si="0"/>
        <v>1.7690199999999998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PRECIOS'!L55</f>
        <v>1.37</v>
      </c>
      <c r="L40" s="78">
        <f t="shared" si="1"/>
        <v>1.6577000000000002</v>
      </c>
    </row>
    <row r="41" spans="1:12" ht="24.75" customHeight="1">
      <c r="A41" s="240" t="e">
        <f>A26+1</f>
        <v>#REF!</v>
      </c>
      <c r="B41" s="75" t="s">
        <v>51</v>
      </c>
      <c r="C41" s="85" t="s">
        <v>177</v>
      </c>
      <c r="D41" s="86" t="s">
        <v>232</v>
      </c>
      <c r="E41" s="78">
        <f>'SABANA DE PRECIOS'!L30</f>
        <v>1.3880000000000001</v>
      </c>
      <c r="F41" s="78">
        <f>+E41*1.21</f>
        <v>1.6794800000000001</v>
      </c>
      <c r="G41" s="45">
        <f>G39+1</f>
        <v>3</v>
      </c>
    </row>
    <row r="42" spans="1:12" ht="27.75" customHeight="1">
      <c r="A42" s="239" t="e">
        <f>A41+1</f>
        <v>#REF!</v>
      </c>
      <c r="G42" s="252" t="e">
        <f>A33+1</f>
        <v>#REF!</v>
      </c>
    </row>
    <row r="43" spans="1:12" ht="27.75" customHeight="1">
      <c r="A43" s="97" t="e">
        <f>A29+1</f>
        <v>#REF!</v>
      </c>
      <c r="D43"/>
      <c r="G43" s="239"/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7">
    <mergeCell ref="H13:L14"/>
    <mergeCell ref="A13:A15"/>
    <mergeCell ref="G13:G15"/>
    <mergeCell ref="B13:D13"/>
    <mergeCell ref="E13:F13"/>
    <mergeCell ref="B14:D14"/>
    <mergeCell ref="E14:F14"/>
  </mergeCells>
  <hyperlinks>
    <hyperlink ref="D24" r:id="rId1" xr:uid="{00000000-0004-0000-0A00-000000000000}"/>
    <hyperlink ref="D25" r:id="rId2" xr:uid="{00000000-0004-0000-0A00-000001000000}"/>
    <hyperlink ref="D26" r:id="rId3" xr:uid="{00000000-0004-0000-0A00-000002000000}"/>
    <hyperlink ref="D27" r:id="rId4" xr:uid="{00000000-0004-0000-0A00-000003000000}"/>
    <hyperlink ref="D28" r:id="rId5" xr:uid="{00000000-0004-0000-0A00-000004000000}"/>
    <hyperlink ref="D30" r:id="rId6" xr:uid="{00000000-0004-0000-0A00-000005000000}"/>
    <hyperlink ref="D32" r:id="rId7" xr:uid="{00000000-0004-0000-0A00-000006000000}"/>
    <hyperlink ref="D33" r:id="rId8" xr:uid="{00000000-0004-0000-0A00-000007000000}"/>
    <hyperlink ref="D35" r:id="rId9" xr:uid="{00000000-0004-0000-0A00-000008000000}"/>
    <hyperlink ref="D36" r:id="rId10" xr:uid="{00000000-0004-0000-0A00-000009000000}"/>
    <hyperlink ref="D37" r:id="rId11" xr:uid="{00000000-0004-0000-0A00-00000A000000}"/>
    <hyperlink ref="D38" r:id="rId12" xr:uid="{00000000-0004-0000-0A00-00000C000000}"/>
    <hyperlink ref="D40" r:id="rId13" xr:uid="{00000000-0004-0000-0A00-00000D000000}"/>
    <hyperlink ref="D41" r:id="rId14" xr:uid="{00000000-0004-0000-0A00-00000F000000}"/>
    <hyperlink ref="J16" r:id="rId15" xr:uid="{00000000-0004-0000-0A00-000010000000}"/>
    <hyperlink ref="J17" r:id="rId16" xr:uid="{00000000-0004-0000-0A00-000011000000}"/>
    <hyperlink ref="J19" r:id="rId17" xr:uid="{00000000-0004-0000-0A00-000012000000}"/>
    <hyperlink ref="J20" r:id="rId18" xr:uid="{00000000-0004-0000-0A00-000013000000}"/>
    <hyperlink ref="J22" r:id="rId19" xr:uid="{00000000-0004-0000-0A00-000014000000}"/>
    <hyperlink ref="J23" r:id="rId20" xr:uid="{00000000-0004-0000-0A00-000015000000}"/>
    <hyperlink ref="J24" r:id="rId21" xr:uid="{00000000-0004-0000-0A00-000016000000}"/>
    <hyperlink ref="J25" r:id="rId22" xr:uid="{00000000-0004-0000-0A00-000017000000}"/>
    <hyperlink ref="J26" r:id="rId23" xr:uid="{00000000-0004-0000-0A00-000018000000}"/>
    <hyperlink ref="J27" r:id="rId24" xr:uid="{00000000-0004-0000-0A00-000019000000}"/>
    <hyperlink ref="J28" r:id="rId25" xr:uid="{00000000-0004-0000-0A00-00001A000000}"/>
    <hyperlink ref="J29" r:id="rId26" xr:uid="{00000000-0004-0000-0A00-00001B000000}"/>
    <hyperlink ref="J31" r:id="rId27" xr:uid="{00000000-0004-0000-0A00-00001C000000}"/>
    <hyperlink ref="J32" r:id="rId28" xr:uid="{00000000-0004-0000-0A00-00001D000000}"/>
    <hyperlink ref="D16" r:id="rId29" xr:uid="{00000000-0004-0000-0A00-00001E000000}"/>
    <hyperlink ref="D17" r:id="rId30" xr:uid="{00000000-0004-0000-0A00-00001F000000}"/>
    <hyperlink ref="D19" r:id="rId31" xr:uid="{00000000-0004-0000-0A00-000020000000}"/>
    <hyperlink ref="D20" r:id="rId32" xr:uid="{00000000-0004-0000-0A00-000021000000}"/>
    <hyperlink ref="D34" r:id="rId33" tooltip="https://www.google.com/maps/place//data=!4m2!3m1!1s0xd44ab000adf899f:0xd765aad97d157931?sa=X&amp;ved=1t:8290&amp;ictx=111" xr:uid="{00000000-0004-0000-0A00-000022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colBreaks count="1" manualBreakCount="1">
    <brk id="6" max="1048575" man="1"/>
  </colBreaks>
  <drawing r:id="rId3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2:L1483"/>
  <sheetViews>
    <sheetView view="pageBreakPreview" topLeftCell="B1" zoomScale="55" zoomScaleNormal="130" zoomScaleSheetLayoutView="55" workbookViewId="0">
      <selection activeCell="L42" sqref="A1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209"/>
      <c r="C2" s="209"/>
      <c r="D2" s="209"/>
      <c r="E2" s="209"/>
      <c r="F2" s="209"/>
    </row>
    <row r="4" spans="1:12">
      <c r="B4" s="210"/>
      <c r="C4" s="210"/>
      <c r="D4" s="210"/>
      <c r="E4" s="210"/>
      <c r="F4" s="210"/>
    </row>
    <row r="5" spans="1:12" ht="18" customHeight="1">
      <c r="B5" s="210"/>
      <c r="C5" s="210"/>
      <c r="D5" s="210"/>
      <c r="E5" s="210"/>
      <c r="F5" s="210"/>
      <c r="G5" s="1"/>
      <c r="H5" s="1"/>
    </row>
    <row r="6" spans="1:12">
      <c r="B6" s="64"/>
      <c r="C6" s="64"/>
      <c r="D6" s="64"/>
      <c r="E6" s="64"/>
      <c r="F6" s="64"/>
    </row>
    <row r="7" spans="1:12">
      <c r="B7" s="208"/>
      <c r="C7" s="208"/>
      <c r="D7" s="208"/>
      <c r="E7" s="208"/>
      <c r="F7" s="208"/>
    </row>
    <row r="8" spans="1:12">
      <c r="B8" s="208"/>
      <c r="C8" s="208"/>
      <c r="D8" s="208"/>
      <c r="E8" s="208"/>
      <c r="F8" s="208"/>
    </row>
    <row r="11" spans="1:12" ht="1.5" hidden="1" customHeight="1"/>
    <row r="12" spans="1:12" ht="3" customHeight="1"/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A41+1</f>
        <v>6</v>
      </c>
      <c r="B16" s="75" t="s">
        <v>410</v>
      </c>
      <c r="C16" s="76" t="s">
        <v>171</v>
      </c>
      <c r="D16" s="86" t="s">
        <v>172</v>
      </c>
      <c r="E16" s="78">
        <f>+'SABANA DE PRECIOS'!N15</f>
        <v>1.3519999999999999</v>
      </c>
      <c r="F16" s="78">
        <f>+E16*1.21</f>
        <v>1.6359199999999998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PRECIOS'!N31</f>
        <v>1.367</v>
      </c>
      <c r="L16" s="78">
        <f>K16*1.21</f>
        <v>1.6540699999999999</v>
      </c>
    </row>
    <row r="17" spans="1:12" ht="24.75" customHeight="1">
      <c r="A17" s="71" t="e">
        <f>A31+1</f>
        <v>#REF!</v>
      </c>
      <c r="B17" s="75" t="s">
        <v>406</v>
      </c>
      <c r="C17" s="76" t="s">
        <v>171</v>
      </c>
      <c r="D17" s="86" t="s">
        <v>176</v>
      </c>
      <c r="E17" s="78">
        <f>+'SABANA DE PRECIOS'!N16</f>
        <v>1.3519999999999999</v>
      </c>
      <c r="F17" s="78">
        <f t="shared" ref="F17:F40" si="0">+E17*1.21</f>
        <v>1.6359199999999998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PRECIOS'!N32</f>
        <v>1.4409999999999998</v>
      </c>
      <c r="L17" s="78">
        <f t="shared" ref="L17:L40" si="1">K17*1.21</f>
        <v>1.7436099999999997</v>
      </c>
    </row>
    <row r="18" spans="1:12" ht="24.75" customHeight="1">
      <c r="A18" s="71">
        <f>G41+1</f>
        <v>3</v>
      </c>
      <c r="B18" s="75" t="s">
        <v>179</v>
      </c>
      <c r="C18" s="76" t="s">
        <v>171</v>
      </c>
      <c r="D18" s="86" t="s">
        <v>180</v>
      </c>
      <c r="E18" s="78">
        <f>+'SABANA DE PRECIOS'!N17</f>
        <v>1.3519999999999999</v>
      </c>
      <c r="F18" s="78">
        <f t="shared" si="0"/>
        <v>1.6359199999999998</v>
      </c>
      <c r="G18" s="45">
        <v>27</v>
      </c>
      <c r="H18" s="75" t="s">
        <v>56</v>
      </c>
      <c r="I18" s="76" t="s">
        <v>173</v>
      </c>
      <c r="J18" s="86" t="s">
        <v>174</v>
      </c>
      <c r="K18" s="78">
        <f>'SABANA DE PRECIOS'!N33</f>
        <v>1.347</v>
      </c>
      <c r="L18" s="78">
        <f t="shared" si="1"/>
        <v>1.6298699999999999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+'SABANA DE PRECIOS'!N18</f>
        <v>1.357</v>
      </c>
      <c r="F19" s="78">
        <f t="shared" si="0"/>
        <v>1.6419699999999999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PRECIOS'!N34</f>
        <v>1.4049999999999998</v>
      </c>
      <c r="L19" s="78">
        <f t="shared" si="1"/>
        <v>1.7000499999999996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+'SABANA DE PRECIOS'!N19</f>
        <v>1.3619999999999999</v>
      </c>
      <c r="F20" s="78">
        <f t="shared" si="0"/>
        <v>1.6480199999999998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PRECIOS'!N35</f>
        <v>1.3809999999999998</v>
      </c>
      <c r="L20" s="78">
        <f t="shared" si="1"/>
        <v>1.6710099999999997</v>
      </c>
    </row>
    <row r="21" spans="1:12" ht="24.75" customHeight="1">
      <c r="A21" s="71"/>
      <c r="B21" s="75" t="s">
        <v>37</v>
      </c>
      <c r="C21" s="76" t="s">
        <v>189</v>
      </c>
      <c r="D21" s="86" t="s">
        <v>190</v>
      </c>
      <c r="E21" s="78">
        <f>+'SABANA DE PRECIOS'!N20</f>
        <v>1.347</v>
      </c>
      <c r="F21" s="78">
        <f t="shared" si="0"/>
        <v>1.6298699999999999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PRECIOS'!N36</f>
        <v>1.405</v>
      </c>
      <c r="L21" s="78">
        <f t="shared" si="1"/>
        <v>1.7000500000000001</v>
      </c>
    </row>
    <row r="22" spans="1:12" ht="24.75" customHeight="1">
      <c r="A22" s="71"/>
      <c r="B22" s="75" t="s">
        <v>368</v>
      </c>
      <c r="C22" s="76" t="s">
        <v>171</v>
      </c>
      <c r="D22" s="86" t="s">
        <v>369</v>
      </c>
      <c r="E22" s="78">
        <f>+'SABANA DE PRECIOS'!N21</f>
        <v>1.377</v>
      </c>
      <c r="F22" s="78">
        <f t="shared" si="0"/>
        <v>1.6661699999999999</v>
      </c>
      <c r="G22" s="45"/>
      <c r="H22" s="75" t="s">
        <v>62</v>
      </c>
      <c r="I22" s="85" t="s">
        <v>177</v>
      </c>
      <c r="J22" s="86" t="s">
        <v>188</v>
      </c>
      <c r="K22" s="78">
        <f>'SABANA DE PRECIOS'!N37</f>
        <v>1.397</v>
      </c>
      <c r="L22" s="78">
        <f t="shared" si="1"/>
        <v>1.6903699999999999</v>
      </c>
    </row>
    <row r="23" spans="1:12" ht="24.75" customHeight="1">
      <c r="A23" s="71">
        <f>A18+1</f>
        <v>4</v>
      </c>
      <c r="B23" s="75" t="s">
        <v>15</v>
      </c>
      <c r="C23" s="76" t="s">
        <v>193</v>
      </c>
      <c r="D23" s="86" t="s">
        <v>194</v>
      </c>
      <c r="E23" s="78">
        <f>'SABANA DE PRECIOS'!N3</f>
        <v>1.367</v>
      </c>
      <c r="F23" s="78">
        <f t="shared" si="0"/>
        <v>1.6540699999999999</v>
      </c>
      <c r="G23" s="45">
        <f>G18+1</f>
        <v>28</v>
      </c>
      <c r="H23" s="75" t="s">
        <v>64</v>
      </c>
      <c r="I23" s="85" t="s">
        <v>195</v>
      </c>
      <c r="J23" s="86" t="s">
        <v>196</v>
      </c>
      <c r="K23" s="78">
        <f>'SABANA DE PRECIOS'!N38</f>
        <v>1.367</v>
      </c>
      <c r="L23" s="78">
        <f t="shared" si="1"/>
        <v>1.6540699999999999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PRECIOS'!N4</f>
        <v>1.367</v>
      </c>
      <c r="F24" s="78">
        <f t="shared" si="0"/>
        <v>1.6540699999999999</v>
      </c>
      <c r="G24" s="45">
        <f t="shared" ref="G24:G38" si="2">G23+1</f>
        <v>29</v>
      </c>
      <c r="H24" s="75" t="s">
        <v>65</v>
      </c>
      <c r="I24" s="85" t="s">
        <v>193</v>
      </c>
      <c r="J24" s="86" t="s">
        <v>198</v>
      </c>
      <c r="K24" s="78">
        <f>'SABANA DE PRECIOS'!N39</f>
        <v>1.4039999999999999</v>
      </c>
      <c r="L24" s="78">
        <f t="shared" si="1"/>
        <v>1.6988399999999999</v>
      </c>
    </row>
    <row r="25" spans="1:12" ht="24.75" customHeight="1">
      <c r="A25" s="71">
        <f>A16+1</f>
        <v>7</v>
      </c>
      <c r="B25" s="75" t="s">
        <v>19</v>
      </c>
      <c r="C25" s="76" t="s">
        <v>199</v>
      </c>
      <c r="D25" s="86" t="s">
        <v>200</v>
      </c>
      <c r="E25" s="78">
        <f>'SABANA DE PRECIOS'!N5</f>
        <v>1.367</v>
      </c>
      <c r="F25" s="78">
        <f t="shared" si="0"/>
        <v>1.6540699999999999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PRECIOS'!N40</f>
        <v>1.3679999999999999</v>
      </c>
      <c r="L25" s="78">
        <f t="shared" si="1"/>
        <v>1.6552799999999999</v>
      </c>
    </row>
    <row r="26" spans="1:12" ht="24.75" customHeight="1">
      <c r="A26" s="71" t="e">
        <f>A39+1</f>
        <v>#REF!</v>
      </c>
      <c r="B26" s="75" t="s">
        <v>20</v>
      </c>
      <c r="C26" s="76" t="s">
        <v>202</v>
      </c>
      <c r="D26" s="86" t="s">
        <v>203</v>
      </c>
      <c r="E26" s="78">
        <f>'SABANA DE PRECIOS'!N6</f>
        <v>1.3819999999999999</v>
      </c>
      <c r="F26" s="78">
        <f t="shared" si="0"/>
        <v>1.6722199999999998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>'SABANA DE PRECIOS'!N41</f>
        <v>1.3419999999999999</v>
      </c>
      <c r="L26" s="78">
        <f t="shared" si="1"/>
        <v>1.6238199999999998</v>
      </c>
    </row>
    <row r="27" spans="1:12" ht="24.75" customHeight="1">
      <c r="A27" s="71">
        <f>A25+1</f>
        <v>8</v>
      </c>
      <c r="B27" s="75" t="s">
        <v>21</v>
      </c>
      <c r="C27" s="76" t="s">
        <v>189</v>
      </c>
      <c r="D27" s="86" t="s">
        <v>205</v>
      </c>
      <c r="E27" s="78">
        <f>'SABANA DE PRECIOS'!N7</f>
        <v>1.367</v>
      </c>
      <c r="F27" s="78">
        <f t="shared" si="0"/>
        <v>1.6540699999999999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>'SABANA DE PRECIOS'!N42</f>
        <v>1.3679999999999999</v>
      </c>
      <c r="L27" s="78">
        <f t="shared" si="1"/>
        <v>1.6552799999999999</v>
      </c>
    </row>
    <row r="28" spans="1:12" ht="24.75" customHeight="1">
      <c r="A28" s="71" t="e">
        <f>G30+1</f>
        <v>#REF!</v>
      </c>
      <c r="B28" s="75" t="s">
        <v>22</v>
      </c>
      <c r="C28" s="76" t="s">
        <v>189</v>
      </c>
      <c r="D28" s="86" t="s">
        <v>208</v>
      </c>
      <c r="E28" s="78">
        <f>'SABANA DE PRECIOS'!N8</f>
        <v>1.377</v>
      </c>
      <c r="F28" s="78">
        <f t="shared" si="0"/>
        <v>1.6661699999999999</v>
      </c>
      <c r="G28" s="45">
        <f t="shared" si="2"/>
        <v>33</v>
      </c>
      <c r="H28" s="75" t="s">
        <v>72</v>
      </c>
      <c r="I28" s="85" t="s">
        <v>184</v>
      </c>
      <c r="J28" s="86" t="s">
        <v>209</v>
      </c>
      <c r="K28" s="78">
        <f>'SABANA DE PRECIOS'!N43</f>
        <v>1.4605950413223139</v>
      </c>
      <c r="L28" s="78">
        <f t="shared" si="1"/>
        <v>1.7673199999999998</v>
      </c>
    </row>
    <row r="29" spans="1:12" ht="24.75" customHeight="1">
      <c r="A29" s="71"/>
      <c r="B29" s="75" t="s">
        <v>44</v>
      </c>
      <c r="C29" s="76" t="s">
        <v>189</v>
      </c>
      <c r="D29" s="86" t="s">
        <v>391</v>
      </c>
      <c r="E29" s="78">
        <f>'SABANA DE PRECIOS'!N9</f>
        <v>1.367</v>
      </c>
      <c r="F29" s="78">
        <f t="shared" si="0"/>
        <v>1.6540699999999999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PRECIOS'!N44</f>
        <v>0</v>
      </c>
      <c r="L29" s="78">
        <f t="shared" si="1"/>
        <v>0</v>
      </c>
    </row>
    <row r="30" spans="1:12" ht="24.75" customHeight="1">
      <c r="A30" s="71" t="e">
        <f>A38+1</f>
        <v>#REF!</v>
      </c>
      <c r="B30" s="75" t="s">
        <v>24</v>
      </c>
      <c r="C30" s="76" t="s">
        <v>210</v>
      </c>
      <c r="D30" s="86" t="s">
        <v>211</v>
      </c>
      <c r="E30" s="78">
        <f>'SABANA DE PRECIOS'!N10</f>
        <v>1.337</v>
      </c>
      <c r="F30" s="78">
        <f t="shared" si="0"/>
        <v>1.6177699999999999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PRECIOS'!N45</f>
        <v>1.419</v>
      </c>
      <c r="L30" s="78">
        <f t="shared" si="1"/>
        <v>1.71699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PRECIOS'!N11</f>
        <v>1.3619999999999999</v>
      </c>
      <c r="F31" s="78">
        <f t="shared" si="0"/>
        <v>1.6480199999999998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PRECIOS'!N46</f>
        <v>1.339</v>
      </c>
      <c r="L31" s="78">
        <f t="shared" si="1"/>
        <v>1.62019</v>
      </c>
    </row>
    <row r="32" spans="1:12" ht="24.75" customHeight="1">
      <c r="A32" s="71" t="e">
        <f>A43+1</f>
        <v>#REF!</v>
      </c>
      <c r="B32" s="75" t="s">
        <v>23</v>
      </c>
      <c r="C32" s="76" t="s">
        <v>177</v>
      </c>
      <c r="D32" s="86" t="s">
        <v>216</v>
      </c>
      <c r="E32" s="78">
        <f>'SABANA DE PRECIOS'!N12</f>
        <v>1.367</v>
      </c>
      <c r="F32" s="78">
        <f t="shared" si="0"/>
        <v>1.6540699999999999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PRECIOS'!N47</f>
        <v>1.4029999999999998</v>
      </c>
      <c r="L32" s="78">
        <f t="shared" si="1"/>
        <v>1.6976299999999998</v>
      </c>
    </row>
    <row r="33" spans="1:12" ht="24.75" customHeight="1">
      <c r="A33" s="71" t="e">
        <f>A32+1</f>
        <v>#REF!</v>
      </c>
      <c r="B33" s="75" t="s">
        <v>28</v>
      </c>
      <c r="C33" s="76" t="s">
        <v>202</v>
      </c>
      <c r="D33" s="86" t="s">
        <v>218</v>
      </c>
      <c r="E33" s="78">
        <f>'SABANA DE PRECIOS'!N13</f>
        <v>1.371</v>
      </c>
      <c r="F33" s="78">
        <f t="shared" si="0"/>
        <v>1.6589099999999999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PRECIOS'!N48</f>
        <v>1.4</v>
      </c>
      <c r="L33" s="78">
        <f t="shared" si="1"/>
        <v>1.694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PRECIOS'!N14</f>
        <v>1.3819999999999999</v>
      </c>
      <c r="F34" s="78">
        <f t="shared" si="0"/>
        <v>1.6722199999999998</v>
      </c>
      <c r="G34" s="45">
        <f t="shared" si="2"/>
        <v>37</v>
      </c>
      <c r="H34" s="75" t="s">
        <v>80</v>
      </c>
      <c r="I34" s="85" t="s">
        <v>156</v>
      </c>
      <c r="J34" s="86" t="s">
        <v>224</v>
      </c>
      <c r="K34" s="78">
        <f>'SABANA DE PRECIOS'!N49</f>
        <v>1.3419999999999999</v>
      </c>
      <c r="L34" s="78">
        <f t="shared" si="1"/>
        <v>1.6238199999999998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PRECIOS'!N23</f>
        <v>1.367</v>
      </c>
      <c r="F35" s="78">
        <f t="shared" si="0"/>
        <v>1.6540699999999999</v>
      </c>
      <c r="G35" s="45"/>
      <c r="H35" s="75" t="s">
        <v>227</v>
      </c>
      <c r="I35" s="85" t="s">
        <v>228</v>
      </c>
      <c r="J35" s="86" t="s">
        <v>229</v>
      </c>
      <c r="K35" s="78">
        <f>+'SABANA DE PRECIOS'!N50</f>
        <v>1.3719999999999999</v>
      </c>
      <c r="L35" s="78">
        <f t="shared" si="1"/>
        <v>1.6601199999999998</v>
      </c>
    </row>
    <row r="36" spans="1:12" ht="24.75" customHeight="1">
      <c r="A36" s="71">
        <f>G31+1</f>
        <v>35</v>
      </c>
      <c r="B36" s="75" t="s">
        <v>41</v>
      </c>
      <c r="C36" s="76" t="s">
        <v>230</v>
      </c>
      <c r="D36" s="86" t="s">
        <v>231</v>
      </c>
      <c r="E36" s="78">
        <f>'SABANA DE PRECIOS'!N24</f>
        <v>1.377</v>
      </c>
      <c r="F36" s="78">
        <f t="shared" si="0"/>
        <v>1.6661699999999999</v>
      </c>
      <c r="G36" s="45">
        <f>G34+1</f>
        <v>38</v>
      </c>
      <c r="H36" s="75" t="s">
        <v>83</v>
      </c>
      <c r="I36" s="85" t="s">
        <v>238</v>
      </c>
      <c r="J36" s="86" t="s">
        <v>239</v>
      </c>
      <c r="K36" s="78">
        <f>'SABANA DE PRECIOS'!N51</f>
        <v>1.3819999999999999</v>
      </c>
      <c r="L36" s="78">
        <f t="shared" si="1"/>
        <v>1.6722199999999998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PRECIOS'!N25</f>
        <v>1.377</v>
      </c>
      <c r="F37" s="78">
        <f t="shared" si="0"/>
        <v>1.6661699999999999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>'SABANA DE PRECIOS'!N52</f>
        <v>1.4059999999999999</v>
      </c>
      <c r="L37" s="78">
        <f t="shared" si="1"/>
        <v>1.7012599999999998</v>
      </c>
    </row>
    <row r="38" spans="1:12" ht="24.75" customHeight="1">
      <c r="A38" s="71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>'SABANA DE PRECIOS'!N26</f>
        <v>1.387</v>
      </c>
      <c r="F38" s="78">
        <f t="shared" si="0"/>
        <v>1.6782699999999999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>'SABANA DE PRECIOS'!N53</f>
        <v>1.3979999999999999</v>
      </c>
      <c r="L38" s="78">
        <f t="shared" si="1"/>
        <v>1.6915799999999999</v>
      </c>
    </row>
    <row r="39" spans="1:12" ht="24.75" customHeight="1">
      <c r="A39" s="71" t="e">
        <f>A17+1</f>
        <v>#REF!</v>
      </c>
      <c r="B39" s="75" t="s">
        <v>191</v>
      </c>
      <c r="C39" s="85" t="s">
        <v>154</v>
      </c>
      <c r="D39" s="86" t="s">
        <v>192</v>
      </c>
      <c r="E39" s="78">
        <f>'SABANA DE PRECIOS'!N27</f>
        <v>1.357</v>
      </c>
      <c r="F39" s="78">
        <f t="shared" si="0"/>
        <v>1.6419699999999999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PRECIOS'!N54</f>
        <v>1.4139999999999999</v>
      </c>
      <c r="L39" s="78">
        <f t="shared" si="1"/>
        <v>1.7109399999999999</v>
      </c>
    </row>
    <row r="40" spans="1:12" ht="24.75" customHeight="1">
      <c r="A40" s="71"/>
      <c r="B40" s="75" t="s">
        <v>47</v>
      </c>
      <c r="C40" s="76" t="s">
        <v>222</v>
      </c>
      <c r="D40" s="86" t="s">
        <v>223</v>
      </c>
      <c r="E40" s="78">
        <f>'SABANA DE PRECIOS'!N28</f>
        <v>1.4669999999999999</v>
      </c>
      <c r="F40" s="78">
        <f t="shared" si="0"/>
        <v>1.7750699999999997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PRECIOS'!N55</f>
        <v>1.375</v>
      </c>
      <c r="L40" s="78">
        <f t="shared" si="1"/>
        <v>1.6637499999999998</v>
      </c>
    </row>
    <row r="41" spans="1:12" ht="24.75" customHeight="1">
      <c r="A41" s="240">
        <f>A23+1</f>
        <v>5</v>
      </c>
      <c r="B41" s="75" t="s">
        <v>51</v>
      </c>
      <c r="C41" s="85" t="s">
        <v>177</v>
      </c>
      <c r="D41" s="86" t="s">
        <v>232</v>
      </c>
      <c r="E41" s="78">
        <f>'SABANA DE PRECIOS'!N30</f>
        <v>1.393</v>
      </c>
      <c r="F41" s="78">
        <f>+E41*1.21</f>
        <v>1.68553</v>
      </c>
      <c r="G41" s="45">
        <f>G39+1</f>
        <v>2</v>
      </c>
    </row>
    <row r="42" spans="1:12" ht="27.75" customHeight="1">
      <c r="A42" s="239" t="e">
        <f>A26+1</f>
        <v>#REF!</v>
      </c>
      <c r="G42" s="252">
        <f>G41+1</f>
        <v>3</v>
      </c>
    </row>
    <row r="43" spans="1:12" ht="27.75" customHeight="1">
      <c r="A43" s="97" t="e">
        <f>A42+1</f>
        <v>#REF!</v>
      </c>
      <c r="D43"/>
      <c r="G43" s="239" t="e">
        <f>A33+1</f>
        <v>#REF!</v>
      </c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7">
    <mergeCell ref="H13:L14"/>
    <mergeCell ref="A13:A15"/>
    <mergeCell ref="G13:G15"/>
    <mergeCell ref="B13:D13"/>
    <mergeCell ref="E13:F13"/>
    <mergeCell ref="B14:D14"/>
    <mergeCell ref="E14:F14"/>
  </mergeCells>
  <hyperlinks>
    <hyperlink ref="D24" r:id="rId1" xr:uid="{00000000-0004-0000-0B00-000000000000}"/>
    <hyperlink ref="D25" r:id="rId2" xr:uid="{00000000-0004-0000-0B00-000001000000}"/>
    <hyperlink ref="D26" r:id="rId3" xr:uid="{00000000-0004-0000-0B00-000002000000}"/>
    <hyperlink ref="D27" r:id="rId4" xr:uid="{00000000-0004-0000-0B00-000003000000}"/>
    <hyperlink ref="D28" r:id="rId5" xr:uid="{00000000-0004-0000-0B00-000004000000}"/>
    <hyperlink ref="D30" r:id="rId6" xr:uid="{00000000-0004-0000-0B00-000005000000}"/>
    <hyperlink ref="D32" r:id="rId7" xr:uid="{00000000-0004-0000-0B00-000006000000}"/>
    <hyperlink ref="D33" r:id="rId8" xr:uid="{00000000-0004-0000-0B00-000007000000}"/>
    <hyperlink ref="D35" r:id="rId9" xr:uid="{00000000-0004-0000-0B00-000008000000}"/>
    <hyperlink ref="D36" r:id="rId10" xr:uid="{00000000-0004-0000-0B00-000009000000}"/>
    <hyperlink ref="D37" r:id="rId11" xr:uid="{00000000-0004-0000-0B00-00000A000000}"/>
    <hyperlink ref="D38" r:id="rId12" xr:uid="{00000000-0004-0000-0B00-00000C000000}"/>
    <hyperlink ref="D40" r:id="rId13" xr:uid="{00000000-0004-0000-0B00-00000D000000}"/>
    <hyperlink ref="J17" r:id="rId14" xr:uid="{00000000-0004-0000-0B00-00000F000000}"/>
    <hyperlink ref="J19" r:id="rId15" xr:uid="{00000000-0004-0000-0B00-000010000000}"/>
    <hyperlink ref="J20" r:id="rId16" xr:uid="{00000000-0004-0000-0B00-000011000000}"/>
    <hyperlink ref="J22" r:id="rId17" xr:uid="{00000000-0004-0000-0B00-000012000000}"/>
    <hyperlink ref="J23" r:id="rId18" xr:uid="{00000000-0004-0000-0B00-000013000000}"/>
    <hyperlink ref="J24" r:id="rId19" xr:uid="{00000000-0004-0000-0B00-000014000000}"/>
    <hyperlink ref="J25" r:id="rId20" xr:uid="{00000000-0004-0000-0B00-000015000000}"/>
    <hyperlink ref="J26" r:id="rId21" xr:uid="{00000000-0004-0000-0B00-000016000000}"/>
    <hyperlink ref="J27" r:id="rId22" xr:uid="{00000000-0004-0000-0B00-000017000000}"/>
    <hyperlink ref="J28" r:id="rId23" xr:uid="{00000000-0004-0000-0B00-000018000000}"/>
    <hyperlink ref="J29" r:id="rId24" xr:uid="{00000000-0004-0000-0B00-000019000000}"/>
    <hyperlink ref="D16" r:id="rId25" xr:uid="{00000000-0004-0000-0B00-00001A000000}"/>
    <hyperlink ref="D17" r:id="rId26" xr:uid="{00000000-0004-0000-0B00-00001B000000}"/>
    <hyperlink ref="D19" r:id="rId27" xr:uid="{00000000-0004-0000-0B00-00001C000000}"/>
    <hyperlink ref="D20" r:id="rId28" xr:uid="{00000000-0004-0000-0B00-00001D000000}"/>
    <hyperlink ref="J32" r:id="rId29" xr:uid="{00000000-0004-0000-0B00-00001E000000}"/>
    <hyperlink ref="J31" r:id="rId30" xr:uid="{00000000-0004-0000-0B00-00001F000000}"/>
    <hyperlink ref="J16" r:id="rId31" xr:uid="{00000000-0004-0000-0B00-000020000000}"/>
    <hyperlink ref="D41" r:id="rId32" xr:uid="{00000000-0004-0000-0B00-000021000000}"/>
    <hyperlink ref="D34" r:id="rId33" tooltip="https://www.google.com/maps/place//data=!4m2!3m1!1s0xd44ab000adf899f:0xd765aad97d157931?sa=X&amp;ved=1t:8290&amp;ictx=111" xr:uid="{00000000-0004-0000-0B00-000022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colBreaks count="1" manualBreakCount="1">
    <brk id="6" max="1048575" man="1"/>
  </colBreaks>
  <drawing r:id="rId3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2:L1483"/>
  <sheetViews>
    <sheetView view="pageBreakPreview" topLeftCell="B1" zoomScale="55" zoomScaleNormal="130" zoomScaleSheetLayoutView="55" workbookViewId="0">
      <selection activeCell="L42" sqref="A1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209"/>
      <c r="C2" s="209"/>
      <c r="D2" s="209"/>
      <c r="E2" s="209"/>
      <c r="F2" s="209"/>
    </row>
    <row r="4" spans="1:12">
      <c r="B4" s="210"/>
      <c r="C4" s="210"/>
      <c r="D4" s="210"/>
      <c r="E4" s="210"/>
      <c r="F4" s="210"/>
    </row>
    <row r="5" spans="1:12" ht="18" customHeight="1">
      <c r="B5" s="210"/>
      <c r="C5" s="210"/>
      <c r="D5" s="210"/>
      <c r="E5" s="210"/>
      <c r="F5" s="210"/>
      <c r="G5" s="1"/>
      <c r="H5" s="1"/>
    </row>
    <row r="6" spans="1:12">
      <c r="B6" s="64"/>
      <c r="C6" s="64"/>
      <c r="D6" s="64"/>
      <c r="E6" s="64"/>
      <c r="F6" s="64"/>
    </row>
    <row r="7" spans="1:12">
      <c r="B7" s="208"/>
      <c r="C7" s="208"/>
      <c r="D7" s="208"/>
      <c r="E7" s="208"/>
      <c r="F7" s="208"/>
    </row>
    <row r="8" spans="1:12">
      <c r="B8" s="208"/>
      <c r="C8" s="208"/>
      <c r="D8" s="208"/>
      <c r="E8" s="208"/>
      <c r="F8" s="208"/>
    </row>
    <row r="11" spans="1:12" ht="1.5" customHeight="1"/>
    <row r="12" spans="1:12" ht="1.5" customHeight="1"/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A41+1</f>
        <v>6</v>
      </c>
      <c r="B16" s="75" t="s">
        <v>400</v>
      </c>
      <c r="C16" s="76" t="s">
        <v>171</v>
      </c>
      <c r="D16" s="86" t="s">
        <v>172</v>
      </c>
      <c r="E16" s="78">
        <f>+'SABANA DE PRECIOS'!P15</f>
        <v>1.365</v>
      </c>
      <c r="F16" s="78">
        <f>+E16*1.21</f>
        <v>1.6516499999999998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PRECIOS'!P31</f>
        <v>1.3800000000000001</v>
      </c>
      <c r="L16" s="78">
        <f>K16*1.21</f>
        <v>1.6698000000000002</v>
      </c>
    </row>
    <row r="17" spans="1:12" ht="24.75" customHeight="1">
      <c r="A17" s="71" t="e">
        <f>A31+1</f>
        <v>#REF!</v>
      </c>
      <c r="B17" s="75" t="s">
        <v>406</v>
      </c>
      <c r="C17" s="76" t="s">
        <v>171</v>
      </c>
      <c r="D17" s="86" t="s">
        <v>176</v>
      </c>
      <c r="E17" s="78">
        <f>+'SABANA DE PRECIOS'!P16</f>
        <v>1.365</v>
      </c>
      <c r="F17" s="78">
        <f t="shared" ref="F17:F40" si="0">+E17*1.21</f>
        <v>1.6516499999999998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PRECIOS'!P32</f>
        <v>1.454</v>
      </c>
      <c r="L17" s="78">
        <f t="shared" ref="L17:L40" si="1">K17*1.21</f>
        <v>1.7593399999999999</v>
      </c>
    </row>
    <row r="18" spans="1:12" ht="24.75" customHeight="1">
      <c r="A18" s="71"/>
      <c r="B18" s="75" t="s">
        <v>179</v>
      </c>
      <c r="C18" s="76" t="s">
        <v>171</v>
      </c>
      <c r="D18" s="86" t="s">
        <v>392</v>
      </c>
      <c r="E18" s="78">
        <f>+'SABANA DE PRECIOS'!P17</f>
        <v>1.365</v>
      </c>
      <c r="F18" s="78">
        <f t="shared" si="0"/>
        <v>1.6516499999999998</v>
      </c>
      <c r="G18" s="45"/>
      <c r="H18" s="75" t="s">
        <v>56</v>
      </c>
      <c r="I18" s="85" t="s">
        <v>173</v>
      </c>
      <c r="J18" s="86" t="s">
        <v>174</v>
      </c>
      <c r="K18" s="78">
        <f>'SABANA DE PRECIOS'!P33</f>
        <v>1.36</v>
      </c>
      <c r="L18" s="78">
        <f t="shared" si="1"/>
        <v>1.6456000000000002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+'SABANA DE PRECIOS'!P18</f>
        <v>1.37</v>
      </c>
      <c r="F19" s="78">
        <f t="shared" si="0"/>
        <v>1.6577000000000002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PRECIOS'!P34</f>
        <v>1.4179999999999999</v>
      </c>
      <c r="L19" s="78">
        <f t="shared" si="1"/>
        <v>1.7157799999999999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+'SABANA DE PRECIOS'!P19</f>
        <v>1.375</v>
      </c>
      <c r="F20" s="78">
        <f t="shared" si="0"/>
        <v>1.6637499999999998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PRECIOS'!P35</f>
        <v>1.3939999999999999</v>
      </c>
      <c r="L20" s="78">
        <f t="shared" si="1"/>
        <v>1.6867399999999999</v>
      </c>
    </row>
    <row r="21" spans="1:12" ht="24.75" customHeight="1">
      <c r="A21" s="71"/>
      <c r="B21" s="75" t="s">
        <v>37</v>
      </c>
      <c r="C21" s="76" t="s">
        <v>189</v>
      </c>
      <c r="D21" s="86" t="s">
        <v>190</v>
      </c>
      <c r="E21" s="78">
        <f>+'SABANA DE PRECIOS'!P20</f>
        <v>1.36</v>
      </c>
      <c r="F21" s="78">
        <f t="shared" si="0"/>
        <v>1.6456000000000002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PRECIOS'!P36</f>
        <v>1.4180000000000001</v>
      </c>
      <c r="L21" s="78">
        <f t="shared" si="1"/>
        <v>1.7157800000000001</v>
      </c>
    </row>
    <row r="22" spans="1:12" ht="24.75" customHeight="1">
      <c r="A22" s="71">
        <f>G41+1</f>
        <v>3</v>
      </c>
      <c r="B22" s="75" t="s">
        <v>368</v>
      </c>
      <c r="C22" s="76" t="s">
        <v>171</v>
      </c>
      <c r="D22" s="86" t="s">
        <v>369</v>
      </c>
      <c r="E22" s="78">
        <f>+'SABANA DE PRECIOS'!P21</f>
        <v>1.3900000000000001</v>
      </c>
      <c r="F22" s="78">
        <f t="shared" si="0"/>
        <v>1.6819000000000002</v>
      </c>
      <c r="G22" s="45">
        <v>27</v>
      </c>
      <c r="H22" s="75" t="s">
        <v>62</v>
      </c>
      <c r="I22" s="85" t="s">
        <v>177</v>
      </c>
      <c r="J22" s="86" t="s">
        <v>188</v>
      </c>
      <c r="K22" s="78">
        <f>'SABANA DE PRECIOS'!P37</f>
        <v>1.4100000000000001</v>
      </c>
      <c r="L22" s="78">
        <f t="shared" si="1"/>
        <v>1.7061000000000002</v>
      </c>
    </row>
    <row r="23" spans="1:12" ht="24.75" customHeight="1">
      <c r="A23" s="71">
        <f>A22+1</f>
        <v>4</v>
      </c>
      <c r="B23" s="75" t="s">
        <v>15</v>
      </c>
      <c r="C23" s="76" t="s">
        <v>193</v>
      </c>
      <c r="D23" s="86" t="s">
        <v>194</v>
      </c>
      <c r="E23" s="78">
        <f>'SABANA DE PRECIOS'!P3</f>
        <v>1.367</v>
      </c>
      <c r="F23" s="78">
        <f t="shared" si="0"/>
        <v>1.6540699999999999</v>
      </c>
      <c r="G23" s="45">
        <f>G22+1</f>
        <v>28</v>
      </c>
      <c r="H23" s="75" t="s">
        <v>64</v>
      </c>
      <c r="I23" s="85" t="s">
        <v>195</v>
      </c>
      <c r="J23" s="86" t="s">
        <v>196</v>
      </c>
      <c r="K23" s="78">
        <f>'SABANA DE PRECIOS'!P38</f>
        <v>1.3800000000000001</v>
      </c>
      <c r="L23" s="78">
        <f t="shared" si="1"/>
        <v>1.6698000000000002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PRECIOS'!P4</f>
        <v>1.367</v>
      </c>
      <c r="F24" s="78">
        <f t="shared" si="0"/>
        <v>1.6540699999999999</v>
      </c>
      <c r="G24" s="45">
        <f t="shared" ref="G24:G38" si="2">G23+1</f>
        <v>29</v>
      </c>
      <c r="H24" s="75" t="s">
        <v>65</v>
      </c>
      <c r="I24" s="85" t="s">
        <v>193</v>
      </c>
      <c r="J24" s="86" t="s">
        <v>198</v>
      </c>
      <c r="K24" s="78">
        <f>'SABANA DE PRECIOS'!P39</f>
        <v>1.417</v>
      </c>
      <c r="L24" s="78">
        <f t="shared" si="1"/>
        <v>1.7145699999999999</v>
      </c>
    </row>
    <row r="25" spans="1:12" ht="24.75" customHeight="1">
      <c r="A25" s="71">
        <f>A16+1</f>
        <v>7</v>
      </c>
      <c r="B25" s="75" t="s">
        <v>19</v>
      </c>
      <c r="C25" s="76" t="s">
        <v>199</v>
      </c>
      <c r="D25" s="86" t="s">
        <v>200</v>
      </c>
      <c r="E25" s="78">
        <f>'SABANA DE PRECIOS'!P5</f>
        <v>1.3800000000000001</v>
      </c>
      <c r="F25" s="78">
        <f t="shared" si="0"/>
        <v>1.6698000000000002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PRECIOS'!P40</f>
        <v>1.381</v>
      </c>
      <c r="L25" s="78">
        <f t="shared" si="1"/>
        <v>1.6710099999999999</v>
      </c>
    </row>
    <row r="26" spans="1:12" ht="24.75" customHeight="1">
      <c r="A26" s="71" t="e">
        <f>A39+1</f>
        <v>#REF!</v>
      </c>
      <c r="B26" s="75" t="s">
        <v>20</v>
      </c>
      <c r="C26" s="76" t="s">
        <v>202</v>
      </c>
      <c r="D26" s="86" t="s">
        <v>203</v>
      </c>
      <c r="E26" s="78">
        <f>'SABANA DE PRECIOS'!P6</f>
        <v>1.395</v>
      </c>
      <c r="F26" s="78">
        <f t="shared" si="0"/>
        <v>1.6879500000000001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>'SABANA DE PRECIOS'!P41</f>
        <v>1.355</v>
      </c>
      <c r="L26" s="78">
        <f t="shared" si="1"/>
        <v>1.6395499999999998</v>
      </c>
    </row>
    <row r="27" spans="1:12" ht="24.75" customHeight="1">
      <c r="A27" s="71">
        <f>A25+1</f>
        <v>8</v>
      </c>
      <c r="B27" s="75" t="s">
        <v>21</v>
      </c>
      <c r="C27" s="76" t="s">
        <v>189</v>
      </c>
      <c r="D27" s="86" t="s">
        <v>205</v>
      </c>
      <c r="E27" s="78">
        <f>'SABANA DE PRECIOS'!P7</f>
        <v>1.367</v>
      </c>
      <c r="F27" s="78">
        <f t="shared" si="0"/>
        <v>1.6540699999999999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>'SABANA DE PRECIOS'!P42</f>
        <v>1.381</v>
      </c>
      <c r="L27" s="78">
        <f t="shared" si="1"/>
        <v>1.6710099999999999</v>
      </c>
    </row>
    <row r="28" spans="1:12" ht="24.75" customHeight="1">
      <c r="A28" s="71"/>
      <c r="B28" s="75" t="s">
        <v>22</v>
      </c>
      <c r="C28" s="76" t="s">
        <v>189</v>
      </c>
      <c r="D28" s="86" t="s">
        <v>208</v>
      </c>
      <c r="E28" s="78">
        <f>'SABANA DE PRECIOS'!P8</f>
        <v>1.377</v>
      </c>
      <c r="F28" s="78">
        <f t="shared" si="0"/>
        <v>1.6661699999999999</v>
      </c>
      <c r="G28" s="45"/>
      <c r="H28" s="75" t="s">
        <v>72</v>
      </c>
      <c r="I28" s="85" t="s">
        <v>184</v>
      </c>
      <c r="J28" s="86" t="s">
        <v>209</v>
      </c>
      <c r="K28" s="78">
        <f>'SABANA DE PRECIOS'!P43</f>
        <v>1.473595041322314</v>
      </c>
      <c r="L28" s="78">
        <f t="shared" si="1"/>
        <v>1.7830499999999998</v>
      </c>
    </row>
    <row r="29" spans="1:12" ht="24.75" customHeight="1">
      <c r="A29" s="71" t="e">
        <f>G30+1</f>
        <v>#REF!</v>
      </c>
      <c r="B29" s="75" t="s">
        <v>44</v>
      </c>
      <c r="C29" s="76" t="s">
        <v>189</v>
      </c>
      <c r="D29" s="86" t="s">
        <v>391</v>
      </c>
      <c r="E29" s="78">
        <f>'SABANA DE PRECIOS'!P9</f>
        <v>1.367</v>
      </c>
      <c r="F29" s="78">
        <f t="shared" si="0"/>
        <v>1.6540699999999999</v>
      </c>
      <c r="G29" s="45">
        <f>G27+1</f>
        <v>33</v>
      </c>
      <c r="H29" s="75" t="s">
        <v>73</v>
      </c>
      <c r="I29" s="85" t="s">
        <v>184</v>
      </c>
      <c r="J29" s="86" t="s">
        <v>212</v>
      </c>
      <c r="K29" s="78">
        <f>'SABANA DE PRECIOS'!P44</f>
        <v>0</v>
      </c>
      <c r="L29" s="78">
        <f t="shared" si="1"/>
        <v>0</v>
      </c>
    </row>
    <row r="30" spans="1:12" ht="24.75" customHeight="1">
      <c r="A30" s="71" t="e">
        <f>A38+1</f>
        <v>#REF!</v>
      </c>
      <c r="B30" s="75" t="s">
        <v>24</v>
      </c>
      <c r="C30" s="76" t="s">
        <v>210</v>
      </c>
      <c r="D30" s="86" t="s">
        <v>211</v>
      </c>
      <c r="E30" s="78">
        <f>'SABANA DE PRECIOS'!P10</f>
        <v>1.35</v>
      </c>
      <c r="F30" s="78">
        <f t="shared" si="0"/>
        <v>1.6335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PRECIOS'!P45</f>
        <v>1.4320000000000002</v>
      </c>
      <c r="L30" s="78">
        <f t="shared" si="1"/>
        <v>1.73272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PRECIOS'!P11</f>
        <v>1.375</v>
      </c>
      <c r="F31" s="78">
        <f t="shared" si="0"/>
        <v>1.6637499999999998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PRECIOS'!P46</f>
        <v>1.3520000000000001</v>
      </c>
      <c r="L31" s="78">
        <f t="shared" si="1"/>
        <v>1.63592</v>
      </c>
    </row>
    <row r="32" spans="1:12" ht="24.75" customHeight="1">
      <c r="A32" s="71" t="e">
        <f>A43+1</f>
        <v>#REF!</v>
      </c>
      <c r="B32" s="75" t="s">
        <v>23</v>
      </c>
      <c r="C32" s="76" t="s">
        <v>177</v>
      </c>
      <c r="D32" s="86" t="s">
        <v>216</v>
      </c>
      <c r="E32" s="78">
        <f>'SABANA DE PRECIOS'!P12</f>
        <v>1.3800000000000001</v>
      </c>
      <c r="F32" s="78">
        <f t="shared" si="0"/>
        <v>1.6698000000000002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PRECIOS'!P47</f>
        <v>1.4159999999999999</v>
      </c>
      <c r="L32" s="78">
        <f t="shared" si="1"/>
        <v>1.7133599999999998</v>
      </c>
    </row>
    <row r="33" spans="1:12" ht="24.75" customHeight="1">
      <c r="A33" s="71" t="e">
        <f>A32+1</f>
        <v>#REF!</v>
      </c>
      <c r="B33" s="75" t="s">
        <v>28</v>
      </c>
      <c r="C33" s="76" t="s">
        <v>202</v>
      </c>
      <c r="D33" s="86" t="s">
        <v>218</v>
      </c>
      <c r="E33" s="78">
        <f>'SABANA DE PRECIOS'!P13</f>
        <v>1.3840000000000001</v>
      </c>
      <c r="F33" s="78">
        <f t="shared" si="0"/>
        <v>1.6746400000000001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PRECIOS'!P48</f>
        <v>1.413</v>
      </c>
      <c r="L33" s="78">
        <f t="shared" si="1"/>
        <v>1.70973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PRECIOS'!P14</f>
        <v>1.395</v>
      </c>
      <c r="F34" s="78">
        <f t="shared" si="0"/>
        <v>1.6879500000000001</v>
      </c>
      <c r="G34" s="45"/>
      <c r="H34" s="75" t="s">
        <v>80</v>
      </c>
      <c r="I34" s="85" t="s">
        <v>156</v>
      </c>
      <c r="J34" s="86" t="s">
        <v>224</v>
      </c>
      <c r="K34" s="78">
        <f>'SABANA DE PRECIOS'!P49</f>
        <v>1.355</v>
      </c>
      <c r="L34" s="78">
        <f t="shared" si="1"/>
        <v>1.6395499999999998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PRECIOS'!P23</f>
        <v>1.3800000000000001</v>
      </c>
      <c r="F35" s="78">
        <f t="shared" si="0"/>
        <v>1.6698000000000002</v>
      </c>
      <c r="G35" s="45">
        <f>G33+1</f>
        <v>37</v>
      </c>
      <c r="H35" s="75" t="s">
        <v>227</v>
      </c>
      <c r="I35" s="85" t="s">
        <v>228</v>
      </c>
      <c r="J35" s="86" t="s">
        <v>229</v>
      </c>
      <c r="K35" s="78">
        <f>+'SABANA DE PRECIOS'!P50</f>
        <v>1.385</v>
      </c>
      <c r="L35" s="78">
        <f t="shared" si="1"/>
        <v>1.6758500000000001</v>
      </c>
    </row>
    <row r="36" spans="1:12" ht="24.75" customHeight="1">
      <c r="A36" s="71">
        <f>G31+1</f>
        <v>35</v>
      </c>
      <c r="B36" s="75" t="s">
        <v>41</v>
      </c>
      <c r="C36" s="76" t="s">
        <v>230</v>
      </c>
      <c r="D36" s="86" t="s">
        <v>231</v>
      </c>
      <c r="E36" s="78">
        <f>'SABANA DE PRECIOS'!P24</f>
        <v>1.3900000000000001</v>
      </c>
      <c r="F36" s="78">
        <f t="shared" si="0"/>
        <v>1.6819000000000002</v>
      </c>
      <c r="G36" s="45">
        <f t="shared" si="2"/>
        <v>38</v>
      </c>
      <c r="H36" s="75" t="s">
        <v>83</v>
      </c>
      <c r="I36" s="85" t="s">
        <v>238</v>
      </c>
      <c r="J36" s="86" t="s">
        <v>239</v>
      </c>
      <c r="K36" s="78">
        <f>'SABANA DE PRECIOS'!P51</f>
        <v>1.395</v>
      </c>
      <c r="L36" s="78">
        <f t="shared" si="1"/>
        <v>1.6879500000000001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PRECIOS'!P25</f>
        <v>1.3900000000000001</v>
      </c>
      <c r="F37" s="78">
        <f t="shared" si="0"/>
        <v>1.6819000000000002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>'SABANA DE PRECIOS'!P52</f>
        <v>1.419</v>
      </c>
      <c r="L37" s="78">
        <f t="shared" si="1"/>
        <v>1.71699</v>
      </c>
    </row>
    <row r="38" spans="1:12" ht="24.75" customHeight="1">
      <c r="A38" s="71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>'SABANA DE PRECIOS'!P26</f>
        <v>1.4000000000000001</v>
      </c>
      <c r="F38" s="78">
        <f t="shared" si="0"/>
        <v>1.6940000000000002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>'SABANA DE PRECIOS'!P53</f>
        <v>1.411</v>
      </c>
      <c r="L38" s="78">
        <f t="shared" si="1"/>
        <v>1.7073099999999999</v>
      </c>
    </row>
    <row r="39" spans="1:12" ht="24.75" customHeight="1">
      <c r="A39" s="71" t="e">
        <f>A17+1</f>
        <v>#REF!</v>
      </c>
      <c r="B39" s="75" t="s">
        <v>191</v>
      </c>
      <c r="C39" s="76" t="s">
        <v>154</v>
      </c>
      <c r="D39" s="86" t="s">
        <v>192</v>
      </c>
      <c r="E39" s="78">
        <f>'SABANA DE PRECIOS'!P27</f>
        <v>1.37</v>
      </c>
      <c r="F39" s="78">
        <f t="shared" si="0"/>
        <v>1.6577000000000002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PRECIOS'!P54</f>
        <v>1.427</v>
      </c>
      <c r="L39" s="78">
        <f t="shared" si="1"/>
        <v>1.7266699999999999</v>
      </c>
    </row>
    <row r="40" spans="1:12" ht="24.75" customHeight="1">
      <c r="A40" s="240"/>
      <c r="B40" s="75" t="s">
        <v>47</v>
      </c>
      <c r="C40" s="76" t="s">
        <v>222</v>
      </c>
      <c r="D40" s="86" t="s">
        <v>223</v>
      </c>
      <c r="E40" s="78">
        <f>'SABANA DE PRECIOS'!P28</f>
        <v>1.48</v>
      </c>
      <c r="F40" s="78">
        <f t="shared" si="0"/>
        <v>1.7907999999999999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PRECIOS'!P55</f>
        <v>1.3880000000000001</v>
      </c>
      <c r="L40" s="78">
        <f t="shared" si="1"/>
        <v>1.6794800000000001</v>
      </c>
    </row>
    <row r="41" spans="1:12" ht="24.75" customHeight="1">
      <c r="A41" s="240">
        <f>A23+1</f>
        <v>5</v>
      </c>
      <c r="B41" s="75" t="s">
        <v>51</v>
      </c>
      <c r="C41" s="85" t="s">
        <v>177</v>
      </c>
      <c r="D41" s="86" t="s">
        <v>232</v>
      </c>
      <c r="E41" s="78">
        <f>'SABANA DE PRECIOS'!P30</f>
        <v>1.4060000000000001</v>
      </c>
      <c r="F41" s="78">
        <f>+E41*1.21</f>
        <v>1.7012600000000002</v>
      </c>
      <c r="G41" s="45">
        <f>G39+1</f>
        <v>2</v>
      </c>
    </row>
    <row r="42" spans="1:12" ht="27.75" customHeight="1">
      <c r="A42" s="239" t="e">
        <f>A26+1</f>
        <v>#REF!</v>
      </c>
      <c r="G42" s="252">
        <f>G41+1</f>
        <v>3</v>
      </c>
    </row>
    <row r="43" spans="1:12" ht="27.75" customHeight="1">
      <c r="A43" s="97" t="e">
        <f>A42+1</f>
        <v>#REF!</v>
      </c>
      <c r="D43"/>
      <c r="G43" s="239" t="e">
        <f>A33+1</f>
        <v>#REF!</v>
      </c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7">
    <mergeCell ref="H13:L14"/>
    <mergeCell ref="A13:A15"/>
    <mergeCell ref="G13:G15"/>
    <mergeCell ref="B13:D13"/>
    <mergeCell ref="E13:F13"/>
    <mergeCell ref="B14:D14"/>
    <mergeCell ref="E14:F14"/>
  </mergeCells>
  <hyperlinks>
    <hyperlink ref="D24" r:id="rId1" xr:uid="{00000000-0004-0000-0C00-000000000000}"/>
    <hyperlink ref="D25" r:id="rId2" xr:uid="{00000000-0004-0000-0C00-000001000000}"/>
    <hyperlink ref="D26" r:id="rId3" xr:uid="{00000000-0004-0000-0C00-000002000000}"/>
    <hyperlink ref="D27" r:id="rId4" xr:uid="{00000000-0004-0000-0C00-000003000000}"/>
    <hyperlink ref="D28" r:id="rId5" xr:uid="{00000000-0004-0000-0C00-000004000000}"/>
    <hyperlink ref="D30" r:id="rId6" xr:uid="{00000000-0004-0000-0C00-000005000000}"/>
    <hyperlink ref="D32" r:id="rId7" xr:uid="{00000000-0004-0000-0C00-000006000000}"/>
    <hyperlink ref="D33" r:id="rId8" xr:uid="{00000000-0004-0000-0C00-000007000000}"/>
    <hyperlink ref="D35" r:id="rId9" xr:uid="{00000000-0004-0000-0C00-000008000000}"/>
    <hyperlink ref="D36" r:id="rId10" xr:uid="{00000000-0004-0000-0C00-000009000000}"/>
    <hyperlink ref="D37" r:id="rId11" xr:uid="{00000000-0004-0000-0C00-00000A000000}"/>
    <hyperlink ref="D38" r:id="rId12" xr:uid="{00000000-0004-0000-0C00-00000C000000}"/>
    <hyperlink ref="D40" r:id="rId13" xr:uid="{00000000-0004-0000-0C00-00000D000000}"/>
    <hyperlink ref="D41" r:id="rId14" xr:uid="{00000000-0004-0000-0C00-00000F000000}"/>
    <hyperlink ref="J16" r:id="rId15" xr:uid="{00000000-0004-0000-0C00-000010000000}"/>
    <hyperlink ref="J17" r:id="rId16" xr:uid="{00000000-0004-0000-0C00-000011000000}"/>
    <hyperlink ref="J19" r:id="rId17" xr:uid="{00000000-0004-0000-0C00-000012000000}"/>
    <hyperlink ref="J20" r:id="rId18" xr:uid="{00000000-0004-0000-0C00-000013000000}"/>
    <hyperlink ref="J22" r:id="rId19" xr:uid="{00000000-0004-0000-0C00-000014000000}"/>
    <hyperlink ref="J23" r:id="rId20" xr:uid="{00000000-0004-0000-0C00-000015000000}"/>
    <hyperlink ref="J24" r:id="rId21" xr:uid="{00000000-0004-0000-0C00-000016000000}"/>
    <hyperlink ref="J25" r:id="rId22" xr:uid="{00000000-0004-0000-0C00-000017000000}"/>
    <hyperlink ref="J26" r:id="rId23" xr:uid="{00000000-0004-0000-0C00-000018000000}"/>
    <hyperlink ref="J27" r:id="rId24" xr:uid="{00000000-0004-0000-0C00-000019000000}"/>
    <hyperlink ref="J28" r:id="rId25" xr:uid="{00000000-0004-0000-0C00-00001A000000}"/>
    <hyperlink ref="J29" r:id="rId26" xr:uid="{00000000-0004-0000-0C00-00001B000000}"/>
    <hyperlink ref="J31" r:id="rId27" xr:uid="{00000000-0004-0000-0C00-00001C000000}"/>
    <hyperlink ref="J32" r:id="rId28" xr:uid="{00000000-0004-0000-0C00-00001D000000}"/>
    <hyperlink ref="D16" r:id="rId29" xr:uid="{00000000-0004-0000-0C00-00001E000000}"/>
    <hyperlink ref="D17" r:id="rId30" xr:uid="{00000000-0004-0000-0C00-00001F000000}"/>
    <hyperlink ref="D19" r:id="rId31" xr:uid="{00000000-0004-0000-0C00-000020000000}"/>
    <hyperlink ref="D20" r:id="rId32" xr:uid="{00000000-0004-0000-0C00-000021000000}"/>
    <hyperlink ref="D34" r:id="rId33" tooltip="https://www.google.com/maps/place//data=!4m2!3m1!1s0xd44ab000adf899f:0xd765aad97d157931?sa=X&amp;ved=1t:8290&amp;ictx=111" xr:uid="{00000000-0004-0000-0C00-000022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colBreaks count="1" manualBreakCount="1">
    <brk id="6" max="1048575" man="1"/>
  </colBreaks>
  <drawing r:id="rId3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40122-984C-4886-8C00-53FA4A74FF03}">
  <sheetPr codeName="Hoja27"/>
  <dimension ref="A2:L1483"/>
  <sheetViews>
    <sheetView view="pageBreakPreview" topLeftCell="B1" zoomScale="55" zoomScaleNormal="130" zoomScaleSheetLayoutView="55" workbookViewId="0">
      <selection activeCell="L42" sqref="A1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209"/>
      <c r="C2" s="209"/>
      <c r="D2" s="209"/>
      <c r="E2" s="209"/>
      <c r="F2" s="209"/>
    </row>
    <row r="4" spans="1:12">
      <c r="B4" s="210"/>
      <c r="C4" s="210"/>
      <c r="D4" s="210"/>
      <c r="E4" s="210"/>
      <c r="F4" s="210"/>
    </row>
    <row r="5" spans="1:12" ht="18" customHeight="1">
      <c r="B5" s="210"/>
      <c r="C5" s="210"/>
      <c r="D5" s="210"/>
      <c r="E5" s="210"/>
      <c r="F5" s="210"/>
      <c r="G5" s="1"/>
      <c r="H5" s="1"/>
    </row>
    <row r="6" spans="1:12">
      <c r="B6" s="64"/>
      <c r="C6" s="64"/>
      <c r="D6" s="64"/>
      <c r="E6" s="64"/>
      <c r="F6" s="64"/>
    </row>
    <row r="7" spans="1:12">
      <c r="B7" s="208"/>
      <c r="C7" s="208"/>
      <c r="D7" s="208"/>
      <c r="E7" s="208"/>
      <c r="F7" s="208"/>
    </row>
    <row r="8" spans="1:12">
      <c r="B8" s="208"/>
      <c r="C8" s="208"/>
      <c r="D8" s="208"/>
      <c r="E8" s="208"/>
      <c r="F8" s="208"/>
    </row>
    <row r="11" spans="1:12" ht="1.5" customHeight="1"/>
    <row r="12" spans="1:12" ht="1.5" customHeight="1"/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A41+1</f>
        <v>6</v>
      </c>
      <c r="B16" s="75" t="s">
        <v>400</v>
      </c>
      <c r="C16" s="76" t="s">
        <v>171</v>
      </c>
      <c r="D16" s="86" t="s">
        <v>172</v>
      </c>
      <c r="E16" s="78">
        <f>+'SABANA DE PRECIOS'!R15</f>
        <v>1.385</v>
      </c>
      <c r="F16" s="78">
        <f>+E16*1.21</f>
        <v>1.6758500000000001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PRECIOS'!R31</f>
        <v>1.4000000000000001</v>
      </c>
      <c r="L16" s="78">
        <f>K16*1.21</f>
        <v>1.6940000000000002</v>
      </c>
    </row>
    <row r="17" spans="1:12" ht="24.75" customHeight="1">
      <c r="A17" s="71" t="e">
        <f>A31+1</f>
        <v>#REF!</v>
      </c>
      <c r="B17" s="75" t="s">
        <v>409</v>
      </c>
      <c r="C17" s="76" t="s">
        <v>171</v>
      </c>
      <c r="D17" s="86" t="s">
        <v>176</v>
      </c>
      <c r="E17" s="78">
        <f>+'SABANA DE PRECIOS'!R16</f>
        <v>1.385</v>
      </c>
      <c r="F17" s="78">
        <f t="shared" ref="F17:F40" si="0">+E17*1.21</f>
        <v>1.6758500000000001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PRECIOS'!R32</f>
        <v>1.474</v>
      </c>
      <c r="L17" s="78">
        <f t="shared" ref="L17:L40" si="1">K17*1.21</f>
        <v>1.7835399999999999</v>
      </c>
    </row>
    <row r="18" spans="1:12" ht="24.75" customHeight="1">
      <c r="A18" s="71"/>
      <c r="B18" s="75" t="s">
        <v>179</v>
      </c>
      <c r="C18" s="76" t="s">
        <v>171</v>
      </c>
      <c r="D18" s="86" t="s">
        <v>180</v>
      </c>
      <c r="E18" s="78">
        <f>+'SABANA DE PRECIOS'!R17</f>
        <v>1.385</v>
      </c>
      <c r="F18" s="78">
        <f t="shared" si="0"/>
        <v>1.6758500000000001</v>
      </c>
      <c r="G18" s="45"/>
      <c r="H18" s="75" t="s">
        <v>56</v>
      </c>
      <c r="I18" s="85" t="s">
        <v>173</v>
      </c>
      <c r="J18" s="86" t="s">
        <v>174</v>
      </c>
      <c r="K18" s="78">
        <f>'SABANA DE PRECIOS'!R33</f>
        <v>1.3800000000000001</v>
      </c>
      <c r="L18" s="78">
        <f t="shared" si="1"/>
        <v>1.6698000000000002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+'SABANA DE PRECIOS'!R18</f>
        <v>1.3900000000000001</v>
      </c>
      <c r="F19" s="78">
        <f t="shared" si="0"/>
        <v>1.6819000000000002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PRECIOS'!R34</f>
        <v>1.4379999999999999</v>
      </c>
      <c r="L19" s="78">
        <f t="shared" si="1"/>
        <v>1.7399799999999999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+'SABANA DE PRECIOS'!R19</f>
        <v>1.395</v>
      </c>
      <c r="F20" s="78">
        <f t="shared" si="0"/>
        <v>1.6879500000000001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PRECIOS'!R35</f>
        <v>1.4139999999999999</v>
      </c>
      <c r="L20" s="78">
        <f t="shared" si="1"/>
        <v>1.7109399999999999</v>
      </c>
    </row>
    <row r="21" spans="1:12" ht="24.75" customHeight="1">
      <c r="A21" s="71"/>
      <c r="B21" s="75" t="s">
        <v>37</v>
      </c>
      <c r="C21" s="76" t="s">
        <v>189</v>
      </c>
      <c r="D21" s="86" t="s">
        <v>190</v>
      </c>
      <c r="E21" s="78">
        <f>+'SABANA DE PRECIOS'!R20</f>
        <v>1.3800000000000001</v>
      </c>
      <c r="F21" s="78">
        <f t="shared" si="0"/>
        <v>1.6698000000000002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PRECIOS'!R36</f>
        <v>1.4380000000000002</v>
      </c>
      <c r="L21" s="78">
        <f t="shared" si="1"/>
        <v>1.7399800000000001</v>
      </c>
    </row>
    <row r="22" spans="1:12" ht="24.75" customHeight="1">
      <c r="A22" s="71">
        <f>G41+1</f>
        <v>3</v>
      </c>
      <c r="B22" s="75" t="s">
        <v>368</v>
      </c>
      <c r="C22" s="76" t="s">
        <v>171</v>
      </c>
      <c r="D22" s="86" t="s">
        <v>369</v>
      </c>
      <c r="E22" s="78">
        <f>+'SABANA DE PRECIOS'!R21</f>
        <v>1.4100000000000001</v>
      </c>
      <c r="F22" s="78">
        <f t="shared" si="0"/>
        <v>1.7061000000000002</v>
      </c>
      <c r="G22" s="45">
        <v>27</v>
      </c>
      <c r="H22" s="75" t="s">
        <v>62</v>
      </c>
      <c r="I22" s="85" t="s">
        <v>177</v>
      </c>
      <c r="J22" s="86" t="s">
        <v>188</v>
      </c>
      <c r="K22" s="78">
        <f>'SABANA DE PRECIOS'!R37</f>
        <v>1.4300000000000002</v>
      </c>
      <c r="L22" s="78">
        <f t="shared" si="1"/>
        <v>1.7303000000000002</v>
      </c>
    </row>
    <row r="23" spans="1:12" ht="24.75" customHeight="1">
      <c r="A23" s="71">
        <f>A22+1</f>
        <v>4</v>
      </c>
      <c r="B23" s="75" t="s">
        <v>15</v>
      </c>
      <c r="C23" s="76" t="s">
        <v>193</v>
      </c>
      <c r="D23" s="86" t="s">
        <v>194</v>
      </c>
      <c r="E23" s="78">
        <f>'SABANA DE PRECIOS'!R3</f>
        <v>1.367</v>
      </c>
      <c r="F23" s="78">
        <f t="shared" si="0"/>
        <v>1.6540699999999999</v>
      </c>
      <c r="G23" s="45">
        <f>G22+1</f>
        <v>28</v>
      </c>
      <c r="H23" s="75" t="s">
        <v>64</v>
      </c>
      <c r="I23" s="85" t="s">
        <v>195</v>
      </c>
      <c r="J23" s="86" t="s">
        <v>196</v>
      </c>
      <c r="K23" s="78">
        <f>'SABANA DE PRECIOS'!R38</f>
        <v>1.4000000000000001</v>
      </c>
      <c r="L23" s="78">
        <f t="shared" si="1"/>
        <v>1.6940000000000002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PRECIOS'!R4</f>
        <v>1.367</v>
      </c>
      <c r="F24" s="78">
        <f t="shared" si="0"/>
        <v>1.6540699999999999</v>
      </c>
      <c r="G24" s="45">
        <f t="shared" ref="G24:G38" si="2">G23+1</f>
        <v>29</v>
      </c>
      <c r="H24" s="75" t="s">
        <v>65</v>
      </c>
      <c r="I24" s="85" t="s">
        <v>193</v>
      </c>
      <c r="J24" s="86" t="s">
        <v>198</v>
      </c>
      <c r="K24" s="78">
        <f>'SABANA DE PRECIOS'!R39</f>
        <v>1.4370000000000001</v>
      </c>
      <c r="L24" s="78">
        <f t="shared" si="1"/>
        <v>1.7387699999999999</v>
      </c>
    </row>
    <row r="25" spans="1:12" ht="24.75" customHeight="1">
      <c r="A25" s="71">
        <f>A16+1</f>
        <v>7</v>
      </c>
      <c r="B25" s="75" t="s">
        <v>19</v>
      </c>
      <c r="C25" s="76" t="s">
        <v>199</v>
      </c>
      <c r="D25" s="86" t="s">
        <v>200</v>
      </c>
      <c r="E25" s="78">
        <f>'SABANA DE PRECIOS'!R5</f>
        <v>1.4000000000000001</v>
      </c>
      <c r="F25" s="78">
        <f t="shared" si="0"/>
        <v>1.6940000000000002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PRECIOS'!R40</f>
        <v>1.401</v>
      </c>
      <c r="L25" s="78">
        <f t="shared" si="1"/>
        <v>1.6952099999999999</v>
      </c>
    </row>
    <row r="26" spans="1:12" ht="24.75" customHeight="1">
      <c r="A26" s="71" t="e">
        <f>A39+1</f>
        <v>#REF!</v>
      </c>
      <c r="B26" s="75" t="s">
        <v>20</v>
      </c>
      <c r="C26" s="76" t="s">
        <v>202</v>
      </c>
      <c r="D26" s="86" t="s">
        <v>203</v>
      </c>
      <c r="E26" s="78">
        <f>'SABANA DE PRECIOS'!R6</f>
        <v>1.415</v>
      </c>
      <c r="F26" s="78">
        <f t="shared" si="0"/>
        <v>1.7121500000000001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>'SABANA DE PRECIOS'!R41</f>
        <v>1.375</v>
      </c>
      <c r="L26" s="78">
        <f t="shared" si="1"/>
        <v>1.6637499999999998</v>
      </c>
    </row>
    <row r="27" spans="1:12" ht="24.75" customHeight="1">
      <c r="A27" s="71">
        <f>A25+1</f>
        <v>8</v>
      </c>
      <c r="B27" s="75" t="s">
        <v>21</v>
      </c>
      <c r="C27" s="76" t="s">
        <v>189</v>
      </c>
      <c r="D27" s="86" t="s">
        <v>205</v>
      </c>
      <c r="E27" s="78">
        <f>'SABANA DE PRECIOS'!R7</f>
        <v>1.367</v>
      </c>
      <c r="F27" s="78">
        <f t="shared" si="0"/>
        <v>1.6540699999999999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>'SABANA DE PRECIOS'!R42</f>
        <v>1.401</v>
      </c>
      <c r="L27" s="78">
        <f t="shared" si="1"/>
        <v>1.6952099999999999</v>
      </c>
    </row>
    <row r="28" spans="1:12" ht="24.75" customHeight="1">
      <c r="A28" s="71" t="e">
        <f>G30+1</f>
        <v>#REF!</v>
      </c>
      <c r="B28" s="75" t="s">
        <v>22</v>
      </c>
      <c r="C28" s="76" t="s">
        <v>189</v>
      </c>
      <c r="D28" s="86" t="s">
        <v>208</v>
      </c>
      <c r="E28" s="78">
        <f>'SABANA DE PRECIOS'!R8</f>
        <v>1.377</v>
      </c>
      <c r="F28" s="78">
        <f t="shared" si="0"/>
        <v>1.6661699999999999</v>
      </c>
      <c r="G28" s="45">
        <f t="shared" si="2"/>
        <v>33</v>
      </c>
      <c r="H28" s="75" t="s">
        <v>72</v>
      </c>
      <c r="I28" s="85" t="s">
        <v>184</v>
      </c>
      <c r="J28" s="86" t="s">
        <v>209</v>
      </c>
      <c r="K28" s="78">
        <f>'SABANA DE PRECIOS'!R43</f>
        <v>1.493595041322314</v>
      </c>
      <c r="L28" s="78">
        <f t="shared" si="1"/>
        <v>1.80725</v>
      </c>
    </row>
    <row r="29" spans="1:12" ht="24.75" customHeight="1">
      <c r="A29" s="71"/>
      <c r="B29" s="75" t="s">
        <v>44</v>
      </c>
      <c r="C29" s="76" t="s">
        <v>189</v>
      </c>
      <c r="D29" s="86" t="s">
        <v>391</v>
      </c>
      <c r="E29" s="78">
        <f>'SABANA DE PRECIOS'!R9</f>
        <v>1.367</v>
      </c>
      <c r="F29" s="78">
        <f t="shared" si="0"/>
        <v>1.6540699999999999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PRECIOS'!R44</f>
        <v>0</v>
      </c>
      <c r="L29" s="78">
        <f t="shared" si="1"/>
        <v>0</v>
      </c>
    </row>
    <row r="30" spans="1:12" ht="24.75" customHeight="1">
      <c r="A30" s="71" t="e">
        <f>A38+1</f>
        <v>#REF!</v>
      </c>
      <c r="B30" s="75" t="s">
        <v>24</v>
      </c>
      <c r="C30" s="76" t="s">
        <v>210</v>
      </c>
      <c r="D30" s="86" t="s">
        <v>211</v>
      </c>
      <c r="E30" s="78">
        <f>'SABANA DE PRECIOS'!R10</f>
        <v>1.37</v>
      </c>
      <c r="F30" s="78">
        <f t="shared" si="0"/>
        <v>1.6577000000000002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PRECIOS'!R45</f>
        <v>1.4520000000000002</v>
      </c>
      <c r="L30" s="78">
        <f t="shared" si="1"/>
        <v>1.7569200000000003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PRECIOS'!R11</f>
        <v>1.395</v>
      </c>
      <c r="F31" s="78">
        <f t="shared" si="0"/>
        <v>1.6879500000000001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PRECIOS'!R46</f>
        <v>1.3720000000000001</v>
      </c>
      <c r="L31" s="78">
        <f t="shared" si="1"/>
        <v>1.66012</v>
      </c>
    </row>
    <row r="32" spans="1:12" ht="24.75" customHeight="1">
      <c r="A32" s="71" t="e">
        <f>A43+1</f>
        <v>#REF!</v>
      </c>
      <c r="B32" s="75" t="s">
        <v>23</v>
      </c>
      <c r="C32" s="76" t="s">
        <v>177</v>
      </c>
      <c r="D32" s="86" t="s">
        <v>216</v>
      </c>
      <c r="E32" s="78">
        <f>'SABANA DE PRECIOS'!R12</f>
        <v>1.4000000000000001</v>
      </c>
      <c r="F32" s="78">
        <f t="shared" si="0"/>
        <v>1.6940000000000002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PRECIOS'!R47</f>
        <v>1.4359999999999999</v>
      </c>
      <c r="L32" s="78">
        <f t="shared" si="1"/>
        <v>1.7375599999999998</v>
      </c>
    </row>
    <row r="33" spans="1:12" ht="24.75" customHeight="1">
      <c r="A33" s="71" t="e">
        <f>A32+1</f>
        <v>#REF!</v>
      </c>
      <c r="B33" s="75" t="s">
        <v>28</v>
      </c>
      <c r="C33" s="76" t="s">
        <v>202</v>
      </c>
      <c r="D33" s="86" t="s">
        <v>218</v>
      </c>
      <c r="E33" s="78">
        <f>'SABANA DE PRECIOS'!R13</f>
        <v>1.4040000000000001</v>
      </c>
      <c r="F33" s="78">
        <f t="shared" si="0"/>
        <v>1.6988400000000001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PRECIOS'!R48</f>
        <v>1.4330000000000001</v>
      </c>
      <c r="L33" s="78">
        <f t="shared" si="1"/>
        <v>1.73393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PRECIOS'!R14</f>
        <v>1.415</v>
      </c>
      <c r="F34" s="78">
        <f t="shared" si="0"/>
        <v>1.7121500000000001</v>
      </c>
      <c r="G34" s="45"/>
      <c r="H34" s="75" t="s">
        <v>80</v>
      </c>
      <c r="I34" s="85" t="s">
        <v>156</v>
      </c>
      <c r="J34" s="86" t="s">
        <v>224</v>
      </c>
      <c r="K34" s="78">
        <f>'SABANA DE PRECIOS'!R49</f>
        <v>1.375</v>
      </c>
      <c r="L34" s="78">
        <f t="shared" si="1"/>
        <v>1.6637499999999998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PRECIOS'!R23</f>
        <v>1.4000000000000001</v>
      </c>
      <c r="F35" s="78">
        <f t="shared" si="0"/>
        <v>1.6940000000000002</v>
      </c>
      <c r="G35" s="45">
        <f>G33+1</f>
        <v>37</v>
      </c>
      <c r="H35" s="75" t="s">
        <v>227</v>
      </c>
      <c r="I35" s="85" t="s">
        <v>228</v>
      </c>
      <c r="J35" s="86" t="s">
        <v>229</v>
      </c>
      <c r="K35" s="78">
        <f>'SABANA DE PRECIOS'!R50</f>
        <v>1.405</v>
      </c>
      <c r="L35" s="78">
        <f t="shared" si="1"/>
        <v>1.7000500000000001</v>
      </c>
    </row>
    <row r="36" spans="1:12" ht="24.75" customHeight="1">
      <c r="A36" s="71">
        <f>G31+1</f>
        <v>35</v>
      </c>
      <c r="B36" s="75" t="s">
        <v>41</v>
      </c>
      <c r="C36" s="76" t="s">
        <v>230</v>
      </c>
      <c r="D36" s="86" t="s">
        <v>231</v>
      </c>
      <c r="E36" s="78">
        <f>'SABANA DE PRECIOS'!R24</f>
        <v>1.4100000000000001</v>
      </c>
      <c r="F36" s="78">
        <f t="shared" si="0"/>
        <v>1.7061000000000002</v>
      </c>
      <c r="G36" s="45">
        <f t="shared" si="2"/>
        <v>38</v>
      </c>
      <c r="H36" s="75" t="s">
        <v>83</v>
      </c>
      <c r="I36" s="85" t="s">
        <v>238</v>
      </c>
      <c r="J36" s="86" t="s">
        <v>239</v>
      </c>
      <c r="K36" s="78">
        <f>'SABANA DE PRECIOS'!R51</f>
        <v>1.415</v>
      </c>
      <c r="L36" s="78">
        <f t="shared" si="1"/>
        <v>1.7121500000000001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PRECIOS'!R25</f>
        <v>1.4100000000000001</v>
      </c>
      <c r="F37" s="78">
        <f t="shared" si="0"/>
        <v>1.7061000000000002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>'SABANA DE PRECIOS'!R52</f>
        <v>1.4390000000000001</v>
      </c>
      <c r="L37" s="78">
        <f t="shared" si="1"/>
        <v>1.74119</v>
      </c>
    </row>
    <row r="38" spans="1:12" ht="24.75" customHeight="1">
      <c r="A38" s="71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>'SABANA DE PRECIOS'!R26</f>
        <v>1.4200000000000002</v>
      </c>
      <c r="F38" s="78">
        <f t="shared" si="0"/>
        <v>1.7182000000000002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>'SABANA DE PRECIOS'!R53</f>
        <v>1.431</v>
      </c>
      <c r="L38" s="78">
        <f t="shared" si="1"/>
        <v>1.7315100000000001</v>
      </c>
    </row>
    <row r="39" spans="1:12" ht="24.75" customHeight="1">
      <c r="A39" s="71" t="e">
        <f>A17+1</f>
        <v>#REF!</v>
      </c>
      <c r="B39" s="75" t="s">
        <v>191</v>
      </c>
      <c r="C39" s="76" t="s">
        <v>154</v>
      </c>
      <c r="D39" s="86" t="s">
        <v>192</v>
      </c>
      <c r="E39" s="78">
        <f>'SABANA DE PRECIOS'!R27</f>
        <v>1.3900000000000001</v>
      </c>
      <c r="F39" s="78">
        <f t="shared" si="0"/>
        <v>1.6819000000000002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PRECIOS'!R54</f>
        <v>1.4470000000000001</v>
      </c>
      <c r="L39" s="78">
        <f t="shared" si="1"/>
        <v>1.7508699999999999</v>
      </c>
    </row>
    <row r="40" spans="1:12" ht="24.75" customHeight="1">
      <c r="A40" s="71"/>
      <c r="B40" s="75" t="s">
        <v>47</v>
      </c>
      <c r="C40" s="76" t="s">
        <v>222</v>
      </c>
      <c r="D40" s="86" t="s">
        <v>223</v>
      </c>
      <c r="E40" s="78">
        <f>'SABANA DE PRECIOS'!R28</f>
        <v>1.5</v>
      </c>
      <c r="F40" s="78">
        <f t="shared" si="0"/>
        <v>1.8149999999999999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PRECIOS'!R55</f>
        <v>1.4080000000000001</v>
      </c>
      <c r="L40" s="78">
        <f t="shared" si="1"/>
        <v>1.7036800000000001</v>
      </c>
    </row>
    <row r="41" spans="1:12" ht="24.75" customHeight="1">
      <c r="A41" s="71">
        <f>A23+1</f>
        <v>5</v>
      </c>
      <c r="B41" s="75" t="s">
        <v>51</v>
      </c>
      <c r="C41" s="85" t="s">
        <v>177</v>
      </c>
      <c r="D41" s="86" t="s">
        <v>232</v>
      </c>
      <c r="E41" s="78">
        <f>'SABANA DE PRECIOS'!R30</f>
        <v>1.4260000000000002</v>
      </c>
      <c r="F41" s="78">
        <f>+E41*1.21</f>
        <v>1.7254600000000002</v>
      </c>
      <c r="G41" s="45">
        <f>G39+1</f>
        <v>2</v>
      </c>
    </row>
    <row r="42" spans="1:12" ht="27.75" customHeight="1">
      <c r="A42" s="97" t="e">
        <f>A26+1</f>
        <v>#REF!</v>
      </c>
      <c r="G42" s="252">
        <f>G41+1</f>
        <v>3</v>
      </c>
    </row>
    <row r="43" spans="1:12" ht="27.75" customHeight="1">
      <c r="A43" s="97" t="e">
        <f>A42+1</f>
        <v>#REF!</v>
      </c>
      <c r="D43"/>
      <c r="G43" s="239" t="e">
        <f>A33+1</f>
        <v>#REF!</v>
      </c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7">
    <mergeCell ref="H13:L14"/>
    <mergeCell ref="A13:A15"/>
    <mergeCell ref="B13:D13"/>
    <mergeCell ref="E13:F13"/>
    <mergeCell ref="G13:G15"/>
    <mergeCell ref="B14:D14"/>
    <mergeCell ref="E14:F14"/>
  </mergeCells>
  <hyperlinks>
    <hyperlink ref="D24" r:id="rId1" xr:uid="{BC284483-280D-4343-9F47-0741F0776480}"/>
    <hyperlink ref="D25" r:id="rId2" xr:uid="{2770393E-D233-4A26-A3AD-B31FC1E811C2}"/>
    <hyperlink ref="D26" r:id="rId3" xr:uid="{F5EED32E-6393-4D7A-91EA-0F1F5E754D00}"/>
    <hyperlink ref="D27" r:id="rId4" xr:uid="{21ED3E76-4045-408A-8A76-4E94F9E9ED12}"/>
    <hyperlink ref="D28" r:id="rId5" xr:uid="{DE5CE8A4-93DF-41E4-8D05-BE5A559CDABE}"/>
    <hyperlink ref="D30" r:id="rId6" xr:uid="{69F80C55-B2BA-4F3B-A638-5435547593DF}"/>
    <hyperlink ref="D32" r:id="rId7" xr:uid="{5807E3E2-A925-4DE6-A25D-F2D2AC2B8032}"/>
    <hyperlink ref="D33" r:id="rId8" xr:uid="{853DD239-FD05-4FDB-AF04-444A84079A4E}"/>
    <hyperlink ref="D35" r:id="rId9" xr:uid="{9CDB350A-3674-4C68-9CA6-6068FD224D4E}"/>
    <hyperlink ref="D36" r:id="rId10" xr:uid="{7B0740C0-812F-4288-A237-D6D694FD6465}"/>
    <hyperlink ref="D37" r:id="rId11" xr:uid="{7562BDFD-CE01-41FC-906E-0C4F131AC9CE}"/>
    <hyperlink ref="D38" r:id="rId12" xr:uid="{0EA75E8B-9AC8-4640-9BEF-C2C4E7C9559B}"/>
    <hyperlink ref="D40" r:id="rId13" xr:uid="{D8A94CB7-D7EE-4CF2-A6B1-8DDCEA169F5B}"/>
    <hyperlink ref="D41" r:id="rId14" xr:uid="{B709A9F6-2171-43D9-8947-95D7D77445A2}"/>
    <hyperlink ref="J16" r:id="rId15" xr:uid="{2C467BF1-D6E8-4C35-9AB0-0C777D917ECD}"/>
    <hyperlink ref="J17" r:id="rId16" xr:uid="{4D707FE4-E569-4671-AD1F-B967E82B7E10}"/>
    <hyperlink ref="J19" r:id="rId17" xr:uid="{404EECAF-E7DD-4E72-9678-946401247D70}"/>
    <hyperlink ref="J20" r:id="rId18" xr:uid="{2CA2AE50-DF95-43F8-8E43-5D21D4E42938}"/>
    <hyperlink ref="J22" r:id="rId19" xr:uid="{F249B5A0-944E-4176-9345-1EB12CA14091}"/>
    <hyperlink ref="J23" r:id="rId20" xr:uid="{4F6A7145-B2FB-4030-A566-0D5C65C6C6CB}"/>
    <hyperlink ref="J24" r:id="rId21" xr:uid="{3F10C425-B012-4019-8601-62B8907AE65C}"/>
    <hyperlink ref="J25" r:id="rId22" xr:uid="{28C88BD3-852E-4604-8094-2412371E7646}"/>
    <hyperlink ref="J26" r:id="rId23" xr:uid="{28DD76E1-0AC6-4EE3-B56B-22DD4DC9616C}"/>
    <hyperlink ref="J27" r:id="rId24" xr:uid="{6FBACBB3-07BF-463A-9A9A-5CDE2DB91E7D}"/>
    <hyperlink ref="J28" r:id="rId25" xr:uid="{173ECA4A-1AC1-407C-92F0-62917E469B25}"/>
    <hyperlink ref="J29" r:id="rId26" xr:uid="{299BE2F7-8A2A-40DB-A36B-1B5D231D5935}"/>
    <hyperlink ref="J31" r:id="rId27" xr:uid="{8B4BBD83-FDD2-424C-9FC1-1D351938CCA0}"/>
    <hyperlink ref="J32" r:id="rId28" xr:uid="{29039089-C04D-47CE-ADC8-DF2BB3272CCB}"/>
    <hyperlink ref="D16" r:id="rId29" xr:uid="{1719A63D-8786-4445-A841-D539D8475B37}"/>
    <hyperlink ref="D17" r:id="rId30" xr:uid="{54BEC1A8-D9F0-46B9-BE6C-EE6B02AD40B8}"/>
    <hyperlink ref="D19" r:id="rId31" xr:uid="{38BDE32C-FB31-457E-986E-0DB1ADDC9ABB}"/>
    <hyperlink ref="D20" r:id="rId32" xr:uid="{24BD6B6D-7AE2-4636-9545-98F80E195D1F}"/>
    <hyperlink ref="D34" r:id="rId33" tooltip="https://www.google.com/maps/place//data=!4m2!3m1!1s0xd44ab000adf899f:0xd765aad97d157931?sa=X&amp;ved=1t:8290&amp;ictx=111" xr:uid="{A748FB43-175A-4680-9E33-C6E7D8DEE12D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colBreaks count="1" manualBreakCount="1">
    <brk id="6" max="1048575" man="1"/>
  </colBreaks>
  <drawing r:id="rId3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A463B-7A55-4AF3-82C1-7C3FA79644F4}">
  <sheetPr codeName="Hoja28"/>
  <dimension ref="A2:H1454"/>
  <sheetViews>
    <sheetView view="pageBreakPreview" topLeftCell="B2" zoomScaleNormal="130" workbookViewId="0">
      <selection activeCell="F20" sqref="B3:F20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</cols>
  <sheetData>
    <row r="2" spans="1:8" ht="18" customHeight="1">
      <c r="B2" s="430"/>
      <c r="C2" s="430"/>
      <c r="D2" s="430"/>
      <c r="E2" s="430"/>
      <c r="F2" s="430"/>
    </row>
    <row r="4" spans="1:8">
      <c r="B4" s="431"/>
      <c r="C4" s="431"/>
      <c r="D4" s="431"/>
      <c r="E4" s="431"/>
      <c r="F4" s="431"/>
    </row>
    <row r="5" spans="1:8" ht="18" customHeight="1">
      <c r="B5" s="431"/>
      <c r="C5" s="431"/>
      <c r="D5" s="431"/>
      <c r="E5" s="431"/>
      <c r="F5" s="431"/>
      <c r="G5" s="1"/>
    </row>
    <row r="6" spans="1:8">
      <c r="B6" s="432"/>
      <c r="C6" s="432"/>
      <c r="D6" s="432"/>
      <c r="E6" s="432"/>
      <c r="F6" s="432"/>
    </row>
    <row r="7" spans="1:8">
      <c r="B7" s="420"/>
      <c r="C7" s="420"/>
      <c r="D7" s="420"/>
      <c r="E7" s="420"/>
      <c r="F7" s="420"/>
    </row>
    <row r="8" spans="1:8">
      <c r="B8" s="420"/>
      <c r="C8" s="420"/>
      <c r="D8" s="420"/>
      <c r="E8" s="420"/>
      <c r="F8" s="420"/>
    </row>
    <row r="11" spans="1:8" ht="1.5" customHeight="1"/>
    <row r="12" spans="1:8" ht="0.75" customHeight="1"/>
    <row r="13" spans="1:8" ht="24.75" customHeight="1">
      <c r="A13" s="218"/>
      <c r="B13" s="33" t="s">
        <v>167</v>
      </c>
      <c r="C13" s="33" t="s">
        <v>168</v>
      </c>
      <c r="D13" s="33" t="s">
        <v>169</v>
      </c>
      <c r="E13" s="55" t="s">
        <v>86</v>
      </c>
      <c r="F13" s="55" t="s">
        <v>408</v>
      </c>
      <c r="G13" s="219"/>
    </row>
    <row r="14" spans="1:8" s="222" customFormat="1" ht="30.75" customHeight="1">
      <c r="A14" s="71" t="e">
        <f>#REF!+1</f>
        <v>#REF!</v>
      </c>
      <c r="B14" s="75" t="s">
        <v>400</v>
      </c>
      <c r="C14" s="76" t="s">
        <v>171</v>
      </c>
      <c r="D14" s="86" t="s">
        <v>172</v>
      </c>
      <c r="E14" s="78">
        <f>+'SABANA DE PRECIOS'!R15</f>
        <v>1.385</v>
      </c>
      <c r="F14" s="78">
        <f>+E14*1.21</f>
        <v>1.6758500000000001</v>
      </c>
      <c r="G14" s="45" t="e">
        <f>#REF!+1</f>
        <v>#REF!</v>
      </c>
      <c r="H14" s="221"/>
    </row>
    <row r="15" spans="1:8" s="222" customFormat="1" ht="30.75" customHeight="1">
      <c r="A15" s="71"/>
      <c r="B15" s="75" t="s">
        <v>409</v>
      </c>
      <c r="C15" s="76" t="s">
        <v>171</v>
      </c>
      <c r="D15" s="86" t="s">
        <v>176</v>
      </c>
      <c r="E15" s="78">
        <f>+'SABANA DE PRECIOS'!R16</f>
        <v>1.385</v>
      </c>
      <c r="F15" s="78">
        <f t="shared" ref="F15:F20" si="0">+E15*1.21</f>
        <v>1.6758500000000001</v>
      </c>
      <c r="G15" s="45"/>
      <c r="H15" s="221"/>
    </row>
    <row r="16" spans="1:8" s="222" customFormat="1" ht="30.75" customHeight="1">
      <c r="A16" s="71"/>
      <c r="B16" s="75" t="s">
        <v>179</v>
      </c>
      <c r="C16" s="76" t="s">
        <v>171</v>
      </c>
      <c r="D16" s="86" t="s">
        <v>180</v>
      </c>
      <c r="E16" s="78">
        <f>+'SABANA DE PRECIOS'!R17</f>
        <v>1.385</v>
      </c>
      <c r="F16" s="78">
        <f t="shared" si="0"/>
        <v>1.6758500000000001</v>
      </c>
      <c r="G16" s="45"/>
      <c r="H16" s="221"/>
    </row>
    <row r="17" spans="1:8" s="222" customFormat="1" ht="30.75" customHeight="1">
      <c r="A17" s="71"/>
      <c r="B17" s="75" t="s">
        <v>182</v>
      </c>
      <c r="C17" s="76" t="s">
        <v>171</v>
      </c>
      <c r="D17" s="86" t="s">
        <v>183</v>
      </c>
      <c r="E17" s="78">
        <f>+'SABANA DE PRECIOS'!R18</f>
        <v>1.3900000000000001</v>
      </c>
      <c r="F17" s="78">
        <f t="shared" si="0"/>
        <v>1.6819000000000002</v>
      </c>
      <c r="G17" s="45"/>
      <c r="H17" s="221"/>
    </row>
    <row r="18" spans="1:8" s="222" customFormat="1" ht="30.75" customHeight="1">
      <c r="A18" s="71"/>
      <c r="B18" s="75" t="s">
        <v>186</v>
      </c>
      <c r="C18" s="76" t="s">
        <v>171</v>
      </c>
      <c r="D18" s="86" t="s">
        <v>187</v>
      </c>
      <c r="E18" s="78">
        <f>+'SABANA DE PRECIOS'!R19</f>
        <v>1.395</v>
      </c>
      <c r="F18" s="78">
        <f t="shared" si="0"/>
        <v>1.6879500000000001</v>
      </c>
      <c r="G18" s="45"/>
      <c r="H18" s="221"/>
    </row>
    <row r="19" spans="1:8" s="222" customFormat="1" ht="30.75" customHeight="1">
      <c r="A19" s="71"/>
      <c r="B19" s="75" t="s">
        <v>37</v>
      </c>
      <c r="C19" s="76" t="s">
        <v>189</v>
      </c>
      <c r="D19" s="86" t="s">
        <v>190</v>
      </c>
      <c r="E19" s="78">
        <f>+'SABANA DE PRECIOS'!R20</f>
        <v>1.3800000000000001</v>
      </c>
      <c r="F19" s="78">
        <f t="shared" si="0"/>
        <v>1.6698000000000002</v>
      </c>
      <c r="G19" s="45"/>
      <c r="H19" s="221"/>
    </row>
    <row r="20" spans="1:8" s="222" customFormat="1" ht="30.75" customHeight="1">
      <c r="A20" s="71"/>
      <c r="B20" s="75" t="s">
        <v>368</v>
      </c>
      <c r="C20" s="76" t="s">
        <v>171</v>
      </c>
      <c r="D20" s="86" t="s">
        <v>369</v>
      </c>
      <c r="E20" s="78">
        <f>+'SABANA DE PRECIOS'!R21</f>
        <v>1.4100000000000001</v>
      </c>
      <c r="F20" s="78">
        <f t="shared" si="0"/>
        <v>1.7061000000000002</v>
      </c>
      <c r="G20" s="45"/>
      <c r="H20" s="221"/>
    </row>
    <row r="21" spans="1:8">
      <c r="D21"/>
    </row>
    <row r="22" spans="1:8">
      <c r="D22"/>
    </row>
    <row r="23" spans="1:8">
      <c r="D23"/>
    </row>
    <row r="24" spans="1:8">
      <c r="D24"/>
    </row>
    <row r="25" spans="1:8">
      <c r="D25"/>
    </row>
    <row r="26" spans="1:8">
      <c r="D26"/>
    </row>
    <row r="27" spans="1:8">
      <c r="D27"/>
    </row>
    <row r="28" spans="1:8">
      <c r="D28"/>
    </row>
    <row r="29" spans="1:8">
      <c r="D29"/>
    </row>
    <row r="30" spans="1:8">
      <c r="D30"/>
    </row>
    <row r="31" spans="1:8">
      <c r="D31"/>
    </row>
    <row r="32" spans="1:8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</sheetData>
  <mergeCells count="6">
    <mergeCell ref="B8:F8"/>
    <mergeCell ref="B2:F2"/>
    <mergeCell ref="B4:F4"/>
    <mergeCell ref="B5:F5"/>
    <mergeCell ref="B6:F6"/>
    <mergeCell ref="B7:F7"/>
  </mergeCells>
  <hyperlinks>
    <hyperlink ref="D14" r:id="rId1" xr:uid="{FD8664A4-8E93-4D4B-82D0-3E2145BB43DE}"/>
    <hyperlink ref="D15" r:id="rId2" xr:uid="{D1FD3B31-49B3-462A-9783-7B8DA6B99E2C}"/>
    <hyperlink ref="D17" r:id="rId3" xr:uid="{ECF87BD8-DE2D-4680-B76E-0B7884EE3C75}"/>
    <hyperlink ref="D18" r:id="rId4" xr:uid="{A3449345-3871-42C8-ACD0-1EE7C9A7C66D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5"/>
  <colBreaks count="1" manualBreakCount="1">
    <brk id="6" max="1048575" man="1"/>
  </colBreaks>
  <drawing r:id="rId6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2:G1455"/>
  <sheetViews>
    <sheetView view="pageBreakPreview" topLeftCell="B1" zoomScale="120" zoomScaleNormal="130" workbookViewId="0">
      <selection activeCell="F16" sqref="A1:F16"/>
    </sheetView>
  </sheetViews>
  <sheetFormatPr baseColWidth="10" defaultColWidth="11" defaultRowHeight="15"/>
  <cols>
    <col min="1" max="1" width="5.42578125" hidden="1" customWidth="1"/>
    <col min="2" max="2" width="26.42578125" customWidth="1"/>
    <col min="3" max="3" width="16.7109375" customWidth="1"/>
    <col min="4" max="4" width="40.7109375" style="67" customWidth="1"/>
    <col min="5" max="6" width="12.28515625" customWidth="1"/>
    <col min="7" max="7" width="6" hidden="1" customWidth="1"/>
  </cols>
  <sheetData>
    <row r="2" spans="1:7" ht="18" customHeight="1">
      <c r="B2" s="430"/>
      <c r="C2" s="430"/>
      <c r="D2" s="430"/>
      <c r="E2" s="430"/>
      <c r="F2" s="430"/>
    </row>
    <row r="4" spans="1:7">
      <c r="B4" s="431"/>
      <c r="C4" s="431"/>
      <c r="D4" s="431"/>
      <c r="E4" s="431"/>
      <c r="F4" s="431"/>
    </row>
    <row r="5" spans="1:7" ht="18" customHeight="1">
      <c r="B5" s="431"/>
      <c r="C5" s="431"/>
      <c r="D5" s="431"/>
      <c r="E5" s="431"/>
      <c r="F5" s="431"/>
      <c r="G5" s="1"/>
    </row>
    <row r="6" spans="1:7">
      <c r="B6" s="432"/>
      <c r="C6" s="432"/>
      <c r="D6" s="432"/>
      <c r="E6" s="432"/>
      <c r="F6" s="432"/>
    </row>
    <row r="7" spans="1:7">
      <c r="B7" s="420"/>
      <c r="C7" s="420"/>
      <c r="D7" s="420"/>
      <c r="E7" s="420"/>
      <c r="F7" s="420"/>
    </row>
    <row r="8" spans="1:7">
      <c r="B8" s="420"/>
      <c r="C8" s="420"/>
      <c r="D8" s="420"/>
      <c r="E8" s="420"/>
      <c r="F8" s="420"/>
    </row>
    <row r="11" spans="1:7" ht="1.5" customHeight="1"/>
    <row r="12" spans="1:7" ht="15" hidden="1" customHeight="1"/>
    <row r="13" spans="1:7" ht="23.25" customHeight="1">
      <c r="A13" s="439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42" t="s">
        <v>163</v>
      </c>
    </row>
    <row r="14" spans="1:7" ht="23.25" customHeight="1" thickBot="1">
      <c r="A14" s="440"/>
      <c r="B14" s="421" t="s">
        <v>422</v>
      </c>
      <c r="C14" s="421"/>
      <c r="D14" s="421"/>
      <c r="E14" s="423">
        <f>'CALCULO INICIAL'!E18</f>
        <v>1.4107438016528926</v>
      </c>
      <c r="F14" s="423"/>
      <c r="G14" s="443"/>
    </row>
    <row r="15" spans="1:7" ht="30">
      <c r="A15" s="441"/>
      <c r="B15" s="68" t="s">
        <v>167</v>
      </c>
      <c r="C15" s="69" t="s">
        <v>168</v>
      </c>
      <c r="D15" s="69" t="s">
        <v>169</v>
      </c>
      <c r="E15" s="70" t="s">
        <v>86</v>
      </c>
      <c r="F15" s="55" t="s">
        <v>408</v>
      </c>
      <c r="G15" s="444"/>
    </row>
    <row r="16" spans="1:7" ht="27.75" customHeight="1">
      <c r="A16" s="71" t="e">
        <f>#REF!+1</f>
        <v>#REF!</v>
      </c>
      <c r="B16" s="75" t="s">
        <v>21</v>
      </c>
      <c r="C16" s="76" t="s">
        <v>189</v>
      </c>
      <c r="D16" s="80" t="s">
        <v>205</v>
      </c>
      <c r="E16" s="78">
        <f>'SABANA DE PRECIOS'!H7</f>
        <v>1.3560000000000001</v>
      </c>
      <c r="F16" s="78">
        <f>+E16*1.21</f>
        <v>1.64076</v>
      </c>
      <c r="G16" s="72">
        <v>25</v>
      </c>
    </row>
    <row r="17" spans="1:4">
      <c r="A17" s="45" t="e">
        <f>#REF!+1</f>
        <v>#REF!</v>
      </c>
      <c r="D17"/>
    </row>
    <row r="18" spans="1:4">
      <c r="D18"/>
    </row>
    <row r="19" spans="1:4">
      <c r="D19"/>
    </row>
    <row r="20" spans="1:4">
      <c r="D20"/>
    </row>
    <row r="21" spans="1:4">
      <c r="D21"/>
    </row>
    <row r="22" spans="1:4">
      <c r="D22"/>
    </row>
    <row r="23" spans="1:4">
      <c r="D23"/>
    </row>
    <row r="24" spans="1:4">
      <c r="D24"/>
    </row>
    <row r="25" spans="1:4">
      <c r="D25"/>
    </row>
    <row r="26" spans="1:4">
      <c r="D26"/>
    </row>
    <row r="27" spans="1:4">
      <c r="D27"/>
    </row>
    <row r="28" spans="1:4">
      <c r="D28"/>
    </row>
    <row r="29" spans="1:4">
      <c r="D29"/>
    </row>
    <row r="30" spans="1:4">
      <c r="D30"/>
    </row>
    <row r="31" spans="1:4">
      <c r="D31"/>
    </row>
    <row r="32" spans="1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</sheetData>
  <mergeCells count="12">
    <mergeCell ref="B2:F2"/>
    <mergeCell ref="B4:F4"/>
    <mergeCell ref="B5:F5"/>
    <mergeCell ref="B6:F6"/>
    <mergeCell ref="B7:F7"/>
    <mergeCell ref="A13:A15"/>
    <mergeCell ref="G13:G15"/>
    <mergeCell ref="B8:F8"/>
    <mergeCell ref="B13:D13"/>
    <mergeCell ref="E13:F13"/>
    <mergeCell ref="B14:D14"/>
    <mergeCell ref="E14:F14"/>
  </mergeCells>
  <hyperlinks>
    <hyperlink ref="D16" r:id="rId1" xr:uid="{00000000-0004-0000-0D00-000000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2"/>
  <colBreaks count="1" manualBreakCount="1">
    <brk id="6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D3B6E-2D82-4A0F-8C20-31359C459738}">
  <sheetPr codeName="Hoja29"/>
  <dimension ref="A2:G1433"/>
  <sheetViews>
    <sheetView view="pageBreakPreview" topLeftCell="B1" zoomScale="130" zoomScaleNormal="130" zoomScaleSheetLayoutView="130" workbookViewId="0">
      <selection activeCell="F23" sqref="A2:F23"/>
    </sheetView>
  </sheetViews>
  <sheetFormatPr baseColWidth="10" defaultColWidth="11.42578125" defaultRowHeight="15"/>
  <cols>
    <col min="1" max="1" width="5.42578125" hidden="1" customWidth="1"/>
    <col min="2" max="2" width="24.28515625" customWidth="1"/>
    <col min="3" max="3" width="12.85546875" customWidth="1"/>
    <col min="4" max="4" width="49.7109375" style="67" customWidth="1"/>
    <col min="5" max="5" width="11.42578125" customWidth="1"/>
    <col min="6" max="6" width="10.28515625" customWidth="1"/>
    <col min="7" max="7" width="5.5703125" hidden="1" customWidth="1"/>
  </cols>
  <sheetData>
    <row r="2" spans="1:7" ht="18" customHeight="1">
      <c r="B2" s="430"/>
      <c r="C2" s="430"/>
      <c r="D2" s="430"/>
      <c r="E2" s="430"/>
      <c r="F2" s="430"/>
    </row>
    <row r="4" spans="1:7">
      <c r="B4" s="431"/>
      <c r="C4" s="431"/>
      <c r="D4" s="431"/>
      <c r="E4" s="431"/>
      <c r="F4" s="431"/>
    </row>
    <row r="5" spans="1:7" ht="18" customHeight="1">
      <c r="B5" s="431"/>
      <c r="C5" s="431"/>
      <c r="D5" s="431"/>
      <c r="E5" s="431"/>
      <c r="F5" s="431"/>
      <c r="G5" s="1"/>
    </row>
    <row r="6" spans="1:7">
      <c r="B6" s="432"/>
      <c r="C6" s="432"/>
      <c r="D6" s="432"/>
      <c r="E6" s="432"/>
      <c r="F6" s="432"/>
    </row>
    <row r="7" spans="1:7">
      <c r="B7" s="420"/>
      <c r="C7" s="420"/>
      <c r="D7" s="420"/>
      <c r="E7" s="420"/>
      <c r="F7" s="420"/>
    </row>
    <row r="8" spans="1:7">
      <c r="B8" s="420"/>
      <c r="C8" s="420"/>
      <c r="D8" s="420"/>
      <c r="E8" s="420"/>
      <c r="F8" s="420"/>
    </row>
    <row r="10" spans="1:7">
      <c r="B10" s="223"/>
      <c r="C10" s="223"/>
      <c r="D10" s="224"/>
      <c r="E10" s="223"/>
      <c r="F10" s="223"/>
    </row>
    <row r="11" spans="1:7" ht="1.5" customHeight="1">
      <c r="B11" s="223"/>
      <c r="C11" s="223"/>
      <c r="D11" s="224"/>
      <c r="E11" s="223"/>
      <c r="F11" s="223"/>
    </row>
    <row r="12" spans="1:7" ht="1.5" customHeight="1">
      <c r="B12" s="223"/>
      <c r="C12" s="223"/>
      <c r="D12" s="224"/>
      <c r="E12" s="223"/>
      <c r="F12" s="223"/>
    </row>
    <row r="13" spans="1:7" ht="22.5" customHeight="1">
      <c r="A13" s="418" t="s">
        <v>163</v>
      </c>
      <c r="B13" s="445" t="s">
        <v>164</v>
      </c>
      <c r="C13" s="445"/>
      <c r="D13" s="445"/>
      <c r="E13" s="445" t="s">
        <v>407</v>
      </c>
      <c r="F13" s="445"/>
      <c r="G13" s="419" t="s">
        <v>163</v>
      </c>
    </row>
    <row r="14" spans="1:7" ht="22.5" customHeight="1">
      <c r="A14" s="418"/>
      <c r="B14" s="445" t="s">
        <v>411</v>
      </c>
      <c r="C14" s="445"/>
      <c r="D14" s="445"/>
      <c r="E14" s="445" t="s">
        <v>412</v>
      </c>
      <c r="F14" s="445"/>
      <c r="G14" s="419"/>
    </row>
    <row r="15" spans="1:7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</row>
    <row r="16" spans="1:7" ht="24.75" customHeight="1">
      <c r="A16" s="71" t="e">
        <f>#REF!+1</f>
        <v>#REF!</v>
      </c>
      <c r="B16" s="75" t="s">
        <v>400</v>
      </c>
      <c r="C16" s="85" t="s">
        <v>171</v>
      </c>
      <c r="D16" s="86" t="s">
        <v>172</v>
      </c>
      <c r="E16" s="78">
        <v>1.2450000000000001</v>
      </c>
      <c r="F16" s="78">
        <f>+E16*1.21</f>
        <v>1.5064500000000001</v>
      </c>
      <c r="G16" s="45">
        <v>25</v>
      </c>
    </row>
    <row r="17" spans="1:7" ht="24.75" customHeight="1">
      <c r="A17" s="71" t="e">
        <f>#REF!+1</f>
        <v>#REF!</v>
      </c>
      <c r="B17" s="75" t="s">
        <v>59</v>
      </c>
      <c r="C17" s="85" t="s">
        <v>177</v>
      </c>
      <c r="D17" s="95" t="s">
        <v>181</v>
      </c>
      <c r="E17" s="78">
        <v>1.236</v>
      </c>
      <c r="F17" s="78">
        <f t="shared" ref="F17:F23" si="0">+E17*1.21</f>
        <v>1.49556</v>
      </c>
      <c r="G17" s="45">
        <f>G16+1</f>
        <v>26</v>
      </c>
    </row>
    <row r="18" spans="1:7" ht="24.75" customHeight="1">
      <c r="A18" s="71" t="e">
        <f>#REF!+1</f>
        <v>#REF!</v>
      </c>
      <c r="B18" s="75" t="s">
        <v>15</v>
      </c>
      <c r="C18" s="85" t="s">
        <v>193</v>
      </c>
      <c r="D18" s="86" t="s">
        <v>194</v>
      </c>
      <c r="E18" s="78">
        <v>1.2290000000000001</v>
      </c>
      <c r="F18" s="78">
        <f t="shared" si="0"/>
        <v>1.48709</v>
      </c>
      <c r="G18" s="45">
        <v>27</v>
      </c>
    </row>
    <row r="19" spans="1:7" ht="24.75" customHeight="1">
      <c r="A19" s="71"/>
      <c r="B19" s="75" t="s">
        <v>19</v>
      </c>
      <c r="C19" s="85" t="s">
        <v>199</v>
      </c>
      <c r="D19" s="86" t="s">
        <v>200</v>
      </c>
      <c r="E19" s="78">
        <v>1.228</v>
      </c>
      <c r="F19" s="78">
        <f t="shared" si="0"/>
        <v>1.4858799999999999</v>
      </c>
      <c r="G19" s="45"/>
    </row>
    <row r="20" spans="1:7" ht="24.75" customHeight="1">
      <c r="A20" s="71"/>
      <c r="B20" s="75" t="s">
        <v>20</v>
      </c>
      <c r="C20" s="85" t="s">
        <v>202</v>
      </c>
      <c r="D20" s="86" t="s">
        <v>203</v>
      </c>
      <c r="E20" s="78">
        <v>1.228</v>
      </c>
      <c r="F20" s="78">
        <f t="shared" si="0"/>
        <v>1.4858799999999999</v>
      </c>
      <c r="G20" s="45"/>
    </row>
    <row r="21" spans="1:7" ht="24.75" customHeight="1">
      <c r="A21" s="71"/>
      <c r="B21" s="75" t="s">
        <v>44</v>
      </c>
      <c r="C21" s="85" t="s">
        <v>189</v>
      </c>
      <c r="D21" s="86" t="s">
        <v>391</v>
      </c>
      <c r="E21" s="78">
        <v>1.2290000000000001</v>
      </c>
      <c r="F21" s="78">
        <f t="shared" si="0"/>
        <v>1.48709</v>
      </c>
      <c r="G21" s="45"/>
    </row>
    <row r="22" spans="1:7" ht="24.75" customHeight="1">
      <c r="A22" s="71"/>
      <c r="B22" s="75" t="s">
        <v>69</v>
      </c>
      <c r="C22" s="85" t="s">
        <v>156</v>
      </c>
      <c r="D22" s="86" t="s">
        <v>204</v>
      </c>
      <c r="E22" s="78">
        <v>1.2290000000000001</v>
      </c>
      <c r="F22" s="78">
        <f t="shared" si="0"/>
        <v>1.48709</v>
      </c>
    </row>
    <row r="23" spans="1:7" ht="24.75" customHeight="1">
      <c r="A23" s="71" t="e">
        <f>A18+1</f>
        <v>#REF!</v>
      </c>
      <c r="B23" s="75" t="s">
        <v>24</v>
      </c>
      <c r="C23" s="76" t="s">
        <v>210</v>
      </c>
      <c r="D23" s="86" t="s">
        <v>211</v>
      </c>
      <c r="E23" s="78">
        <v>1.2350000000000001</v>
      </c>
      <c r="F23" s="78">
        <f t="shared" si="0"/>
        <v>1.4943500000000001</v>
      </c>
      <c r="G23" s="88">
        <f>G18+1</f>
        <v>28</v>
      </c>
    </row>
    <row r="24" spans="1:7">
      <c r="D24"/>
    </row>
    <row r="25" spans="1:7">
      <c r="D25"/>
    </row>
    <row r="26" spans="1:7">
      <c r="D26"/>
    </row>
    <row r="27" spans="1:7">
      <c r="D27"/>
    </row>
    <row r="28" spans="1:7">
      <c r="D28"/>
    </row>
    <row r="29" spans="1:7">
      <c r="D29"/>
    </row>
    <row r="30" spans="1:7">
      <c r="D30"/>
    </row>
    <row r="31" spans="1:7">
      <c r="D31"/>
    </row>
    <row r="32" spans="1:7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</sheetData>
  <mergeCells count="12">
    <mergeCell ref="A13:A15"/>
    <mergeCell ref="B13:D13"/>
    <mergeCell ref="E13:F13"/>
    <mergeCell ref="G13:G15"/>
    <mergeCell ref="B2:F2"/>
    <mergeCell ref="B4:F4"/>
    <mergeCell ref="B5:F5"/>
    <mergeCell ref="B6:F6"/>
    <mergeCell ref="B7:F7"/>
    <mergeCell ref="B8:F8"/>
    <mergeCell ref="B14:D14"/>
    <mergeCell ref="E14:F14"/>
  </mergeCells>
  <hyperlinks>
    <hyperlink ref="D19" r:id="rId1" xr:uid="{5C4AAFA5-29DD-4451-B876-CE519D2072FB}"/>
    <hyperlink ref="D20" r:id="rId2" xr:uid="{A179376A-591D-4EEC-B20D-0D0C3A55EB34}"/>
    <hyperlink ref="D17" r:id="rId3" xr:uid="{578FCABC-0E6E-481F-8283-4BF6DC7316AF}"/>
    <hyperlink ref="D22" r:id="rId4" xr:uid="{FAF3C90A-9B6B-4B03-8899-D0606D24C424}"/>
    <hyperlink ref="D16" r:id="rId5" xr:uid="{0BB091B8-CB41-48CC-813E-815889A76190}"/>
    <hyperlink ref="D23" r:id="rId6" xr:uid="{24E63C01-9122-4D04-8BC2-B143BB0F134B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7"/>
  <colBreaks count="1" manualBreakCount="1">
    <brk id="6" max="1048575" man="1"/>
  </colBreaks>
  <drawing r:id="rId8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4"/>
  <dimension ref="A2:G1466"/>
  <sheetViews>
    <sheetView view="pageBreakPreview" topLeftCell="B1" zoomScale="85" zoomScaleNormal="130" zoomScaleSheetLayoutView="85" workbookViewId="0">
      <selection activeCell="F27" sqref="A1:F27"/>
    </sheetView>
  </sheetViews>
  <sheetFormatPr baseColWidth="10" defaultColWidth="11" defaultRowHeight="15"/>
  <cols>
    <col min="1" max="1" width="5.42578125" hidden="1" customWidth="1"/>
    <col min="2" max="2" width="26.42578125" customWidth="1"/>
    <col min="3" max="3" width="16.7109375" customWidth="1"/>
    <col min="4" max="4" width="40.7109375" style="67" customWidth="1"/>
    <col min="5" max="6" width="12.28515625" customWidth="1"/>
    <col min="7" max="7" width="5.5703125" hidden="1" customWidth="1"/>
  </cols>
  <sheetData>
    <row r="2" spans="1:7" ht="18" customHeight="1">
      <c r="B2" s="430"/>
      <c r="C2" s="430"/>
      <c r="D2" s="430"/>
      <c r="E2" s="430"/>
      <c r="F2" s="430"/>
    </row>
    <row r="4" spans="1:7">
      <c r="B4" s="431"/>
      <c r="C4" s="431"/>
      <c r="D4" s="431"/>
      <c r="E4" s="431"/>
      <c r="F4" s="431"/>
    </row>
    <row r="5" spans="1:7" ht="18" customHeight="1">
      <c r="B5" s="431"/>
      <c r="C5" s="431"/>
      <c r="D5" s="431"/>
      <c r="E5" s="431"/>
      <c r="F5" s="431"/>
      <c r="G5" s="1"/>
    </row>
    <row r="6" spans="1:7">
      <c r="B6" s="432"/>
      <c r="C6" s="432"/>
      <c r="D6" s="432"/>
      <c r="E6" s="432"/>
      <c r="F6" s="432"/>
    </row>
    <row r="7" spans="1:7">
      <c r="B7" s="420"/>
      <c r="C7" s="420"/>
      <c r="D7" s="420"/>
      <c r="E7" s="420"/>
      <c r="F7" s="420"/>
    </row>
    <row r="8" spans="1:7">
      <c r="B8" s="420"/>
      <c r="C8" s="420"/>
      <c r="D8" s="420"/>
      <c r="E8" s="420"/>
      <c r="F8" s="420"/>
    </row>
    <row r="11" spans="1:7" ht="1.5" customHeight="1"/>
    <row r="12" spans="1:7" hidden="1"/>
    <row r="13" spans="1:7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46" t="s">
        <v>163</v>
      </c>
    </row>
    <row r="14" spans="1:7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46"/>
    </row>
    <row r="15" spans="1:7" ht="30">
      <c r="A15" s="418"/>
      <c r="B15" s="68" t="s">
        <v>167</v>
      </c>
      <c r="C15" s="69" t="s">
        <v>168</v>
      </c>
      <c r="D15" s="69" t="s">
        <v>169</v>
      </c>
      <c r="E15" s="70" t="s">
        <v>86</v>
      </c>
      <c r="F15" s="55" t="s">
        <v>408</v>
      </c>
      <c r="G15" s="446"/>
    </row>
    <row r="16" spans="1:7" ht="27.75" customHeight="1">
      <c r="A16" s="71" t="e">
        <f>#REF!+1</f>
        <v>#REF!</v>
      </c>
      <c r="B16" s="75" t="s">
        <v>44</v>
      </c>
      <c r="C16" s="76" t="s">
        <v>189</v>
      </c>
      <c r="D16" s="86" t="s">
        <v>391</v>
      </c>
      <c r="E16" s="78">
        <f>'SABANA DE PRECIOS'!H9</f>
        <v>1.3560000000000001</v>
      </c>
      <c r="F16" s="78">
        <f>E16*1.21</f>
        <v>1.64076</v>
      </c>
      <c r="G16" s="72">
        <v>25</v>
      </c>
    </row>
    <row r="17" spans="1:7" ht="27.75" customHeight="1">
      <c r="A17" s="71" t="e">
        <f>#REF!+1</f>
        <v>#REF!</v>
      </c>
      <c r="B17" s="75" t="s">
        <v>15</v>
      </c>
      <c r="C17" s="76" t="s">
        <v>193</v>
      </c>
      <c r="D17" s="77" t="s">
        <v>194</v>
      </c>
      <c r="E17" s="78">
        <f>'SABANA DE PRECIOS'!H3</f>
        <v>1.3560000000000001</v>
      </c>
      <c r="F17" s="78">
        <f t="shared" ref="F17:F27" si="0">E17*1.21</f>
        <v>1.64076</v>
      </c>
      <c r="G17" s="72">
        <v>25</v>
      </c>
    </row>
    <row r="18" spans="1:7" ht="27.75" customHeight="1">
      <c r="A18" s="71" t="e">
        <f>A27+1</f>
        <v>#REF!</v>
      </c>
      <c r="B18" s="75" t="s">
        <v>18</v>
      </c>
      <c r="C18" s="76" t="s">
        <v>189</v>
      </c>
      <c r="D18" s="80" t="s">
        <v>197</v>
      </c>
      <c r="E18" s="78">
        <f>'SABANA DE PRECIOS'!H4</f>
        <v>1.3560000000000001</v>
      </c>
      <c r="F18" s="78">
        <f t="shared" si="0"/>
        <v>1.64076</v>
      </c>
      <c r="G18" s="72">
        <f>G17+1</f>
        <v>26</v>
      </c>
    </row>
    <row r="19" spans="1:7" ht="27.75" customHeight="1">
      <c r="A19" s="71" t="e">
        <f>#REF!+1</f>
        <v>#REF!</v>
      </c>
      <c r="B19" s="75" t="s">
        <v>19</v>
      </c>
      <c r="C19" s="76" t="s">
        <v>199</v>
      </c>
      <c r="D19" s="77" t="s">
        <v>200</v>
      </c>
      <c r="E19" s="78">
        <f>'SABANA DE PRECIOS'!H5</f>
        <v>1.3560000000000001</v>
      </c>
      <c r="F19" s="78">
        <f t="shared" si="0"/>
        <v>1.64076</v>
      </c>
      <c r="G19" s="72">
        <v>27</v>
      </c>
    </row>
    <row r="20" spans="1:7" ht="27.75" customHeight="1">
      <c r="A20" s="74" t="e">
        <f>A19+1</f>
        <v>#REF!</v>
      </c>
      <c r="B20" s="75" t="s">
        <v>20</v>
      </c>
      <c r="C20" s="76" t="s">
        <v>202</v>
      </c>
      <c r="D20" s="77" t="s">
        <v>203</v>
      </c>
      <c r="E20" s="78">
        <f>'SABANA DE PRECIOS'!H6</f>
        <v>1.371</v>
      </c>
      <c r="F20" s="78">
        <f t="shared" si="0"/>
        <v>1.6589099999999999</v>
      </c>
      <c r="G20" s="72">
        <f>G19+1</f>
        <v>28</v>
      </c>
    </row>
    <row r="21" spans="1:7" ht="27.75" customHeight="1">
      <c r="A21" s="79" t="e">
        <f>A20+1</f>
        <v>#REF!</v>
      </c>
      <c r="B21" s="75" t="s">
        <v>21</v>
      </c>
      <c r="C21" s="76" t="s">
        <v>189</v>
      </c>
      <c r="D21" s="80" t="s">
        <v>205</v>
      </c>
      <c r="E21" s="78">
        <f>'SABANA DE PRECIOS'!H7</f>
        <v>1.3560000000000001</v>
      </c>
      <c r="F21" s="78">
        <f t="shared" si="0"/>
        <v>1.64076</v>
      </c>
      <c r="G21" s="72">
        <f t="shared" ref="G21:G25" si="1">G20+1</f>
        <v>29</v>
      </c>
    </row>
    <row r="22" spans="1:7" ht="27.75" customHeight="1">
      <c r="A22" s="74" t="e">
        <f>A17+1</f>
        <v>#REF!</v>
      </c>
      <c r="B22" s="75" t="s">
        <v>22</v>
      </c>
      <c r="C22" s="76" t="s">
        <v>189</v>
      </c>
      <c r="D22" s="80" t="s">
        <v>208</v>
      </c>
      <c r="E22" s="78">
        <f>'SABANA DE PRECIOS'!H8</f>
        <v>1.3660000000000001</v>
      </c>
      <c r="F22" s="78">
        <f t="shared" si="0"/>
        <v>1.65286</v>
      </c>
      <c r="G22" s="72">
        <v>30</v>
      </c>
    </row>
    <row r="23" spans="1:7" ht="27.75" customHeight="1">
      <c r="A23" s="74" t="e">
        <f>#REF!+1</f>
        <v>#REF!</v>
      </c>
      <c r="B23" s="75" t="s">
        <v>24</v>
      </c>
      <c r="C23" s="76" t="s">
        <v>210</v>
      </c>
      <c r="D23" s="80" t="s">
        <v>211</v>
      </c>
      <c r="E23" s="78">
        <f>'SABANA DE PRECIOS'!H10</f>
        <v>1.3260000000000001</v>
      </c>
      <c r="F23" s="78">
        <f t="shared" si="0"/>
        <v>1.60446</v>
      </c>
      <c r="G23" s="72">
        <f t="shared" si="1"/>
        <v>31</v>
      </c>
    </row>
    <row r="24" spans="1:7" ht="27.75" customHeight="1">
      <c r="A24" s="74" t="e">
        <f>A22+1</f>
        <v>#REF!</v>
      </c>
      <c r="B24" s="75" t="s">
        <v>26</v>
      </c>
      <c r="C24" s="76" t="s">
        <v>202</v>
      </c>
      <c r="D24" s="80" t="s">
        <v>213</v>
      </c>
      <c r="E24" s="78">
        <f>'SABANA DE PRECIOS'!H11</f>
        <v>1.351</v>
      </c>
      <c r="F24" s="78">
        <f t="shared" si="0"/>
        <v>1.6347099999999999</v>
      </c>
      <c r="G24" s="72">
        <f t="shared" si="1"/>
        <v>32</v>
      </c>
    </row>
    <row r="25" spans="1:7" ht="27.75" customHeight="1">
      <c r="A25" s="74" t="e">
        <f>G26+1</f>
        <v>#REF!</v>
      </c>
      <c r="B25" s="75" t="s">
        <v>23</v>
      </c>
      <c r="C25" s="76" t="s">
        <v>177</v>
      </c>
      <c r="D25" s="80" t="s">
        <v>216</v>
      </c>
      <c r="E25" s="78">
        <f>'SABANA DE PRECIOS'!H12</f>
        <v>1.3560000000000001</v>
      </c>
      <c r="F25" s="78">
        <f t="shared" si="0"/>
        <v>1.64076</v>
      </c>
      <c r="G25" s="72">
        <f t="shared" si="1"/>
        <v>33</v>
      </c>
    </row>
    <row r="26" spans="1:7" ht="27.75" customHeight="1">
      <c r="A26" s="74" t="e">
        <f>#REF!+1</f>
        <v>#REF!</v>
      </c>
      <c r="B26" s="75" t="s">
        <v>28</v>
      </c>
      <c r="C26" s="83" t="s">
        <v>202</v>
      </c>
      <c r="D26" s="84" t="s">
        <v>218</v>
      </c>
      <c r="E26" s="78">
        <f>'SABANA DE PRECIOS'!H13</f>
        <v>1.36</v>
      </c>
      <c r="F26" s="78">
        <f t="shared" si="0"/>
        <v>1.6456000000000002</v>
      </c>
      <c r="G26" s="72" t="e">
        <f>#REF!+1</f>
        <v>#REF!</v>
      </c>
    </row>
    <row r="27" spans="1:7" ht="27.75" customHeight="1">
      <c r="A27" s="74" t="e">
        <f>A26+1</f>
        <v>#REF!</v>
      </c>
      <c r="B27" s="75" t="s">
        <v>29</v>
      </c>
      <c r="C27" s="85" t="s">
        <v>202</v>
      </c>
      <c r="D27" s="86" t="s">
        <v>220</v>
      </c>
      <c r="E27" s="78">
        <f>'SABANA DE PRECIOS'!H14</f>
        <v>1.371</v>
      </c>
      <c r="F27" s="78">
        <f t="shared" si="0"/>
        <v>1.6589099999999999</v>
      </c>
      <c r="G27" s="236">
        <v>34</v>
      </c>
    </row>
    <row r="28" spans="1:7">
      <c r="A28" s="45" t="e">
        <f>A25+1</f>
        <v>#REF!</v>
      </c>
      <c r="D28"/>
    </row>
    <row r="29" spans="1:7">
      <c r="D29"/>
    </row>
    <row r="30" spans="1:7">
      <c r="D30"/>
    </row>
    <row r="31" spans="1:7">
      <c r="D31"/>
    </row>
    <row r="32" spans="1:7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</sheetData>
  <mergeCells count="12">
    <mergeCell ref="B2:F2"/>
    <mergeCell ref="B4:F4"/>
    <mergeCell ref="B5:F5"/>
    <mergeCell ref="B6:F6"/>
    <mergeCell ref="B7:F7"/>
    <mergeCell ref="A13:A15"/>
    <mergeCell ref="G13:G15"/>
    <mergeCell ref="B8:F8"/>
    <mergeCell ref="B13:D13"/>
    <mergeCell ref="E13:F13"/>
    <mergeCell ref="B14:D14"/>
    <mergeCell ref="E14:F14"/>
  </mergeCells>
  <hyperlinks>
    <hyperlink ref="D18" r:id="rId1" xr:uid="{00000000-0004-0000-1100-000000000000}"/>
    <hyperlink ref="D19" r:id="rId2" xr:uid="{00000000-0004-0000-1100-000001000000}"/>
    <hyperlink ref="D20" r:id="rId3" xr:uid="{00000000-0004-0000-1100-000002000000}"/>
    <hyperlink ref="D21" r:id="rId4" xr:uid="{00000000-0004-0000-1100-000003000000}"/>
    <hyperlink ref="D22" r:id="rId5" xr:uid="{00000000-0004-0000-1100-000004000000}"/>
    <hyperlink ref="D23" r:id="rId6" xr:uid="{00000000-0004-0000-1100-000005000000}"/>
    <hyperlink ref="D25" r:id="rId7" xr:uid="{00000000-0004-0000-1100-000006000000}"/>
    <hyperlink ref="D26" r:id="rId8" xr:uid="{00000000-0004-0000-1100-000007000000}"/>
    <hyperlink ref="D27" r:id="rId9" tooltip="https://www.google.com/maps/place//data=!4m2!3m1!1s0xd44ab000adf899f:0xd765aad97d157931?sa=X&amp;ved=1t:8290&amp;ictx=111" xr:uid="{00000000-0004-0000-1100-000008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10"/>
  <colBreaks count="1" manualBreakCount="1">
    <brk id="6" max="1048575" man="1"/>
  </colBreaks>
  <drawing r:id="rId1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1651B-08DF-4A09-982B-1485F342E9DD}">
  <sheetPr codeName="Hoja30"/>
  <dimension ref="A2:L1483"/>
  <sheetViews>
    <sheetView view="pageBreakPreview" topLeftCell="B1" zoomScale="55" zoomScaleNormal="130" zoomScaleSheetLayoutView="55" workbookViewId="0">
      <selection activeCell="L42" sqref="A1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209"/>
      <c r="C2" s="209"/>
      <c r="D2" s="209"/>
      <c r="E2" s="209"/>
      <c r="F2" s="209"/>
    </row>
    <row r="4" spans="1:12">
      <c r="B4" s="210"/>
      <c r="C4" s="210"/>
      <c r="D4" s="210"/>
      <c r="E4" s="210"/>
      <c r="F4" s="210"/>
    </row>
    <row r="5" spans="1:12" ht="18" customHeight="1">
      <c r="B5" s="210"/>
      <c r="C5" s="210"/>
      <c r="D5" s="210"/>
      <c r="E5" s="210"/>
      <c r="F5" s="210"/>
      <c r="G5" s="1"/>
      <c r="H5" s="1"/>
    </row>
    <row r="6" spans="1:12">
      <c r="B6" s="64"/>
      <c r="C6" s="64"/>
      <c r="D6" s="64"/>
      <c r="E6" s="64"/>
      <c r="F6" s="64"/>
    </row>
    <row r="7" spans="1:12">
      <c r="B7" s="208"/>
      <c r="C7" s="208"/>
      <c r="D7" s="208"/>
      <c r="E7" s="208"/>
      <c r="F7" s="208"/>
    </row>
    <row r="8" spans="1:12">
      <c r="B8" s="208"/>
      <c r="C8" s="208"/>
      <c r="D8" s="208"/>
      <c r="E8" s="208"/>
      <c r="F8" s="208"/>
    </row>
    <row r="11" spans="1:12" ht="1.5" customHeight="1"/>
    <row r="12" spans="1:12" ht="1.5" customHeight="1"/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240">
        <f>A41+1</f>
        <v>6</v>
      </c>
      <c r="B16" s="75" t="s">
        <v>410</v>
      </c>
      <c r="C16" s="76" t="s">
        <v>171</v>
      </c>
      <c r="D16" s="86" t="s">
        <v>172</v>
      </c>
      <c r="E16" s="78">
        <f>+F16/1.21</f>
        <v>1.355</v>
      </c>
      <c r="F16" s="78">
        <f>+IMPORTACION!F935</f>
        <v>1.6395499999999998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+L16/1.21</f>
        <v>1.37</v>
      </c>
      <c r="L16" s="78">
        <f>+IMPORTACION!F949</f>
        <v>1.6577000000000002</v>
      </c>
    </row>
    <row r="17" spans="1:12" ht="24.75" customHeight="1">
      <c r="A17" s="240" t="e">
        <f>A31+1</f>
        <v>#REF!</v>
      </c>
      <c r="B17" s="75" t="s">
        <v>406</v>
      </c>
      <c r="C17" s="76" t="s">
        <v>171</v>
      </c>
      <c r="D17" s="86" t="s">
        <v>176</v>
      </c>
      <c r="E17" s="78">
        <f t="shared" ref="E17:E40" si="0">+F17/1.21</f>
        <v>1.355</v>
      </c>
      <c r="F17" s="78">
        <f>+IMPORTACION!F936</f>
        <v>1.6395499999999998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 t="shared" ref="K17:K39" si="1">+L17/1.21</f>
        <v>1.444</v>
      </c>
      <c r="L17" s="78">
        <f>+IMPORTACION!F950</f>
        <v>1.7472399999999999</v>
      </c>
    </row>
    <row r="18" spans="1:12" ht="24.75" customHeight="1">
      <c r="A18" s="240"/>
      <c r="B18" s="75" t="s">
        <v>179</v>
      </c>
      <c r="C18" s="76" t="s">
        <v>171</v>
      </c>
      <c r="D18" s="86" t="s">
        <v>180</v>
      </c>
      <c r="E18" s="78">
        <f t="shared" si="0"/>
        <v>1.355</v>
      </c>
      <c r="F18" s="78">
        <f>+IMPORTACION!F937</f>
        <v>1.6395499999999998</v>
      </c>
      <c r="G18" s="45"/>
      <c r="H18" s="75" t="s">
        <v>56</v>
      </c>
      <c r="I18" s="85" t="s">
        <v>173</v>
      </c>
      <c r="J18" s="86" t="s">
        <v>174</v>
      </c>
      <c r="K18" s="78">
        <f t="shared" si="1"/>
        <v>1.35</v>
      </c>
      <c r="L18" s="78">
        <f>+IMPORTACION!F951</f>
        <v>1.6335</v>
      </c>
    </row>
    <row r="19" spans="1:12" ht="24.75" customHeight="1">
      <c r="A19" s="240"/>
      <c r="B19" s="75" t="s">
        <v>182</v>
      </c>
      <c r="C19" s="76" t="s">
        <v>171</v>
      </c>
      <c r="D19" s="86" t="s">
        <v>183</v>
      </c>
      <c r="E19" s="78">
        <f t="shared" si="0"/>
        <v>1.36</v>
      </c>
      <c r="F19" s="78">
        <f>+IMPORTACION!F938</f>
        <v>1.6456000000000002</v>
      </c>
      <c r="G19" s="45"/>
      <c r="H19" s="75" t="s">
        <v>58</v>
      </c>
      <c r="I19" s="85" t="s">
        <v>177</v>
      </c>
      <c r="J19" s="86" t="s">
        <v>178</v>
      </c>
      <c r="K19" s="78">
        <f t="shared" si="1"/>
        <v>1.4079999999999999</v>
      </c>
      <c r="L19" s="78">
        <f>+IMPORTACION!F952</f>
        <v>1.7036799999999999</v>
      </c>
    </row>
    <row r="20" spans="1:12" ht="24.75" customHeight="1">
      <c r="A20" s="240"/>
      <c r="B20" s="75" t="s">
        <v>186</v>
      </c>
      <c r="C20" s="76" t="s">
        <v>171</v>
      </c>
      <c r="D20" s="86" t="s">
        <v>187</v>
      </c>
      <c r="E20" s="78">
        <f t="shared" si="0"/>
        <v>1.365</v>
      </c>
      <c r="F20" s="78">
        <f>+IMPORTACION!F939</f>
        <v>1.6516499999999998</v>
      </c>
      <c r="G20" s="45"/>
      <c r="H20" s="75" t="s">
        <v>59</v>
      </c>
      <c r="I20" s="85" t="s">
        <v>177</v>
      </c>
      <c r="J20" s="86" t="s">
        <v>181</v>
      </c>
      <c r="K20" s="78">
        <f t="shared" si="1"/>
        <v>1.3839999999999999</v>
      </c>
      <c r="L20" s="78">
        <f>+IMPORTACION!F953</f>
        <v>1.6746399999999999</v>
      </c>
    </row>
    <row r="21" spans="1:12" ht="24.75" customHeight="1">
      <c r="A21" s="240"/>
      <c r="B21" s="75" t="s">
        <v>37</v>
      </c>
      <c r="C21" s="76" t="s">
        <v>189</v>
      </c>
      <c r="D21" s="86" t="s">
        <v>190</v>
      </c>
      <c r="E21" s="78">
        <f t="shared" si="0"/>
        <v>1.35</v>
      </c>
      <c r="F21" s="78">
        <f>+IMPORTACION!F971</f>
        <v>1.6335</v>
      </c>
      <c r="G21" s="45"/>
      <c r="H21" s="75" t="s">
        <v>61</v>
      </c>
      <c r="I21" s="85" t="s">
        <v>383</v>
      </c>
      <c r="J21" s="86" t="s">
        <v>384</v>
      </c>
      <c r="K21" s="78">
        <f t="shared" si="1"/>
        <v>1.35</v>
      </c>
      <c r="L21" s="78">
        <f>+IMPORTACION!F951</f>
        <v>1.6335</v>
      </c>
    </row>
    <row r="22" spans="1:12" ht="24.75" customHeight="1">
      <c r="A22" s="240">
        <f>G41+1</f>
        <v>3</v>
      </c>
      <c r="B22" s="75" t="s">
        <v>368</v>
      </c>
      <c r="C22" s="76" t="s">
        <v>171</v>
      </c>
      <c r="D22" s="86" t="s">
        <v>369</v>
      </c>
      <c r="E22" s="78">
        <f t="shared" si="0"/>
        <v>1.3800000000000001</v>
      </c>
      <c r="F22" s="78">
        <f>+IMPORTACION!F972</f>
        <v>1.6698000000000002</v>
      </c>
      <c r="G22" s="45">
        <v>27</v>
      </c>
      <c r="H22" s="75" t="s">
        <v>62</v>
      </c>
      <c r="I22" s="85" t="s">
        <v>177</v>
      </c>
      <c r="J22" s="86" t="s">
        <v>188</v>
      </c>
      <c r="K22" s="78">
        <f t="shared" si="1"/>
        <v>1.4000000000000001</v>
      </c>
      <c r="L22" s="78">
        <f>+IMPORTACION!F956</f>
        <v>1.6940000000000002</v>
      </c>
    </row>
    <row r="23" spans="1:12" ht="24.75" customHeight="1">
      <c r="A23" s="240">
        <f>A22+1</f>
        <v>4</v>
      </c>
      <c r="B23" s="75" t="s">
        <v>15</v>
      </c>
      <c r="C23" s="76" t="s">
        <v>193</v>
      </c>
      <c r="D23" s="86" t="s">
        <v>194</v>
      </c>
      <c r="E23" s="78">
        <f t="shared" si="0"/>
        <v>1.37</v>
      </c>
      <c r="F23" s="78">
        <f>+IMPORTACION!F921</f>
        <v>1.6577000000000002</v>
      </c>
      <c r="G23" s="45">
        <f>G22+1</f>
        <v>28</v>
      </c>
      <c r="H23" s="75" t="s">
        <v>64</v>
      </c>
      <c r="I23" s="85" t="s">
        <v>195</v>
      </c>
      <c r="J23" s="86" t="s">
        <v>196</v>
      </c>
      <c r="K23" s="78">
        <f t="shared" si="1"/>
        <v>1.37</v>
      </c>
      <c r="L23" s="78">
        <f>+IMPORTACION!F957</f>
        <v>1.6577000000000002</v>
      </c>
    </row>
    <row r="24" spans="1:12" ht="24.75" customHeight="1">
      <c r="A24" s="240">
        <f>A23+1</f>
        <v>5</v>
      </c>
      <c r="B24" s="75" t="s">
        <v>18</v>
      </c>
      <c r="C24" s="76" t="s">
        <v>189</v>
      </c>
      <c r="D24" s="86" t="s">
        <v>197</v>
      </c>
      <c r="E24" s="78">
        <f t="shared" si="0"/>
        <v>1.37</v>
      </c>
      <c r="F24" s="78">
        <f>+IMPORTACION!F922</f>
        <v>1.6577000000000002</v>
      </c>
      <c r="G24" s="45">
        <f t="shared" ref="G24:G38" si="2">G23+1</f>
        <v>29</v>
      </c>
      <c r="H24" s="75" t="s">
        <v>65</v>
      </c>
      <c r="I24" s="85" t="s">
        <v>193</v>
      </c>
      <c r="J24" s="86" t="s">
        <v>198</v>
      </c>
      <c r="K24" s="78">
        <f t="shared" si="1"/>
        <v>1.407</v>
      </c>
      <c r="L24" s="78">
        <f>+IMPORTACION!F958</f>
        <v>1.7024699999999999</v>
      </c>
    </row>
    <row r="25" spans="1:12" ht="24.75" customHeight="1">
      <c r="A25" s="240">
        <f>A16+1</f>
        <v>7</v>
      </c>
      <c r="B25" s="75" t="s">
        <v>19</v>
      </c>
      <c r="C25" s="76" t="s">
        <v>199</v>
      </c>
      <c r="D25" s="86" t="s">
        <v>200</v>
      </c>
      <c r="E25" s="78">
        <f t="shared" si="0"/>
        <v>1.37</v>
      </c>
      <c r="F25" s="78">
        <f>+IMPORTACION!F923</f>
        <v>1.6577000000000002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 t="shared" si="1"/>
        <v>1.371</v>
      </c>
      <c r="L25" s="78">
        <f>+IMPORTACION!F959</f>
        <v>1.6589099999999999</v>
      </c>
    </row>
    <row r="26" spans="1:12" ht="24.75" customHeight="1">
      <c r="A26" s="240" t="e">
        <f>A39+1</f>
        <v>#REF!</v>
      </c>
      <c r="B26" s="75" t="s">
        <v>20</v>
      </c>
      <c r="C26" s="76" t="s">
        <v>202</v>
      </c>
      <c r="D26" s="86" t="s">
        <v>203</v>
      </c>
      <c r="E26" s="78">
        <f t="shared" si="0"/>
        <v>1.385</v>
      </c>
      <c r="F26" s="78">
        <f>+IMPORTACION!F924</f>
        <v>1.6758500000000001</v>
      </c>
      <c r="G26" s="45">
        <f t="shared" si="2"/>
        <v>31</v>
      </c>
      <c r="H26" s="75" t="s">
        <v>69</v>
      </c>
      <c r="I26" s="85" t="s">
        <v>156</v>
      </c>
      <c r="J26" s="86" t="s">
        <v>204</v>
      </c>
      <c r="K26" s="78">
        <f t="shared" si="1"/>
        <v>1.345</v>
      </c>
      <c r="L26" s="78">
        <f>+IMPORTACION!F960</f>
        <v>1.6274499999999998</v>
      </c>
    </row>
    <row r="27" spans="1:12" ht="24.75" customHeight="1">
      <c r="A27" s="240">
        <f>A25+1</f>
        <v>8</v>
      </c>
      <c r="B27" s="75" t="s">
        <v>21</v>
      </c>
      <c r="C27" s="76" t="s">
        <v>189</v>
      </c>
      <c r="D27" s="86" t="s">
        <v>205</v>
      </c>
      <c r="E27" s="78">
        <f t="shared" si="0"/>
        <v>1.37</v>
      </c>
      <c r="F27" s="78">
        <f>+IMPORTACION!F925</f>
        <v>1.6577000000000002</v>
      </c>
      <c r="G27" s="45">
        <f t="shared" si="2"/>
        <v>32</v>
      </c>
      <c r="H27" s="75" t="s">
        <v>71</v>
      </c>
      <c r="I27" s="85" t="s">
        <v>206</v>
      </c>
      <c r="J27" s="86" t="s">
        <v>207</v>
      </c>
      <c r="K27" s="78">
        <f t="shared" si="1"/>
        <v>1.371</v>
      </c>
      <c r="L27" s="78">
        <f>+IMPORTACION!F961</f>
        <v>1.6589099999999999</v>
      </c>
    </row>
    <row r="28" spans="1:12" ht="24.75" customHeight="1">
      <c r="A28" s="240" t="e">
        <f>G30+1</f>
        <v>#REF!</v>
      </c>
      <c r="B28" s="75" t="s">
        <v>22</v>
      </c>
      <c r="C28" s="76" t="s">
        <v>189</v>
      </c>
      <c r="D28" s="86" t="s">
        <v>208</v>
      </c>
      <c r="E28" s="78">
        <f t="shared" si="0"/>
        <v>1.3800000000000001</v>
      </c>
      <c r="F28" s="78">
        <f>+IMPORTACION!F926</f>
        <v>1.6698000000000002</v>
      </c>
      <c r="G28" s="45">
        <f t="shared" si="2"/>
        <v>33</v>
      </c>
      <c r="H28" s="75" t="s">
        <v>72</v>
      </c>
      <c r="I28" s="85" t="s">
        <v>184</v>
      </c>
      <c r="J28" s="86" t="s">
        <v>209</v>
      </c>
      <c r="K28" s="78">
        <f t="shared" si="1"/>
        <v>1.463595041322314</v>
      </c>
      <c r="L28" s="78">
        <f>+IMPORTACION!F962</f>
        <v>1.7709499999999998</v>
      </c>
    </row>
    <row r="29" spans="1:12" ht="24.75" customHeight="1">
      <c r="A29" s="240"/>
      <c r="B29" s="75" t="s">
        <v>44</v>
      </c>
      <c r="C29" s="76" t="s">
        <v>189</v>
      </c>
      <c r="D29" s="86" t="s">
        <v>391</v>
      </c>
      <c r="E29" s="78">
        <f t="shared" si="0"/>
        <v>1.37</v>
      </c>
      <c r="F29" s="78">
        <f>+IMPORTACION!F927</f>
        <v>1.6577000000000002</v>
      </c>
      <c r="G29" s="45"/>
      <c r="H29" s="75" t="s">
        <v>73</v>
      </c>
      <c r="I29" s="85" t="s">
        <v>184</v>
      </c>
      <c r="J29" s="86" t="s">
        <v>212</v>
      </c>
      <c r="K29" s="78">
        <f t="shared" si="1"/>
        <v>0</v>
      </c>
      <c r="L29" s="78">
        <f>+IMPORTACION!F963</f>
        <v>0</v>
      </c>
    </row>
    <row r="30" spans="1:12" ht="24.75" customHeight="1">
      <c r="A30" s="240" t="e">
        <f>A38+1</f>
        <v>#REF!</v>
      </c>
      <c r="B30" s="75" t="s">
        <v>24</v>
      </c>
      <c r="C30" s="76" t="s">
        <v>210</v>
      </c>
      <c r="D30" s="86" t="s">
        <v>211</v>
      </c>
      <c r="E30" s="78">
        <f t="shared" si="0"/>
        <v>1.34</v>
      </c>
      <c r="F30" s="78">
        <f>+IMPORTACION!F928</f>
        <v>1.6214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 t="shared" si="1"/>
        <v>1.4220000000000002</v>
      </c>
      <c r="L30" s="78">
        <f>+IMPORTACION!F964</f>
        <v>1.72062</v>
      </c>
    </row>
    <row r="31" spans="1:12" ht="24.75" customHeight="1">
      <c r="A31" s="240" t="e">
        <f>A30+1</f>
        <v>#REF!</v>
      </c>
      <c r="B31" s="75" t="s">
        <v>26</v>
      </c>
      <c r="C31" s="76" t="s">
        <v>202</v>
      </c>
      <c r="D31" s="86" t="s">
        <v>213</v>
      </c>
      <c r="E31" s="78">
        <f t="shared" si="0"/>
        <v>1.365</v>
      </c>
      <c r="F31" s="78">
        <f>+IMPORTACION!F930</f>
        <v>1.6516499999999998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 t="shared" si="1"/>
        <v>1.3420000000000001</v>
      </c>
      <c r="L31" s="78">
        <f>+IMPORTACION!F965</f>
        <v>1.62382</v>
      </c>
    </row>
    <row r="32" spans="1:12" ht="24.75" customHeight="1">
      <c r="A32" s="240" t="e">
        <f>A43+1</f>
        <v>#REF!</v>
      </c>
      <c r="B32" s="75" t="s">
        <v>23</v>
      </c>
      <c r="C32" s="76" t="s">
        <v>177</v>
      </c>
      <c r="D32" s="86" t="s">
        <v>216</v>
      </c>
      <c r="E32" s="78">
        <f t="shared" si="0"/>
        <v>1.37</v>
      </c>
      <c r="F32" s="78">
        <f>+IMPORTACION!F932</f>
        <v>1.6577000000000002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 t="shared" si="1"/>
        <v>1.4059999999999999</v>
      </c>
      <c r="L32" s="78">
        <f>+IMPORTACION!F966</f>
        <v>1.7012599999999998</v>
      </c>
    </row>
    <row r="33" spans="1:12" ht="24.75" customHeight="1">
      <c r="A33" s="240" t="e">
        <f>A32+1</f>
        <v>#REF!</v>
      </c>
      <c r="B33" s="75" t="s">
        <v>28</v>
      </c>
      <c r="C33" s="76" t="s">
        <v>202</v>
      </c>
      <c r="D33" s="86" t="s">
        <v>218</v>
      </c>
      <c r="E33" s="78">
        <f t="shared" si="0"/>
        <v>1.3740000000000001</v>
      </c>
      <c r="F33" s="78">
        <f>+IMPORTACION!F933</f>
        <v>1.6625400000000001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 t="shared" si="1"/>
        <v>1.403</v>
      </c>
      <c r="L33" s="78">
        <f>+IMPORTACION!F967</f>
        <v>1.69763</v>
      </c>
    </row>
    <row r="34" spans="1:12" ht="24.75" customHeight="1">
      <c r="A34" s="240"/>
      <c r="B34" s="75" t="s">
        <v>29</v>
      </c>
      <c r="C34" s="76" t="s">
        <v>202</v>
      </c>
      <c r="D34" s="86" t="s">
        <v>220</v>
      </c>
      <c r="E34" s="78">
        <f t="shared" si="0"/>
        <v>1.385</v>
      </c>
      <c r="F34" s="78">
        <f>+IMPORTACION!F934</f>
        <v>1.6758500000000001</v>
      </c>
      <c r="G34" s="45"/>
      <c r="H34" s="75" t="s">
        <v>80</v>
      </c>
      <c r="I34" s="85" t="s">
        <v>156</v>
      </c>
      <c r="J34" s="86" t="s">
        <v>224</v>
      </c>
      <c r="K34" s="78">
        <f t="shared" si="1"/>
        <v>1.345</v>
      </c>
      <c r="L34" s="78">
        <f>+IMPORTACION!F968</f>
        <v>1.6274499999999998</v>
      </c>
    </row>
    <row r="35" spans="1:12" ht="24.75" customHeight="1">
      <c r="A35" s="240"/>
      <c r="B35" s="75" t="s">
        <v>39</v>
      </c>
      <c r="C35" s="76" t="s">
        <v>225</v>
      </c>
      <c r="D35" s="86" t="s">
        <v>226</v>
      </c>
      <c r="E35" s="78">
        <f t="shared" si="0"/>
        <v>1.37</v>
      </c>
      <c r="F35" s="78">
        <f>+IMPORTACION!F940</f>
        <v>1.6577000000000002</v>
      </c>
      <c r="G35" s="45">
        <f>G33+1</f>
        <v>37</v>
      </c>
      <c r="H35" s="75" t="s">
        <v>227</v>
      </c>
      <c r="I35" s="85" t="s">
        <v>228</v>
      </c>
      <c r="J35" s="86" t="s">
        <v>229</v>
      </c>
      <c r="K35" s="78">
        <f t="shared" si="1"/>
        <v>1.375</v>
      </c>
      <c r="L35" s="78">
        <f>+IMPORTACION!F969</f>
        <v>1.6637499999999998</v>
      </c>
    </row>
    <row r="36" spans="1:12" ht="24.75" customHeight="1">
      <c r="A36" s="240">
        <f>G31+1</f>
        <v>35</v>
      </c>
      <c r="B36" s="75" t="s">
        <v>41</v>
      </c>
      <c r="C36" s="76" t="s">
        <v>230</v>
      </c>
      <c r="D36" s="86" t="s">
        <v>231</v>
      </c>
      <c r="E36" s="78">
        <f t="shared" si="0"/>
        <v>1.3800000000000001</v>
      </c>
      <c r="F36" s="78">
        <f>+IMPORTACION!F941</f>
        <v>1.6698000000000002</v>
      </c>
      <c r="G36" s="45">
        <f t="shared" si="2"/>
        <v>38</v>
      </c>
      <c r="H36" s="75" t="s">
        <v>83</v>
      </c>
      <c r="I36" s="85" t="s">
        <v>238</v>
      </c>
      <c r="J36" s="86" t="s">
        <v>239</v>
      </c>
      <c r="K36" s="78">
        <f t="shared" si="1"/>
        <v>1.385</v>
      </c>
      <c r="L36" s="78">
        <f>+IMPORTACION!F970</f>
        <v>1.6758500000000001</v>
      </c>
    </row>
    <row r="37" spans="1:12" ht="24.75" customHeight="1">
      <c r="A37" s="240"/>
      <c r="B37" s="75" t="s">
        <v>43</v>
      </c>
      <c r="C37" s="76" t="s">
        <v>177</v>
      </c>
      <c r="D37" s="86" t="s">
        <v>233</v>
      </c>
      <c r="E37" s="78">
        <f t="shared" si="0"/>
        <v>1.3800000000000001</v>
      </c>
      <c r="F37" s="78">
        <f>+IMPORTACION!F942</f>
        <v>1.6698000000000002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 t="shared" si="1"/>
        <v>1.409</v>
      </c>
      <c r="L37" s="78">
        <f>+IMPORTACION!F973</f>
        <v>1.70489</v>
      </c>
    </row>
    <row r="38" spans="1:12" ht="24.75" customHeight="1">
      <c r="A38" s="240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 t="shared" si="0"/>
        <v>1.3900000000000001</v>
      </c>
      <c r="F38" s="78">
        <f>+IMPORTACION!F944</f>
        <v>1.6819000000000002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 t="shared" si="1"/>
        <v>1.401</v>
      </c>
      <c r="L38" s="78">
        <f>+IMPORTACION!F974</f>
        <v>1.6952099999999999</v>
      </c>
    </row>
    <row r="39" spans="1:12" ht="24.75" customHeight="1">
      <c r="A39" s="240" t="e">
        <f>A17+1</f>
        <v>#REF!</v>
      </c>
      <c r="B39" s="75" t="s">
        <v>191</v>
      </c>
      <c r="C39" s="76" t="s">
        <v>154</v>
      </c>
      <c r="D39" s="86" t="s">
        <v>192</v>
      </c>
      <c r="E39" s="78">
        <f t="shared" si="0"/>
        <v>1.36</v>
      </c>
      <c r="F39" s="78">
        <f>+IMPORTACION!F945</f>
        <v>1.6456000000000002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 t="shared" si="1"/>
        <v>1.417</v>
      </c>
      <c r="L39" s="78">
        <f>+IMPORTACION!F975</f>
        <v>1.7145699999999999</v>
      </c>
    </row>
    <row r="40" spans="1:12" ht="24.75" customHeight="1">
      <c r="A40" s="240"/>
      <c r="B40" s="75" t="s">
        <v>47</v>
      </c>
      <c r="C40" s="76" t="s">
        <v>222</v>
      </c>
      <c r="D40" s="86" t="s">
        <v>223</v>
      </c>
      <c r="E40" s="78">
        <f t="shared" si="0"/>
        <v>1.47</v>
      </c>
      <c r="F40" s="78">
        <f>+IMPORTACION!F946</f>
        <v>1.7786999999999999</v>
      </c>
      <c r="G40" s="45"/>
      <c r="H40" s="75" t="s">
        <v>402</v>
      </c>
      <c r="I40" s="85" t="s">
        <v>404</v>
      </c>
      <c r="J40" s="86" t="s">
        <v>405</v>
      </c>
      <c r="K40" s="78">
        <f>+'CALCULO INICIAL'!C61</f>
        <v>1.3360000000000001</v>
      </c>
      <c r="L40" s="78">
        <f>+K40*1.21</f>
        <v>1.61656</v>
      </c>
    </row>
    <row r="41" spans="1:12" ht="24.75" customHeight="1">
      <c r="A41" s="71">
        <f>A23+1</f>
        <v>5</v>
      </c>
      <c r="B41" s="75" t="s">
        <v>51</v>
      </c>
      <c r="C41" s="85" t="s">
        <v>177</v>
      </c>
      <c r="D41" s="86" t="s">
        <v>232</v>
      </c>
      <c r="E41" s="78">
        <f>+F41/1.21</f>
        <v>1.3960000000000001</v>
      </c>
      <c r="F41" s="78">
        <f>+IMPORTACION!F948</f>
        <v>1.6891600000000002</v>
      </c>
      <c r="G41" s="45">
        <f>G39+1</f>
        <v>2</v>
      </c>
    </row>
    <row r="42" spans="1:12" ht="27.75" customHeight="1">
      <c r="A42" s="239" t="e">
        <f>A26+1</f>
        <v>#REF!</v>
      </c>
      <c r="G42" s="252">
        <f>G41+1</f>
        <v>3</v>
      </c>
    </row>
    <row r="43" spans="1:12" ht="27.75" customHeight="1">
      <c r="A43" s="97" t="e">
        <f>A42+1</f>
        <v>#REF!</v>
      </c>
      <c r="D43"/>
      <c r="G43" s="239" t="e">
        <f>A33+1</f>
        <v>#REF!</v>
      </c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7">
    <mergeCell ref="H13:L14"/>
    <mergeCell ref="A13:A15"/>
    <mergeCell ref="B13:D13"/>
    <mergeCell ref="E13:F13"/>
    <mergeCell ref="G13:G15"/>
    <mergeCell ref="B14:D14"/>
    <mergeCell ref="E14:F14"/>
  </mergeCells>
  <hyperlinks>
    <hyperlink ref="D24" r:id="rId1" xr:uid="{8CD8CAB5-184E-426F-B701-9CFDFF5556CF}"/>
    <hyperlink ref="D25" r:id="rId2" xr:uid="{DE5C11AD-1A48-4FD5-B5BC-70D0864DB53E}"/>
    <hyperlink ref="D26" r:id="rId3" xr:uid="{81B86A00-3D93-4BD4-9011-723DA082169C}"/>
    <hyperlink ref="D27" r:id="rId4" xr:uid="{9736321F-1D98-48D1-B118-4D6E8345038E}"/>
    <hyperlink ref="D28" r:id="rId5" xr:uid="{9510C69F-1E7D-4B97-B7F9-5C5809985A57}"/>
    <hyperlink ref="D30" r:id="rId6" xr:uid="{4FE92F2F-1AE2-4222-ADD6-62CF00F39A9A}"/>
    <hyperlink ref="D32" r:id="rId7" xr:uid="{9560236F-E498-40B7-87C1-306BA2A81790}"/>
    <hyperlink ref="D33" r:id="rId8" xr:uid="{273CD602-3249-4430-B52E-C788FF5187E6}"/>
    <hyperlink ref="D35" r:id="rId9" xr:uid="{4917AA60-2A19-458C-AD7C-1E8419380178}"/>
    <hyperlink ref="D36" r:id="rId10" xr:uid="{A1CBA348-1954-4D77-8C72-C45E9D34A013}"/>
    <hyperlink ref="D37" r:id="rId11" xr:uid="{2BDD512B-E479-469B-9E0C-88ACBE5C53E3}"/>
    <hyperlink ref="D38" r:id="rId12" xr:uid="{A4C82D7F-750D-4304-A29B-F33EEF2082EC}"/>
    <hyperlink ref="D40" r:id="rId13" xr:uid="{DCEB5697-A217-4176-9443-58BBD5012352}"/>
    <hyperlink ref="D41" r:id="rId14" xr:uid="{E40771A3-A01C-431D-B244-A69085C2440A}"/>
    <hyperlink ref="J16" r:id="rId15" xr:uid="{9F8A9348-178F-4B5A-8075-D0112413FC25}"/>
    <hyperlink ref="J17" r:id="rId16" xr:uid="{F41D6F97-2F08-4991-855B-F94C3E28D15F}"/>
    <hyperlink ref="J19" r:id="rId17" xr:uid="{616F5A1C-4F74-499B-840B-507533564F50}"/>
    <hyperlink ref="J20" r:id="rId18" xr:uid="{3FE7A65E-9873-47AB-A7EB-A7E943F9E45C}"/>
    <hyperlink ref="J22" r:id="rId19" xr:uid="{7F43A12B-EFBB-4132-92A0-FB0CDD28A3A9}"/>
    <hyperlink ref="J23" r:id="rId20" xr:uid="{A4659A1A-B5EF-444B-891C-763AFD8A1D5B}"/>
    <hyperlink ref="J24" r:id="rId21" xr:uid="{0643B13B-9C7B-452F-9571-F459A9BB34A2}"/>
    <hyperlink ref="J25" r:id="rId22" xr:uid="{A90EBCED-C2FC-459D-B546-670453FEBFD4}"/>
    <hyperlink ref="J26" r:id="rId23" xr:uid="{38C23CFC-BCDF-4290-A3F6-D7FB4B50288D}"/>
    <hyperlink ref="J27" r:id="rId24" xr:uid="{FE5878CD-DDD6-451F-A392-6E10C8B6C2C9}"/>
    <hyperlink ref="J28" r:id="rId25" xr:uid="{B623DAE8-8A0F-44A8-A384-D04080B4004F}"/>
    <hyperlink ref="J29" r:id="rId26" xr:uid="{B6CD564B-1A26-4F76-822E-046D0317CC6F}"/>
    <hyperlink ref="J31" r:id="rId27" xr:uid="{2F7B59C0-03DD-4BEA-8516-4C1E1DA36F46}"/>
    <hyperlink ref="J32" r:id="rId28" xr:uid="{32584D82-0441-4C4D-8D1D-55B8660AADBC}"/>
    <hyperlink ref="D16" r:id="rId29" xr:uid="{688C06DB-34D0-4B6A-82C9-E1B25166CBB0}"/>
    <hyperlink ref="D17" r:id="rId30" xr:uid="{30EA371B-3C3E-465B-B82B-AEEF254F7AA4}"/>
    <hyperlink ref="D19" r:id="rId31" xr:uid="{A9BB43B0-A42E-4877-A209-B4328FBBD532}"/>
    <hyperlink ref="D20" r:id="rId32" xr:uid="{C41779F9-75A0-40F4-9138-9B3A56E8E301}"/>
    <hyperlink ref="D34" r:id="rId33" tooltip="https://www.google.com/maps/place//data=!4m2!3m1!1s0xd44ab000adf899f:0xd765aad97d157931?sa=X&amp;ved=1t:8290&amp;ictx=111" xr:uid="{D698D2B1-E67A-41A0-AD11-1F903434549B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colBreaks count="1" manualBreakCount="1">
    <brk id="6" max="1048575" man="1"/>
  </colBreaks>
  <drawing r:id="rId3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2:L1483"/>
  <sheetViews>
    <sheetView view="pageBreakPreview" topLeftCell="B1" zoomScale="55" zoomScaleNormal="130" zoomScaleSheetLayoutView="55" workbookViewId="0">
      <selection activeCell="L42" sqref="A1:L42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209"/>
      <c r="C2" s="209"/>
      <c r="D2" s="209"/>
      <c r="E2" s="209"/>
      <c r="F2" s="209"/>
    </row>
    <row r="4" spans="1:12">
      <c r="B4" s="210"/>
      <c r="C4" s="210"/>
      <c r="D4" s="210"/>
      <c r="E4" s="210"/>
      <c r="F4" s="210"/>
    </row>
    <row r="5" spans="1:12" ht="18" customHeight="1">
      <c r="B5" s="210"/>
      <c r="C5" s="210"/>
      <c r="D5" s="210"/>
      <c r="E5" s="210"/>
      <c r="F5" s="210"/>
      <c r="G5" s="1"/>
      <c r="H5" s="1"/>
    </row>
    <row r="6" spans="1:12">
      <c r="B6" s="64"/>
      <c r="C6" s="64"/>
      <c r="D6" s="64"/>
      <c r="E6" s="64"/>
      <c r="F6" s="64"/>
    </row>
    <row r="7" spans="1:12">
      <c r="B7" s="208"/>
      <c r="C7" s="208"/>
      <c r="D7" s="208"/>
      <c r="E7" s="208"/>
      <c r="F7" s="208"/>
    </row>
    <row r="8" spans="1:12">
      <c r="B8" s="208"/>
      <c r="C8" s="208"/>
      <c r="D8" s="208"/>
      <c r="E8" s="208"/>
      <c r="F8" s="208"/>
    </row>
    <row r="11" spans="1:12" ht="1.5" customHeight="1"/>
    <row r="12" spans="1:12" ht="1.5" customHeight="1"/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A40+1</f>
        <v>6</v>
      </c>
      <c r="B16" s="75" t="s">
        <v>400</v>
      </c>
      <c r="C16" s="76" t="s">
        <v>171</v>
      </c>
      <c r="D16" s="86" t="s">
        <v>172</v>
      </c>
      <c r="E16" s="78">
        <f>'SABANA DE PRECIOS'!AM15</f>
        <v>1.3129999999999999</v>
      </c>
      <c r="F16" s="78">
        <f>+E16*1.21</f>
        <v>1.58873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PRECIOS'!AM31</f>
        <v>1.3440000000000001</v>
      </c>
      <c r="L16" s="78">
        <f>K16*1.21</f>
        <v>1.6262400000000001</v>
      </c>
    </row>
    <row r="17" spans="1:12" ht="24.75" customHeight="1">
      <c r="A17" s="71" t="e">
        <f>A32+1</f>
        <v>#REF!</v>
      </c>
      <c r="B17" s="75" t="s">
        <v>406</v>
      </c>
      <c r="C17" s="76" t="s">
        <v>171</v>
      </c>
      <c r="D17" s="86" t="s">
        <v>176</v>
      </c>
      <c r="E17" s="78">
        <f>'SABANA DE PRECIOS'!AM16</f>
        <v>1.3129999999999999</v>
      </c>
      <c r="F17" s="78">
        <f t="shared" ref="F17:F40" si="0">+E17*1.21</f>
        <v>1.58873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PRECIOS'!AM32</f>
        <v>1.4179999999999999</v>
      </c>
      <c r="L17" s="78">
        <f t="shared" ref="L17:L39" si="1">K17*1.21</f>
        <v>1.7157799999999999</v>
      </c>
    </row>
    <row r="18" spans="1:12" ht="24.75" customHeight="1">
      <c r="A18" s="71"/>
      <c r="B18" s="75" t="s">
        <v>179</v>
      </c>
      <c r="C18" s="85" t="s">
        <v>171</v>
      </c>
      <c r="D18" s="86" t="s">
        <v>180</v>
      </c>
      <c r="E18" s="78">
        <f>'SABANA DE PRECIOS'!AM17</f>
        <v>1.3129999999999999</v>
      </c>
      <c r="F18" s="78">
        <f t="shared" si="0"/>
        <v>1.58873</v>
      </c>
      <c r="G18" s="45"/>
      <c r="H18" s="75" t="s">
        <v>56</v>
      </c>
      <c r="I18" s="85" t="s">
        <v>173</v>
      </c>
      <c r="J18" s="86" t="s">
        <v>174</v>
      </c>
      <c r="K18" s="78">
        <f>'SABANA DE PRECIOS'!AM33</f>
        <v>1.3240000000000001</v>
      </c>
      <c r="L18" s="78">
        <f t="shared" si="1"/>
        <v>1.6020400000000001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'SABANA DE PRECIOS'!AM18</f>
        <v>1.3180000000000001</v>
      </c>
      <c r="F19" s="78">
        <f t="shared" si="0"/>
        <v>1.5947800000000001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PRECIOS'!AM34</f>
        <v>1.3819999999999999</v>
      </c>
      <c r="L19" s="78">
        <f t="shared" si="1"/>
        <v>1.6722199999999998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'SABANA DE PRECIOS'!AM19</f>
        <v>1.323</v>
      </c>
      <c r="F20" s="78">
        <f t="shared" si="0"/>
        <v>1.60083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PRECIOS'!AM35</f>
        <v>1.3579999999999999</v>
      </c>
      <c r="L20" s="78">
        <f t="shared" si="1"/>
        <v>1.6431799999999999</v>
      </c>
    </row>
    <row r="21" spans="1:12" ht="24.75" customHeight="1">
      <c r="A21" s="71"/>
      <c r="B21" s="75" t="s">
        <v>37</v>
      </c>
      <c r="C21" s="76" t="s">
        <v>189</v>
      </c>
      <c r="D21" s="86" t="s">
        <v>190</v>
      </c>
      <c r="E21" s="78">
        <f>+'SABANA DE PRECIOS'!F20</f>
        <v>1.3240000000000001</v>
      </c>
      <c r="F21" s="78">
        <f t="shared" si="0"/>
        <v>1.6020400000000001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PRECIOS'!AM36</f>
        <v>1.3820000000000001</v>
      </c>
      <c r="L21" s="78">
        <f t="shared" si="1"/>
        <v>1.67222</v>
      </c>
    </row>
    <row r="22" spans="1:12" ht="24.75" customHeight="1">
      <c r="A22" s="71"/>
      <c r="B22" s="75" t="s">
        <v>368</v>
      </c>
      <c r="C22" s="76" t="s">
        <v>171</v>
      </c>
      <c r="D22" s="86" t="s">
        <v>369</v>
      </c>
      <c r="E22" s="78">
        <f>+'SABANA DE PRECIOS'!F21</f>
        <v>1.3540000000000001</v>
      </c>
      <c r="F22" s="78">
        <f t="shared" si="0"/>
        <v>1.6383400000000001</v>
      </c>
      <c r="G22" s="45"/>
      <c r="H22" s="75" t="s">
        <v>62</v>
      </c>
      <c r="I22" s="85" t="s">
        <v>177</v>
      </c>
      <c r="J22" s="86" t="s">
        <v>188</v>
      </c>
      <c r="K22" s="78">
        <f>'SABANA DE PRECIOS'!AM37</f>
        <v>1.3740000000000001</v>
      </c>
      <c r="L22" s="78">
        <f t="shared" si="1"/>
        <v>1.6625400000000001</v>
      </c>
    </row>
    <row r="23" spans="1:12" ht="24.75" customHeight="1">
      <c r="A23" s="71">
        <f>G40+1</f>
        <v>3</v>
      </c>
      <c r="B23" s="75" t="s">
        <v>15</v>
      </c>
      <c r="C23" s="76" t="s">
        <v>193</v>
      </c>
      <c r="D23" s="86" t="s">
        <v>194</v>
      </c>
      <c r="E23" s="78">
        <f>'SABANA DE PRECIOS'!AM3</f>
        <v>1.3440000000000001</v>
      </c>
      <c r="F23" s="78">
        <f t="shared" si="0"/>
        <v>1.6262400000000001</v>
      </c>
      <c r="G23" s="45">
        <v>27</v>
      </c>
      <c r="H23" s="75" t="s">
        <v>64</v>
      </c>
      <c r="I23" s="85" t="s">
        <v>195</v>
      </c>
      <c r="J23" s="86" t="s">
        <v>196</v>
      </c>
      <c r="K23" s="78">
        <f>'SABANA DE PRECIOS'!AM38</f>
        <v>1.3440000000000001</v>
      </c>
      <c r="L23" s="78">
        <f t="shared" si="1"/>
        <v>1.6262400000000001</v>
      </c>
    </row>
    <row r="24" spans="1:12" ht="24.75" customHeight="1">
      <c r="A24" s="71">
        <f>A23+1</f>
        <v>4</v>
      </c>
      <c r="B24" s="75" t="s">
        <v>18</v>
      </c>
      <c r="C24" s="76" t="s">
        <v>189</v>
      </c>
      <c r="D24" s="86" t="s">
        <v>197</v>
      </c>
      <c r="E24" s="78">
        <f>'SABANA DE PRECIOS'!AM4</f>
        <v>1.3280000000000001</v>
      </c>
      <c r="F24" s="78">
        <f t="shared" si="0"/>
        <v>1.6068800000000001</v>
      </c>
      <c r="G24" s="45">
        <f>G23+1</f>
        <v>28</v>
      </c>
      <c r="H24" s="75" t="s">
        <v>65</v>
      </c>
      <c r="I24" s="85" t="s">
        <v>193</v>
      </c>
      <c r="J24" s="86" t="s">
        <v>198</v>
      </c>
      <c r="K24" s="78">
        <f>'SABANA DE PRECIOS'!AM39</f>
        <v>1.381</v>
      </c>
      <c r="L24" s="78">
        <f t="shared" si="1"/>
        <v>1.6710099999999999</v>
      </c>
    </row>
    <row r="25" spans="1:12" ht="24.75" customHeight="1">
      <c r="A25" s="71">
        <f>A24+1</f>
        <v>5</v>
      </c>
      <c r="B25" s="75" t="s">
        <v>19</v>
      </c>
      <c r="C25" s="76" t="s">
        <v>199</v>
      </c>
      <c r="D25" s="86" t="s">
        <v>200</v>
      </c>
      <c r="E25" s="78">
        <f>'SABANA DE PRECIOS'!AM5</f>
        <v>1.3280000000000001</v>
      </c>
      <c r="F25" s="78">
        <f t="shared" si="0"/>
        <v>1.6068800000000001</v>
      </c>
      <c r="G25" s="45">
        <f t="shared" ref="G25:G38" si="2">G24+1</f>
        <v>29</v>
      </c>
      <c r="H25" s="75" t="s">
        <v>67</v>
      </c>
      <c r="I25" s="85" t="s">
        <v>177</v>
      </c>
      <c r="J25" s="86" t="s">
        <v>201</v>
      </c>
      <c r="K25" s="78">
        <f>'SABANA DE PRECIOS'!AM40</f>
        <v>1.345</v>
      </c>
      <c r="L25" s="78">
        <f t="shared" si="1"/>
        <v>1.6274499999999998</v>
      </c>
    </row>
    <row r="26" spans="1:12" ht="24.75" customHeight="1">
      <c r="A26" s="71">
        <f>A16+1</f>
        <v>7</v>
      </c>
      <c r="B26" s="75" t="s">
        <v>20</v>
      </c>
      <c r="C26" s="76" t="s">
        <v>202</v>
      </c>
      <c r="D26" s="86" t="s">
        <v>203</v>
      </c>
      <c r="E26" s="78">
        <f>'SABANA DE PRECIOS'!AM6</f>
        <v>1.343</v>
      </c>
      <c r="F26" s="78">
        <f t="shared" si="0"/>
        <v>1.62503</v>
      </c>
      <c r="G26" s="45">
        <v>30</v>
      </c>
      <c r="H26" s="75" t="s">
        <v>69</v>
      </c>
      <c r="I26" s="85" t="s">
        <v>156</v>
      </c>
      <c r="J26" s="86" t="s">
        <v>204</v>
      </c>
      <c r="K26" s="78">
        <f>'SABANA DE PRECIOS'!AM41</f>
        <v>1.319</v>
      </c>
      <c r="L26" s="78">
        <f t="shared" si="1"/>
        <v>1.5959899999999998</v>
      </c>
    </row>
    <row r="27" spans="1:12" ht="24.75" customHeight="1">
      <c r="A27" s="71" t="e">
        <f>A39+1</f>
        <v>#REF!</v>
      </c>
      <c r="B27" s="75" t="s">
        <v>21</v>
      </c>
      <c r="C27" s="76" t="s">
        <v>189</v>
      </c>
      <c r="D27" s="86" t="s">
        <v>205</v>
      </c>
      <c r="E27" s="78">
        <f>'SABANA DE PRECIOS'!AM7</f>
        <v>1.3280000000000001</v>
      </c>
      <c r="F27" s="78">
        <f t="shared" si="0"/>
        <v>1.6068800000000001</v>
      </c>
      <c r="G27" s="45">
        <f t="shared" si="2"/>
        <v>31</v>
      </c>
      <c r="H27" s="75" t="s">
        <v>71</v>
      </c>
      <c r="I27" s="85" t="s">
        <v>206</v>
      </c>
      <c r="J27" s="86" t="s">
        <v>207</v>
      </c>
      <c r="K27" s="78">
        <f>'SABANA DE PRECIOS'!AM42</f>
        <v>1.345</v>
      </c>
      <c r="L27" s="78">
        <f t="shared" si="1"/>
        <v>1.6274499999999998</v>
      </c>
    </row>
    <row r="28" spans="1:12" ht="24.75" customHeight="1">
      <c r="A28" s="71">
        <f>A26+1</f>
        <v>8</v>
      </c>
      <c r="B28" s="75" t="s">
        <v>22</v>
      </c>
      <c r="C28" s="76" t="s">
        <v>189</v>
      </c>
      <c r="D28" s="86" t="s">
        <v>208</v>
      </c>
      <c r="E28" s="78">
        <f>'SABANA DE PRECIOS'!AM8</f>
        <v>1.3540000000000001</v>
      </c>
      <c r="F28" s="78">
        <f t="shared" si="0"/>
        <v>1.6383400000000001</v>
      </c>
      <c r="G28" s="45">
        <f t="shared" si="2"/>
        <v>32</v>
      </c>
      <c r="H28" s="75" t="s">
        <v>72</v>
      </c>
      <c r="I28" s="85" t="s">
        <v>184</v>
      </c>
      <c r="J28" s="86" t="s">
        <v>209</v>
      </c>
      <c r="K28" s="78">
        <f>'SABANA DE PRECIOS'!AM43</f>
        <v>1.437595041322314</v>
      </c>
      <c r="L28" s="78">
        <f t="shared" si="1"/>
        <v>1.7394899999999998</v>
      </c>
    </row>
    <row r="29" spans="1:12" ht="24.75" customHeight="1">
      <c r="A29" s="71"/>
      <c r="B29" s="75" t="s">
        <v>44</v>
      </c>
      <c r="C29" s="76" t="s">
        <v>189</v>
      </c>
      <c r="D29" s="86" t="s">
        <v>391</v>
      </c>
      <c r="E29" s="78">
        <f>'SABANA DE PRECIOS'!AM9</f>
        <v>1.3440000000000001</v>
      </c>
      <c r="F29" s="78">
        <f t="shared" si="0"/>
        <v>1.6262400000000001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PRECIOS'!AM44</f>
        <v>0</v>
      </c>
      <c r="L29" s="78">
        <f t="shared" si="1"/>
        <v>0</v>
      </c>
    </row>
    <row r="30" spans="1:12" ht="24.75" customHeight="1">
      <c r="A30" s="71" t="e">
        <f>G31+1</f>
        <v>#REF!</v>
      </c>
      <c r="B30" s="75" t="s">
        <v>24</v>
      </c>
      <c r="C30" s="76" t="s">
        <v>210</v>
      </c>
      <c r="D30" s="86" t="s">
        <v>211</v>
      </c>
      <c r="E30" s="78">
        <f>'SABANA DE PRECIOS'!AM10</f>
        <v>1.298</v>
      </c>
      <c r="F30" s="78">
        <f t="shared" si="0"/>
        <v>1.5705800000000001</v>
      </c>
      <c r="G30" s="45">
        <f>G28+1</f>
        <v>33</v>
      </c>
      <c r="H30" s="75" t="s">
        <v>74</v>
      </c>
      <c r="I30" s="85" t="s">
        <v>214</v>
      </c>
      <c r="J30" s="86" t="s">
        <v>215</v>
      </c>
      <c r="K30" s="78">
        <f>'SABANA DE PRECIOS'!AM45</f>
        <v>1.3960000000000001</v>
      </c>
      <c r="L30" s="78">
        <f t="shared" si="1"/>
        <v>1.6891600000000002</v>
      </c>
    </row>
    <row r="31" spans="1:12" ht="24.75" customHeight="1">
      <c r="A31" s="71" t="e">
        <f>A38+1</f>
        <v>#REF!</v>
      </c>
      <c r="B31" s="75" t="s">
        <v>26</v>
      </c>
      <c r="C31" s="76" t="s">
        <v>202</v>
      </c>
      <c r="D31" s="86" t="s">
        <v>213</v>
      </c>
      <c r="E31" s="78">
        <f>'SABANA DE PRECIOS'!AM11</f>
        <v>1.339</v>
      </c>
      <c r="F31" s="78">
        <f t="shared" si="0"/>
        <v>1.62019</v>
      </c>
      <c r="G31" s="45" t="e">
        <f>#REF!+1</f>
        <v>#REF!</v>
      </c>
      <c r="H31" s="75" t="s">
        <v>76</v>
      </c>
      <c r="I31" s="85" t="s">
        <v>76</v>
      </c>
      <c r="J31" s="86" t="s">
        <v>217</v>
      </c>
      <c r="K31" s="78">
        <f>'SABANA DE PRECIOS'!AM46</f>
        <v>1.3160000000000001</v>
      </c>
      <c r="L31" s="78">
        <f t="shared" si="1"/>
        <v>1.59236</v>
      </c>
    </row>
    <row r="32" spans="1:12" ht="24.75" customHeight="1">
      <c r="A32" s="71" t="e">
        <f>A31+1</f>
        <v>#REF!</v>
      </c>
      <c r="B32" s="75" t="s">
        <v>23</v>
      </c>
      <c r="C32" s="76" t="s">
        <v>177</v>
      </c>
      <c r="D32" s="86" t="s">
        <v>216</v>
      </c>
      <c r="E32" s="78">
        <f>'SABANA DE PRECIOS'!AM12</f>
        <v>1.3280000000000001</v>
      </c>
      <c r="F32" s="78">
        <f t="shared" si="0"/>
        <v>1.6068800000000001</v>
      </c>
      <c r="G32" s="45">
        <v>34</v>
      </c>
      <c r="H32" s="75" t="s">
        <v>78</v>
      </c>
      <c r="I32" s="85" t="s">
        <v>177</v>
      </c>
      <c r="J32" s="86" t="s">
        <v>219</v>
      </c>
      <c r="K32" s="78">
        <f>'SABANA DE PRECIOS'!AM47</f>
        <v>1.38</v>
      </c>
      <c r="L32" s="78">
        <f t="shared" si="1"/>
        <v>1.6697999999999997</v>
      </c>
    </row>
    <row r="33" spans="1:12" ht="24.75" customHeight="1">
      <c r="A33" s="71" t="e">
        <f>A42+1</f>
        <v>#REF!</v>
      </c>
      <c r="B33" s="75" t="s">
        <v>28</v>
      </c>
      <c r="C33" s="76" t="s">
        <v>202</v>
      </c>
      <c r="D33" s="86" t="s">
        <v>218</v>
      </c>
      <c r="E33" s="78">
        <f>'SABANA DE PRECIOS'!AM13</f>
        <v>1.3480000000000001</v>
      </c>
      <c r="F33" s="78">
        <f t="shared" si="0"/>
        <v>1.6310800000000001</v>
      </c>
      <c r="G33" s="45">
        <f>A28+1</f>
        <v>9</v>
      </c>
      <c r="H33" s="75" t="s">
        <v>79</v>
      </c>
      <c r="I33" s="85" t="s">
        <v>177</v>
      </c>
      <c r="J33" s="86" t="s">
        <v>221</v>
      </c>
      <c r="K33" s="78">
        <f>'SABANA DE PRECIOS'!AM48</f>
        <v>1.377</v>
      </c>
      <c r="L33" s="78">
        <f t="shared" si="1"/>
        <v>1.6661699999999999</v>
      </c>
    </row>
    <row r="34" spans="1:12" ht="24.75" customHeight="1">
      <c r="A34" s="71" t="e">
        <f>A33+1</f>
        <v>#REF!</v>
      </c>
      <c r="B34" s="75" t="s">
        <v>29</v>
      </c>
      <c r="C34" s="76" t="s">
        <v>202</v>
      </c>
      <c r="D34" s="86" t="s">
        <v>220</v>
      </c>
      <c r="E34" s="78">
        <f>'SABANA DE PRECIOS'!AM14</f>
        <v>1.343</v>
      </c>
      <c r="F34" s="78">
        <f t="shared" si="0"/>
        <v>1.62503</v>
      </c>
      <c r="G34" s="45">
        <f>A36+1</f>
        <v>36</v>
      </c>
      <c r="H34" s="75" t="s">
        <v>80</v>
      </c>
      <c r="I34" s="85" t="s">
        <v>156</v>
      </c>
      <c r="J34" s="86" t="s">
        <v>224</v>
      </c>
      <c r="K34" s="78">
        <f>'SABANA DE PRECIOS'!AM49</f>
        <v>1.3029999999999999</v>
      </c>
      <c r="L34" s="78">
        <f t="shared" si="1"/>
        <v>1.57663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PRECIOS'!AM23</f>
        <v>1.3440000000000001</v>
      </c>
      <c r="F35" s="78">
        <f t="shared" si="0"/>
        <v>1.6262400000000001</v>
      </c>
      <c r="G35" s="45">
        <f t="shared" si="2"/>
        <v>37</v>
      </c>
      <c r="H35" s="75" t="s">
        <v>227</v>
      </c>
      <c r="I35" s="85" t="s">
        <v>228</v>
      </c>
      <c r="J35" s="86" t="s">
        <v>229</v>
      </c>
      <c r="K35" s="78">
        <f>'SABANA DE PRECIOS'!AM50</f>
        <v>1.349</v>
      </c>
      <c r="L35" s="78">
        <f t="shared" si="1"/>
        <v>1.63229</v>
      </c>
    </row>
    <row r="36" spans="1:12" ht="24.75" customHeight="1">
      <c r="A36" s="71">
        <f>G32+1</f>
        <v>35</v>
      </c>
      <c r="B36" s="75" t="s">
        <v>41</v>
      </c>
      <c r="C36" s="76" t="s">
        <v>230</v>
      </c>
      <c r="D36" s="86" t="s">
        <v>231</v>
      </c>
      <c r="E36" s="78">
        <f>'SABANA DE PRECIOS'!AM24</f>
        <v>1.3540000000000001</v>
      </c>
      <c r="F36" s="78">
        <f t="shared" si="0"/>
        <v>1.6383400000000001</v>
      </c>
      <c r="G36" s="45">
        <f t="shared" si="2"/>
        <v>38</v>
      </c>
      <c r="H36" s="75" t="s">
        <v>83</v>
      </c>
      <c r="I36" s="85" t="s">
        <v>238</v>
      </c>
      <c r="J36" s="86" t="s">
        <v>239</v>
      </c>
      <c r="K36" s="78">
        <f>'SABANA DE PRECIOS'!AM51</f>
        <v>1.359</v>
      </c>
      <c r="L36" s="78">
        <f t="shared" si="1"/>
        <v>1.64439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PRECIOS'!AM25</f>
        <v>1.3380000000000001</v>
      </c>
      <c r="F37" s="78">
        <f t="shared" si="0"/>
        <v>1.6189800000000001</v>
      </c>
      <c r="G37" s="45">
        <f t="shared" si="2"/>
        <v>39</v>
      </c>
      <c r="H37" s="75" t="s">
        <v>387</v>
      </c>
      <c r="I37" s="85" t="s">
        <v>177</v>
      </c>
      <c r="J37" s="86" t="s">
        <v>393</v>
      </c>
      <c r="K37" s="78">
        <f>'SABANA DE PRECIOS'!AM52</f>
        <v>1.383</v>
      </c>
      <c r="L37" s="78">
        <f t="shared" si="1"/>
        <v>1.67343</v>
      </c>
    </row>
    <row r="38" spans="1:12" ht="24.75" customHeight="1">
      <c r="A38" s="71" t="e">
        <f>A43+1</f>
        <v>#REF!</v>
      </c>
      <c r="B38" s="75" t="s">
        <v>45</v>
      </c>
      <c r="C38" s="76" t="s">
        <v>177</v>
      </c>
      <c r="D38" s="86" t="s">
        <v>240</v>
      </c>
      <c r="E38" s="78">
        <f>'SABANA DE PRECIOS'!AM26</f>
        <v>1.3640000000000001</v>
      </c>
      <c r="F38" s="78">
        <f t="shared" si="0"/>
        <v>1.6504400000000001</v>
      </c>
      <c r="G38" s="45">
        <f t="shared" si="2"/>
        <v>40</v>
      </c>
      <c r="H38" s="75" t="s">
        <v>389</v>
      </c>
      <c r="I38" s="85" t="s">
        <v>177</v>
      </c>
      <c r="J38" s="86" t="s">
        <v>395</v>
      </c>
      <c r="K38" s="78">
        <f>'SABANA DE PRECIOS'!AM53</f>
        <v>1.375</v>
      </c>
      <c r="L38" s="78">
        <f t="shared" si="1"/>
        <v>1.6637499999999998</v>
      </c>
    </row>
    <row r="39" spans="1:12" ht="24.75" customHeight="1">
      <c r="A39" s="71" t="e">
        <f>A17+1</f>
        <v>#REF!</v>
      </c>
      <c r="B39" s="75" t="s">
        <v>191</v>
      </c>
      <c r="C39" s="76" t="s">
        <v>154</v>
      </c>
      <c r="D39" s="86" t="s">
        <v>192</v>
      </c>
      <c r="E39" s="78">
        <f>'SABANA DE PRECIOS'!AM27</f>
        <v>1.3340000000000001</v>
      </c>
      <c r="F39" s="78">
        <f t="shared" si="0"/>
        <v>1.6141400000000001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PRECIOS'!AM54</f>
        <v>1.391</v>
      </c>
      <c r="L39" s="78">
        <f t="shared" si="1"/>
        <v>1.6831099999999999</v>
      </c>
    </row>
    <row r="40" spans="1:12" ht="24.75" customHeight="1">
      <c r="A40" s="71">
        <f>A24+1</f>
        <v>5</v>
      </c>
      <c r="B40" s="75" t="s">
        <v>47</v>
      </c>
      <c r="C40" s="76" t="s">
        <v>222</v>
      </c>
      <c r="D40" s="86" t="s">
        <v>223</v>
      </c>
      <c r="E40" s="78">
        <f>'SABANA DE PRECIOS'!AM28</f>
        <v>1.4279999999999999</v>
      </c>
      <c r="F40" s="78">
        <f t="shared" si="0"/>
        <v>1.7278799999999999</v>
      </c>
      <c r="G40" s="45">
        <f>G39+1</f>
        <v>2</v>
      </c>
      <c r="H40" s="75" t="s">
        <v>402</v>
      </c>
      <c r="I40" s="85" t="s">
        <v>404</v>
      </c>
      <c r="J40" s="86" t="s">
        <v>405</v>
      </c>
      <c r="K40" s="78">
        <f>+'CALCULO INICIAL'!C61</f>
        <v>1.3360000000000001</v>
      </c>
      <c r="L40" s="78">
        <f>+K40*1.21</f>
        <v>1.61656</v>
      </c>
    </row>
    <row r="41" spans="1:12" ht="24.75" customHeight="1">
      <c r="A41" s="71" t="e">
        <f>A27+1</f>
        <v>#REF!</v>
      </c>
      <c r="B41" s="75" t="s">
        <v>51</v>
      </c>
      <c r="C41" s="85" t="s">
        <v>177</v>
      </c>
      <c r="D41" s="86" t="s">
        <v>232</v>
      </c>
      <c r="E41" s="78">
        <f>'SABANA DE PRECIOS'!AM30</f>
        <v>1.3540000000000001</v>
      </c>
      <c r="F41" s="78">
        <f>+E41*1.21</f>
        <v>1.6383400000000001</v>
      </c>
      <c r="G41" s="45">
        <f>G40+1</f>
        <v>3</v>
      </c>
      <c r="H41" s="98"/>
      <c r="I41" s="98"/>
      <c r="J41" s="98"/>
      <c r="K41" s="98"/>
      <c r="L41" s="98"/>
    </row>
    <row r="42" spans="1:12" ht="27.75" customHeight="1">
      <c r="A42" s="97" t="e">
        <f>A41+1</f>
        <v>#REF!</v>
      </c>
      <c r="G42" s="253" t="e">
        <f>A34+1</f>
        <v>#REF!</v>
      </c>
      <c r="H42" s="75"/>
      <c r="I42" s="85"/>
      <c r="J42" s="86"/>
      <c r="K42" s="254"/>
      <c r="L42" s="254"/>
    </row>
    <row r="43" spans="1:12" ht="27.75" customHeight="1">
      <c r="A43" s="97" t="e">
        <f>A30+1</f>
        <v>#REF!</v>
      </c>
      <c r="D43"/>
      <c r="G43" s="239"/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7">
    <mergeCell ref="H13:L14"/>
    <mergeCell ref="A13:A15"/>
    <mergeCell ref="G13:G15"/>
    <mergeCell ref="B13:D13"/>
    <mergeCell ref="E13:F13"/>
    <mergeCell ref="B14:D14"/>
    <mergeCell ref="E14:F14"/>
  </mergeCells>
  <hyperlinks>
    <hyperlink ref="D24" r:id="rId1" xr:uid="{00000000-0004-0000-0E00-000000000000}"/>
    <hyperlink ref="D25" r:id="rId2" xr:uid="{00000000-0004-0000-0E00-000001000000}"/>
    <hyperlink ref="D26" r:id="rId3" xr:uid="{00000000-0004-0000-0E00-000002000000}"/>
    <hyperlink ref="D27" r:id="rId4" xr:uid="{00000000-0004-0000-0E00-000003000000}"/>
    <hyperlink ref="D28" r:id="rId5" xr:uid="{00000000-0004-0000-0E00-000004000000}"/>
    <hyperlink ref="D30" r:id="rId6" xr:uid="{00000000-0004-0000-0E00-000005000000}"/>
    <hyperlink ref="D32" r:id="rId7" xr:uid="{00000000-0004-0000-0E00-000006000000}"/>
    <hyperlink ref="D33" r:id="rId8" xr:uid="{00000000-0004-0000-0E00-000007000000}"/>
    <hyperlink ref="D35" r:id="rId9" xr:uid="{00000000-0004-0000-0E00-000008000000}"/>
    <hyperlink ref="D36" r:id="rId10" xr:uid="{00000000-0004-0000-0E00-000009000000}"/>
    <hyperlink ref="D37" r:id="rId11" xr:uid="{00000000-0004-0000-0E00-00000A000000}"/>
    <hyperlink ref="D38" r:id="rId12" xr:uid="{00000000-0004-0000-0E00-00000C000000}"/>
    <hyperlink ref="D40" r:id="rId13" xr:uid="{00000000-0004-0000-0E00-00000D000000}"/>
    <hyperlink ref="D41" r:id="rId14" xr:uid="{00000000-0004-0000-0E00-00000F000000}"/>
    <hyperlink ref="J16" r:id="rId15" xr:uid="{00000000-0004-0000-0E00-000010000000}"/>
    <hyperlink ref="J17" r:id="rId16" xr:uid="{00000000-0004-0000-0E00-000011000000}"/>
    <hyperlink ref="J19" r:id="rId17" xr:uid="{00000000-0004-0000-0E00-000012000000}"/>
    <hyperlink ref="J20" r:id="rId18" xr:uid="{00000000-0004-0000-0E00-000013000000}"/>
    <hyperlink ref="J22" r:id="rId19" xr:uid="{00000000-0004-0000-0E00-000014000000}"/>
    <hyperlink ref="J23" r:id="rId20" xr:uid="{00000000-0004-0000-0E00-000015000000}"/>
    <hyperlink ref="J24" r:id="rId21" xr:uid="{00000000-0004-0000-0E00-000016000000}"/>
    <hyperlink ref="J25" r:id="rId22" xr:uid="{00000000-0004-0000-0E00-000017000000}"/>
    <hyperlink ref="J26" r:id="rId23" xr:uid="{00000000-0004-0000-0E00-000018000000}"/>
    <hyperlink ref="J27" r:id="rId24" xr:uid="{00000000-0004-0000-0E00-000019000000}"/>
    <hyperlink ref="J28" r:id="rId25" xr:uid="{00000000-0004-0000-0E00-00001A000000}"/>
    <hyperlink ref="J29" r:id="rId26" xr:uid="{00000000-0004-0000-0E00-00001B000000}"/>
    <hyperlink ref="J31" r:id="rId27" xr:uid="{00000000-0004-0000-0E00-00001C000000}"/>
    <hyperlink ref="J32" r:id="rId28" xr:uid="{00000000-0004-0000-0E00-00001D000000}"/>
    <hyperlink ref="D16" r:id="rId29" xr:uid="{00000000-0004-0000-0E00-00001E000000}"/>
    <hyperlink ref="D17" r:id="rId30" xr:uid="{00000000-0004-0000-0E00-00001F000000}"/>
    <hyperlink ref="D19" r:id="rId31" xr:uid="{00000000-0004-0000-0E00-000020000000}"/>
    <hyperlink ref="D20" r:id="rId32" xr:uid="{00000000-0004-0000-0E00-000021000000}"/>
    <hyperlink ref="D34" r:id="rId33" tooltip="https://www.google.com/maps/place//data=!4m2!3m1!1s0xd44ab000adf899f:0xd765aad97d157931?sa=X&amp;ved=1t:8290&amp;ictx=111" xr:uid="{00000000-0004-0000-0E00-000022000000}"/>
    <hyperlink ref="D18" r:id="rId34" xr:uid="{11DD265A-36E9-49E2-A96B-7CBDEA63EA81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5"/>
  <colBreaks count="1" manualBreakCount="1">
    <brk id="6" max="1048575" man="1"/>
  </colBreaks>
  <drawing r:id="rId36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028ED-96B9-4574-A190-8E93082FC870}">
  <sheetPr codeName="Hoja31"/>
  <dimension ref="A2:G1464"/>
  <sheetViews>
    <sheetView view="pageBreakPreview" topLeftCell="B1" zoomScale="70" zoomScaleNormal="130" zoomScaleSheetLayoutView="70" workbookViewId="0">
      <selection activeCell="F25" sqref="A1:F25"/>
    </sheetView>
  </sheetViews>
  <sheetFormatPr baseColWidth="10" defaultColWidth="11" defaultRowHeight="15"/>
  <cols>
    <col min="1" max="1" width="5.42578125" hidden="1" customWidth="1"/>
    <col min="2" max="2" width="26.42578125" customWidth="1"/>
    <col min="3" max="3" width="16.7109375" customWidth="1"/>
    <col min="4" max="4" width="42.5703125" style="67" customWidth="1"/>
    <col min="5" max="5" width="12.28515625" customWidth="1"/>
    <col min="6" max="6" width="10.42578125" customWidth="1"/>
    <col min="7" max="7" width="5.5703125" hidden="1" customWidth="1"/>
  </cols>
  <sheetData>
    <row r="2" spans="1:7" ht="18" customHeight="1">
      <c r="B2" s="430"/>
      <c r="C2" s="430"/>
      <c r="D2" s="430"/>
      <c r="E2" s="430"/>
      <c r="F2" s="430"/>
    </row>
    <row r="4" spans="1:7">
      <c r="B4" s="431"/>
      <c r="C4" s="431"/>
      <c r="D4" s="431"/>
      <c r="E4" s="431"/>
      <c r="F4" s="431"/>
    </row>
    <row r="5" spans="1:7" ht="18" customHeight="1">
      <c r="B5" s="431"/>
      <c r="C5" s="431"/>
      <c r="D5" s="431"/>
      <c r="E5" s="431"/>
      <c r="F5" s="431"/>
      <c r="G5" s="1"/>
    </row>
    <row r="6" spans="1:7">
      <c r="B6" s="432"/>
      <c r="C6" s="432"/>
      <c r="D6" s="432"/>
      <c r="E6" s="432"/>
      <c r="F6" s="432"/>
    </row>
    <row r="7" spans="1:7">
      <c r="B7" s="420"/>
      <c r="C7" s="420"/>
      <c r="D7" s="420"/>
      <c r="E7" s="420"/>
      <c r="F7" s="420"/>
    </row>
    <row r="8" spans="1:7">
      <c r="B8" s="420"/>
      <c r="C8" s="420"/>
      <c r="D8" s="420"/>
      <c r="E8" s="420"/>
      <c r="F8" s="420"/>
    </row>
    <row r="10" spans="1:7" ht="18" customHeight="1"/>
    <row r="11" spans="1:7" ht="22.5" customHeight="1">
      <c r="A11" s="418" t="s">
        <v>163</v>
      </c>
      <c r="B11" s="421" t="s">
        <v>426</v>
      </c>
      <c r="C11" s="421"/>
      <c r="D11" s="421"/>
      <c r="E11" s="422">
        <f>'CALCULO INICIAL'!E6</f>
        <v>1.528</v>
      </c>
      <c r="F11" s="422"/>
      <c r="G11" s="446" t="s">
        <v>163</v>
      </c>
    </row>
    <row r="12" spans="1:7" ht="22.5" customHeight="1" thickBot="1">
      <c r="A12" s="418"/>
      <c r="B12" s="421" t="s">
        <v>422</v>
      </c>
      <c r="C12" s="421"/>
      <c r="D12" s="421"/>
      <c r="E12" s="423">
        <f>'CALCULO INICIAL'!E18</f>
        <v>1.4107438016528926</v>
      </c>
      <c r="F12" s="423"/>
      <c r="G12" s="446"/>
    </row>
    <row r="13" spans="1:7" ht="30">
      <c r="A13" s="418"/>
      <c r="B13" s="68" t="s">
        <v>167</v>
      </c>
      <c r="C13" s="69" t="s">
        <v>168</v>
      </c>
      <c r="D13" s="69" t="s">
        <v>169</v>
      </c>
      <c r="E13" s="70" t="s">
        <v>86</v>
      </c>
      <c r="F13" s="55" t="s">
        <v>408</v>
      </c>
      <c r="G13" s="446"/>
    </row>
    <row r="14" spans="1:7" ht="27.75" customHeight="1">
      <c r="A14" s="71"/>
      <c r="B14" s="75" t="s">
        <v>44</v>
      </c>
      <c r="C14" s="76" t="s">
        <v>189</v>
      </c>
      <c r="D14" s="86" t="s">
        <v>391</v>
      </c>
      <c r="E14" s="78">
        <f>+F14/1.21</f>
        <v>1.3560000000000001</v>
      </c>
      <c r="F14" s="78">
        <f>+'TARIFA 36'!F29</f>
        <v>1.64076</v>
      </c>
      <c r="G14" s="72"/>
    </row>
    <row r="15" spans="1:7" ht="27.75" customHeight="1">
      <c r="A15" s="71" t="e">
        <f>#REF!+1</f>
        <v>#REF!</v>
      </c>
      <c r="B15" s="75" t="s">
        <v>15</v>
      </c>
      <c r="C15" s="76" t="s">
        <v>193</v>
      </c>
      <c r="D15" s="77" t="s">
        <v>194</v>
      </c>
      <c r="E15" s="78">
        <f>+F15/1.21</f>
        <v>1.3560000000000001</v>
      </c>
      <c r="F15" s="78">
        <f>+'TARIFA 36'!F23</f>
        <v>1.64076</v>
      </c>
      <c r="G15" s="72">
        <v>25</v>
      </c>
    </row>
    <row r="16" spans="1:7" ht="27.75" customHeight="1">
      <c r="A16" s="71" t="e">
        <f>A25+1</f>
        <v>#REF!</v>
      </c>
      <c r="B16" s="75" t="s">
        <v>18</v>
      </c>
      <c r="C16" s="76" t="s">
        <v>189</v>
      </c>
      <c r="D16" s="80" t="s">
        <v>197</v>
      </c>
      <c r="E16" s="78">
        <f>+F16/1.21</f>
        <v>1.3560000000000001</v>
      </c>
      <c r="F16" s="78">
        <f>+'TARIFA 36'!F24</f>
        <v>1.64076</v>
      </c>
      <c r="G16" s="72">
        <f>G15+1</f>
        <v>26</v>
      </c>
    </row>
    <row r="17" spans="1:7" ht="27.75" customHeight="1">
      <c r="A17" s="71"/>
      <c r="B17" s="75" t="s">
        <v>19</v>
      </c>
      <c r="C17" s="76" t="s">
        <v>199</v>
      </c>
      <c r="D17" s="77" t="s">
        <v>200</v>
      </c>
      <c r="E17" s="78">
        <f>+F17/1.21</f>
        <v>1.3560000000000001</v>
      </c>
      <c r="F17" s="78">
        <f>+'TARIFA 36'!F25</f>
        <v>1.64076</v>
      </c>
      <c r="G17" s="72"/>
    </row>
    <row r="18" spans="1:7" ht="27.75" customHeight="1">
      <c r="A18" s="74" t="e">
        <f>#REF!+1</f>
        <v>#REF!</v>
      </c>
      <c r="B18" s="75" t="s">
        <v>20</v>
      </c>
      <c r="C18" s="76" t="s">
        <v>202</v>
      </c>
      <c r="D18" s="77" t="s">
        <v>203</v>
      </c>
      <c r="E18" s="78">
        <f t="shared" ref="E18:E25" si="0">+F18/1.21</f>
        <v>1.371</v>
      </c>
      <c r="F18" s="78">
        <f>+'TARIFA 36'!F26</f>
        <v>1.6589099999999999</v>
      </c>
      <c r="G18" s="72" t="e">
        <f>#REF!+1</f>
        <v>#REF!</v>
      </c>
    </row>
    <row r="19" spans="1:7" ht="27.75" customHeight="1">
      <c r="A19" s="79" t="e">
        <f>A18+1</f>
        <v>#REF!</v>
      </c>
      <c r="B19" s="75" t="s">
        <v>21</v>
      </c>
      <c r="C19" s="76" t="s">
        <v>189</v>
      </c>
      <c r="D19" s="80" t="s">
        <v>205</v>
      </c>
      <c r="E19" s="78">
        <f t="shared" si="0"/>
        <v>1.3560000000000001</v>
      </c>
      <c r="F19" s="78">
        <f>+'TARIFA 36'!F27</f>
        <v>1.64076</v>
      </c>
      <c r="G19" s="72" t="e">
        <f>G18+1</f>
        <v>#REF!</v>
      </c>
    </row>
    <row r="20" spans="1:7" ht="27.75" customHeight="1">
      <c r="A20" s="74" t="e">
        <f>A15+1</f>
        <v>#REF!</v>
      </c>
      <c r="B20" s="75" t="s">
        <v>22</v>
      </c>
      <c r="C20" s="76" t="s">
        <v>189</v>
      </c>
      <c r="D20" s="80" t="s">
        <v>208</v>
      </c>
      <c r="E20" s="78">
        <f t="shared" si="0"/>
        <v>1.3660000000000001</v>
      </c>
      <c r="F20" s="78">
        <f>+'TARIFA 36'!F28</f>
        <v>1.65286</v>
      </c>
      <c r="G20" s="72">
        <v>30</v>
      </c>
    </row>
    <row r="21" spans="1:7" ht="27.75" customHeight="1">
      <c r="A21" s="74" t="e">
        <f>#REF!+1</f>
        <v>#REF!</v>
      </c>
      <c r="B21" s="75" t="s">
        <v>24</v>
      </c>
      <c r="C21" s="76" t="s">
        <v>210</v>
      </c>
      <c r="D21" s="80" t="s">
        <v>211</v>
      </c>
      <c r="E21" s="78">
        <f t="shared" si="0"/>
        <v>1.3260000000000001</v>
      </c>
      <c r="F21" s="78">
        <f>+'TARIFA 36'!F30</f>
        <v>1.60446</v>
      </c>
      <c r="G21" s="72">
        <f>G20+1</f>
        <v>31</v>
      </c>
    </row>
    <row r="22" spans="1:7" ht="27.75" customHeight="1">
      <c r="A22" s="74" t="e">
        <f>A20+1</f>
        <v>#REF!</v>
      </c>
      <c r="B22" s="75" t="s">
        <v>26</v>
      </c>
      <c r="C22" s="76" t="s">
        <v>202</v>
      </c>
      <c r="D22" s="80" t="s">
        <v>213</v>
      </c>
      <c r="E22" s="78">
        <f t="shared" si="0"/>
        <v>1.351</v>
      </c>
      <c r="F22" s="78">
        <f>+'TARIFA 36'!F31</f>
        <v>1.6347099999999999</v>
      </c>
      <c r="G22" s="72">
        <f>G21+1</f>
        <v>32</v>
      </c>
    </row>
    <row r="23" spans="1:7" ht="27.75" customHeight="1">
      <c r="A23" s="74" t="e">
        <f>G24+1</f>
        <v>#REF!</v>
      </c>
      <c r="B23" s="75" t="s">
        <v>23</v>
      </c>
      <c r="C23" s="76" t="s">
        <v>177</v>
      </c>
      <c r="D23" s="80" t="s">
        <v>216</v>
      </c>
      <c r="E23" s="78">
        <f t="shared" si="0"/>
        <v>1.3560000000000001</v>
      </c>
      <c r="F23" s="78">
        <f>+'TARIFA 36'!F32</f>
        <v>1.64076</v>
      </c>
      <c r="G23" s="72">
        <f>G22+1</f>
        <v>33</v>
      </c>
    </row>
    <row r="24" spans="1:7" ht="27.75" customHeight="1">
      <c r="A24" s="74" t="e">
        <f>#REF!+1</f>
        <v>#REF!</v>
      </c>
      <c r="B24" s="75" t="s">
        <v>28</v>
      </c>
      <c r="C24" s="83" t="s">
        <v>202</v>
      </c>
      <c r="D24" s="84" t="s">
        <v>218</v>
      </c>
      <c r="E24" s="78">
        <f t="shared" si="0"/>
        <v>1.36</v>
      </c>
      <c r="F24" s="78">
        <f>+'TARIFA 36'!F33</f>
        <v>1.6456000000000002</v>
      </c>
      <c r="G24" s="72" t="e">
        <f>#REF!+1</f>
        <v>#REF!</v>
      </c>
    </row>
    <row r="25" spans="1:7" ht="27.75" customHeight="1">
      <c r="A25" s="74" t="e">
        <f>A24+1</f>
        <v>#REF!</v>
      </c>
      <c r="B25" s="75" t="s">
        <v>29</v>
      </c>
      <c r="C25" s="85" t="s">
        <v>202</v>
      </c>
      <c r="D25" s="86" t="s">
        <v>220</v>
      </c>
      <c r="E25" s="78">
        <f t="shared" si="0"/>
        <v>1.371</v>
      </c>
      <c r="F25" s="78">
        <f>+'TARIFA 36'!F34</f>
        <v>1.6589099999999999</v>
      </c>
      <c r="G25" s="72">
        <v>34</v>
      </c>
    </row>
    <row r="26" spans="1:7">
      <c r="A26" s="45" t="e">
        <f>A23+1</f>
        <v>#REF!</v>
      </c>
      <c r="D26"/>
    </row>
    <row r="27" spans="1:7">
      <c r="D27"/>
    </row>
    <row r="28" spans="1:7">
      <c r="D28"/>
    </row>
    <row r="29" spans="1:7">
      <c r="D29"/>
    </row>
    <row r="30" spans="1:7">
      <c r="D30"/>
    </row>
    <row r="31" spans="1:7">
      <c r="D31"/>
    </row>
    <row r="32" spans="1:7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</sheetData>
  <mergeCells count="12">
    <mergeCell ref="A11:A13"/>
    <mergeCell ref="B11:D11"/>
    <mergeCell ref="E11:F11"/>
    <mergeCell ref="G11:G13"/>
    <mergeCell ref="B2:F2"/>
    <mergeCell ref="B4:F4"/>
    <mergeCell ref="B5:F5"/>
    <mergeCell ref="B6:F6"/>
    <mergeCell ref="B7:F7"/>
    <mergeCell ref="B8:F8"/>
    <mergeCell ref="B12:D12"/>
    <mergeCell ref="E12:F12"/>
  </mergeCells>
  <hyperlinks>
    <hyperlink ref="D16" r:id="rId1" xr:uid="{855D3317-A85B-40B9-9351-877FD9CE6FB2}"/>
    <hyperlink ref="D18" r:id="rId2" xr:uid="{21ADFF29-6E9E-48F4-AF2B-57170765E27E}"/>
    <hyperlink ref="D19" r:id="rId3" xr:uid="{6AB701F7-D0AA-4580-9A5E-76D2F000A1E8}"/>
    <hyperlink ref="D20" r:id="rId4" xr:uid="{98FD9C65-443D-4F01-866C-1B59F4EB9DB2}"/>
    <hyperlink ref="D21" r:id="rId5" xr:uid="{A88AE5A4-F4B1-4262-B19B-6864B7814DBF}"/>
    <hyperlink ref="D23" r:id="rId6" xr:uid="{80C0A254-8DA1-4F07-BD56-18BDA438E4EF}"/>
    <hyperlink ref="D24" r:id="rId7" xr:uid="{49D32B54-8B73-4D16-A483-3A49F10DBB2F}"/>
    <hyperlink ref="D17" r:id="rId8" xr:uid="{56385D68-21E7-4B3E-B972-E2D640FD6B77}"/>
    <hyperlink ref="D25" r:id="rId9" tooltip="https://www.google.com/maps/place//data=!4m2!3m1!1s0xd44ab000adf899f:0xd765aad97d157931?sa=X&amp;ved=1t:8290&amp;ictx=111" xr:uid="{6763804E-DB7A-4D87-AB01-A090A2D2AAEC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10"/>
  <colBreaks count="1" manualBreakCount="1">
    <brk id="6" max="1048575" man="1"/>
  </colBreaks>
  <drawing r:id="rId1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9B486-FC1B-45D0-84BF-0DEA0FF7A792}">
  <sheetPr codeName="Hoja32">
    <pageSetUpPr fitToPage="1"/>
  </sheetPr>
  <dimension ref="A2:G1460"/>
  <sheetViews>
    <sheetView view="pageBreakPreview" topLeftCell="B1" zoomScale="115" zoomScaleNormal="130" zoomScaleSheetLayoutView="115" workbookViewId="0">
      <selection activeCell="F18" sqref="A1:F18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</cols>
  <sheetData>
    <row r="2" spans="1:7" ht="18" customHeight="1">
      <c r="B2" s="430"/>
      <c r="C2" s="430"/>
      <c r="D2" s="430"/>
      <c r="E2" s="430"/>
      <c r="F2" s="430"/>
    </row>
    <row r="4" spans="1:7">
      <c r="B4" s="431"/>
      <c r="C4" s="431"/>
      <c r="D4" s="431"/>
      <c r="E4" s="431"/>
      <c r="F4" s="431"/>
    </row>
    <row r="5" spans="1:7" ht="18" customHeight="1">
      <c r="B5" s="431"/>
      <c r="C5" s="431"/>
      <c r="D5" s="431"/>
      <c r="E5" s="431"/>
      <c r="F5" s="431"/>
      <c r="G5" s="1"/>
    </row>
    <row r="6" spans="1:7">
      <c r="B6" s="432"/>
      <c r="C6" s="432"/>
      <c r="D6" s="432"/>
      <c r="E6" s="432"/>
      <c r="F6" s="432"/>
    </row>
    <row r="7" spans="1:7">
      <c r="B7" s="420"/>
      <c r="C7" s="420"/>
      <c r="D7" s="420"/>
      <c r="E7" s="420"/>
      <c r="F7" s="420"/>
    </row>
    <row r="8" spans="1:7">
      <c r="B8" s="420"/>
      <c r="C8" s="420"/>
      <c r="D8" s="420"/>
      <c r="E8" s="420"/>
      <c r="F8" s="420"/>
    </row>
    <row r="11" spans="1:7" ht="1.5" customHeight="1"/>
    <row r="12" spans="1:7" hidden="1"/>
    <row r="13" spans="1:7" ht="22.5" hidden="1" customHeight="1">
      <c r="A13" s="418" t="s">
        <v>163</v>
      </c>
      <c r="B13" s="445" t="s">
        <v>164</v>
      </c>
      <c r="C13" s="445"/>
      <c r="D13" s="445"/>
      <c r="E13" s="445" t="s">
        <v>397</v>
      </c>
      <c r="F13" s="445"/>
      <c r="G13" s="419" t="s">
        <v>163</v>
      </c>
    </row>
    <row r="14" spans="1:7" ht="30">
      <c r="A14" s="418"/>
      <c r="B14" s="33" t="s">
        <v>167</v>
      </c>
      <c r="C14" s="33" t="s">
        <v>168</v>
      </c>
      <c r="D14" s="33" t="s">
        <v>169</v>
      </c>
      <c r="E14" s="55" t="s">
        <v>86</v>
      </c>
      <c r="F14" s="55" t="s">
        <v>408</v>
      </c>
      <c r="G14" s="419"/>
    </row>
    <row r="15" spans="1:7" ht="26.25" customHeight="1">
      <c r="A15" s="71" t="e">
        <f>#REF!+1</f>
        <v>#REF!</v>
      </c>
      <c r="B15" s="75" t="s">
        <v>400</v>
      </c>
      <c r="C15" s="76" t="s">
        <v>171</v>
      </c>
      <c r="D15" s="86" t="s">
        <v>172</v>
      </c>
      <c r="E15" s="78">
        <f>+'SABANA DE PRECIOS'!F15</f>
        <v>1.329</v>
      </c>
      <c r="F15" s="78">
        <f>+E15*1.21</f>
        <v>1.6080899999999998</v>
      </c>
      <c r="G15" s="45">
        <v>25</v>
      </c>
    </row>
    <row r="16" spans="1:7" ht="26.25" customHeight="1">
      <c r="A16" s="71" t="e">
        <f>#REF!+1</f>
        <v>#REF!</v>
      </c>
      <c r="B16" s="75" t="s">
        <v>15</v>
      </c>
      <c r="C16" s="76" t="s">
        <v>193</v>
      </c>
      <c r="D16" s="86" t="s">
        <v>194</v>
      </c>
      <c r="E16" s="78">
        <f>'SABANA DE PRECIOS'!F3</f>
        <v>1.3440000000000001</v>
      </c>
      <c r="F16" s="78">
        <f t="shared" ref="F16:F18" si="0">+E16*1.21</f>
        <v>1.6262400000000001</v>
      </c>
      <c r="G16" s="45" t="e">
        <f>#REF!+1</f>
        <v>#REF!</v>
      </c>
    </row>
    <row r="17" spans="1:7" ht="26.25" customHeight="1">
      <c r="A17" s="71" t="e">
        <f>#REF!+1</f>
        <v>#REF!</v>
      </c>
      <c r="B17" s="75" t="s">
        <v>398</v>
      </c>
      <c r="C17" s="76" t="s">
        <v>189</v>
      </c>
      <c r="D17" s="86" t="s">
        <v>205</v>
      </c>
      <c r="E17" s="78">
        <f>'SABANA DE PRECIOS'!F7</f>
        <v>1.3440000000000001</v>
      </c>
      <c r="F17" s="78">
        <f t="shared" si="0"/>
        <v>1.6262400000000001</v>
      </c>
      <c r="G17" s="45" t="e">
        <f>#REF!+1</f>
        <v>#REF!</v>
      </c>
    </row>
    <row r="18" spans="1:7" ht="26.25" customHeight="1">
      <c r="A18" s="71"/>
      <c r="B18" s="75" t="s">
        <v>44</v>
      </c>
      <c r="C18" s="76" t="s">
        <v>189</v>
      </c>
      <c r="D18" s="86" t="s">
        <v>391</v>
      </c>
      <c r="E18" s="78">
        <f>'SABANA DE PRECIOS'!F9</f>
        <v>1.3440000000000001</v>
      </c>
      <c r="F18" s="78">
        <f t="shared" si="0"/>
        <v>1.6262400000000001</v>
      </c>
      <c r="G18" s="45"/>
    </row>
    <row r="19" spans="1:7" ht="27.75" customHeight="1">
      <c r="A19" s="97" t="e">
        <f>A17+1</f>
        <v>#REF!</v>
      </c>
      <c r="D19"/>
      <c r="G19" s="97" t="e">
        <f>#REF!+1</f>
        <v>#REF!</v>
      </c>
    </row>
    <row r="20" spans="1:7" ht="27.75" customHeight="1">
      <c r="A20" s="97" t="e">
        <f>A19+1</f>
        <v>#REF!</v>
      </c>
      <c r="D20"/>
      <c r="G20" s="97" t="e">
        <f>#REF!+1</f>
        <v>#REF!</v>
      </c>
    </row>
    <row r="21" spans="1:7">
      <c r="D21" s="93"/>
    </row>
    <row r="22" spans="1:7">
      <c r="D22" s="94"/>
    </row>
    <row r="23" spans="1:7">
      <c r="D23" s="94"/>
    </row>
    <row r="24" spans="1:7">
      <c r="D24" s="94"/>
    </row>
    <row r="25" spans="1:7">
      <c r="D25"/>
    </row>
    <row r="26" spans="1:7">
      <c r="D26"/>
    </row>
    <row r="27" spans="1:7">
      <c r="D27"/>
    </row>
    <row r="28" spans="1:7">
      <c r="D28"/>
    </row>
    <row r="29" spans="1:7">
      <c r="D29"/>
    </row>
    <row r="30" spans="1:7">
      <c r="D30"/>
    </row>
    <row r="31" spans="1:7">
      <c r="D31"/>
    </row>
    <row r="32" spans="1:7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</sheetData>
  <mergeCells count="10">
    <mergeCell ref="A13:A14"/>
    <mergeCell ref="B13:D13"/>
    <mergeCell ref="E13:F13"/>
    <mergeCell ref="G13:G14"/>
    <mergeCell ref="B2:F2"/>
    <mergeCell ref="B4:F4"/>
    <mergeCell ref="B5:F5"/>
    <mergeCell ref="B6:F6"/>
    <mergeCell ref="B7:F7"/>
    <mergeCell ref="B8:F8"/>
  </mergeCells>
  <hyperlinks>
    <hyperlink ref="D15" r:id="rId1" xr:uid="{6930417C-1342-4DF8-9F80-A7166007B080}"/>
    <hyperlink ref="D17" r:id="rId2" xr:uid="{BAE86BC9-7FF4-417C-B47B-C1C4A9361EE9}"/>
  </hyperlinks>
  <printOptions horizontalCentered="1" verticalCentered="1"/>
  <pageMargins left="7.8740157480315001E-2" right="7.8740157480315001E-2" top="0.31496062992126" bottom="0.31496062992126" header="0" footer="0"/>
  <pageSetup paperSize="9" scale="95" orientation="portrait" r:id="rId3"/>
  <colBreaks count="1" manualBreakCount="1">
    <brk id="6" max="1048575" man="1"/>
  </colBreaks>
  <drawing r:id="rId4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2:L1482"/>
  <sheetViews>
    <sheetView view="pageBreakPreview" topLeftCell="B4" zoomScale="55" zoomScaleNormal="130" zoomScaleSheetLayoutView="55" workbookViewId="0">
      <selection activeCell="L41" sqref="B5:L41"/>
    </sheetView>
  </sheetViews>
  <sheetFormatPr baseColWidth="10" defaultColWidth="11" defaultRowHeight="15"/>
  <cols>
    <col min="1" max="1" width="5.42578125" hidden="1" customWidth="1"/>
    <col min="2" max="2" width="26.42578125" customWidth="1"/>
    <col min="3" max="3" width="16.7109375" customWidth="1"/>
    <col min="4" max="4" width="39.5703125" style="67" customWidth="1"/>
    <col min="5" max="5" width="12.28515625" customWidth="1"/>
    <col min="6" max="6" width="11.7109375" customWidth="1"/>
    <col min="7" max="7" width="5.5703125" hidden="1" customWidth="1"/>
    <col min="8" max="8" width="30.7109375" customWidth="1"/>
    <col min="9" max="9" width="15.570312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430"/>
      <c r="C2" s="430"/>
      <c r="D2" s="430"/>
      <c r="E2" s="430"/>
      <c r="F2" s="430"/>
    </row>
    <row r="4" spans="1:12">
      <c r="B4" s="431"/>
      <c r="C4" s="431"/>
      <c r="D4" s="431"/>
      <c r="E4" s="431"/>
      <c r="F4" s="431"/>
    </row>
    <row r="5" spans="1:12" ht="18" customHeight="1">
      <c r="B5" s="431"/>
      <c r="C5" s="431"/>
      <c r="D5" s="431"/>
      <c r="E5" s="431"/>
      <c r="F5" s="431"/>
      <c r="G5" s="1"/>
      <c r="H5" s="1"/>
    </row>
    <row r="6" spans="1:12">
      <c r="B6" s="432"/>
      <c r="C6" s="432"/>
      <c r="D6" s="432"/>
      <c r="E6" s="432"/>
      <c r="F6" s="432"/>
    </row>
    <row r="7" spans="1:12">
      <c r="B7" s="420"/>
      <c r="C7" s="420"/>
      <c r="D7" s="420"/>
      <c r="E7" s="420"/>
      <c r="F7" s="420"/>
    </row>
    <row r="8" spans="1:12">
      <c r="B8" s="420"/>
      <c r="C8" s="420"/>
      <c r="D8" s="420"/>
      <c r="E8" s="420"/>
      <c r="F8" s="420"/>
    </row>
    <row r="11" spans="1:12" ht="1.5" customHeight="1"/>
    <row r="12" spans="1:12" ht="2.25" customHeight="1"/>
    <row r="13" spans="1:12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A39+1</f>
        <v>6</v>
      </c>
      <c r="B16" s="75" t="s">
        <v>410</v>
      </c>
      <c r="C16" s="76" t="s">
        <v>171</v>
      </c>
      <c r="D16" s="91" t="s">
        <v>172</v>
      </c>
      <c r="E16" s="78">
        <f>'SABANA DE PRECIOS'!AJ15</f>
        <v>1.329</v>
      </c>
      <c r="F16" s="78">
        <f>+E16*1.21</f>
        <v>1.6080899999999998</v>
      </c>
      <c r="G16" s="72">
        <v>25</v>
      </c>
      <c r="H16" s="87" t="s">
        <v>53</v>
      </c>
      <c r="I16" s="76" t="s">
        <v>234</v>
      </c>
      <c r="J16" s="80" t="s">
        <v>235</v>
      </c>
      <c r="K16" s="89">
        <f>'SABANA DE PRECIOS'!AJ31</f>
        <v>1.3440000000000001</v>
      </c>
      <c r="L16" s="90">
        <f>K16*1.21</f>
        <v>1.6262400000000001</v>
      </c>
    </row>
    <row r="17" spans="1:12" ht="24.75" customHeight="1">
      <c r="A17" s="71" t="e">
        <f>A31+1</f>
        <v>#REF!</v>
      </c>
      <c r="B17" s="75" t="s">
        <v>409</v>
      </c>
      <c r="C17" s="76" t="s">
        <v>171</v>
      </c>
      <c r="D17" s="91" t="s">
        <v>176</v>
      </c>
      <c r="E17" s="78">
        <f>'SABANA DE PRECIOS'!AJ16</f>
        <v>1.329</v>
      </c>
      <c r="F17" s="78">
        <f t="shared" ref="F17:F39" si="0">+E17*1.21</f>
        <v>1.6080899999999998</v>
      </c>
      <c r="G17" s="72">
        <f>G16+1</f>
        <v>26</v>
      </c>
      <c r="H17" s="87" t="s">
        <v>55</v>
      </c>
      <c r="I17" s="76" t="s">
        <v>177</v>
      </c>
      <c r="J17" s="80" t="s">
        <v>241</v>
      </c>
      <c r="K17" s="89">
        <f>'SABANA DE PRECIOS'!AJ32</f>
        <v>1.4179999999999999</v>
      </c>
      <c r="L17" s="90">
        <f t="shared" ref="L17:L39" si="1">K17*1.21</f>
        <v>1.7157799999999999</v>
      </c>
    </row>
    <row r="18" spans="1:12" ht="24.75" customHeight="1">
      <c r="A18" s="71"/>
      <c r="B18" s="75" t="s">
        <v>182</v>
      </c>
      <c r="C18" s="76" t="s">
        <v>171</v>
      </c>
      <c r="D18" s="91" t="s">
        <v>183</v>
      </c>
      <c r="E18" s="78">
        <f>'SABANA DE PRECIOS'!AJ18</f>
        <v>1.3340000000000001</v>
      </c>
      <c r="F18" s="78">
        <f t="shared" si="0"/>
        <v>1.6141400000000001</v>
      </c>
      <c r="G18" s="72"/>
      <c r="H18" s="87" t="s">
        <v>56</v>
      </c>
      <c r="I18" s="76" t="s">
        <v>173</v>
      </c>
      <c r="J18" s="80" t="s">
        <v>174</v>
      </c>
      <c r="K18" s="89">
        <f>'SABANA DE PRECIOS'!AJ33</f>
        <v>1.3240000000000001</v>
      </c>
      <c r="L18" s="90">
        <f t="shared" si="1"/>
        <v>1.6020400000000001</v>
      </c>
    </row>
    <row r="19" spans="1:12" ht="24.75" customHeight="1">
      <c r="A19" s="71"/>
      <c r="B19" s="75" t="s">
        <v>186</v>
      </c>
      <c r="C19" s="76" t="s">
        <v>171</v>
      </c>
      <c r="D19" s="91" t="s">
        <v>187</v>
      </c>
      <c r="E19" s="78">
        <f>'SABANA DE PRECIOS'!AJ19</f>
        <v>1.339</v>
      </c>
      <c r="F19" s="78">
        <f t="shared" si="0"/>
        <v>1.62019</v>
      </c>
      <c r="G19" s="72"/>
      <c r="H19" s="87" t="s">
        <v>58</v>
      </c>
      <c r="I19" s="76" t="s">
        <v>177</v>
      </c>
      <c r="J19" s="80" t="s">
        <v>178</v>
      </c>
      <c r="K19" s="89">
        <f>'SABANA DE PRECIOS'!AJ34</f>
        <v>1.3819999999999999</v>
      </c>
      <c r="L19" s="90">
        <f t="shared" si="1"/>
        <v>1.6722199999999998</v>
      </c>
    </row>
    <row r="20" spans="1:12" ht="24.75" customHeight="1">
      <c r="A20" s="71"/>
      <c r="B20" s="75" t="s">
        <v>37</v>
      </c>
      <c r="C20" s="76" t="s">
        <v>189</v>
      </c>
      <c r="D20" s="91" t="s">
        <v>190</v>
      </c>
      <c r="E20" s="78">
        <f>+'SABANA DE PRECIOS'!F20</f>
        <v>1.3240000000000001</v>
      </c>
      <c r="F20" s="78">
        <f t="shared" si="0"/>
        <v>1.6020400000000001</v>
      </c>
      <c r="G20" s="72"/>
      <c r="H20" s="87" t="s">
        <v>59</v>
      </c>
      <c r="I20" s="76" t="s">
        <v>177</v>
      </c>
      <c r="J20" s="80" t="s">
        <v>181</v>
      </c>
      <c r="K20" s="89">
        <f>'SABANA DE PRECIOS'!AJ35</f>
        <v>1.3579999999999999</v>
      </c>
      <c r="L20" s="90">
        <f t="shared" si="1"/>
        <v>1.6431799999999999</v>
      </c>
    </row>
    <row r="21" spans="1:12" ht="24.75" customHeight="1">
      <c r="A21" s="71"/>
      <c r="B21" s="75" t="s">
        <v>368</v>
      </c>
      <c r="C21" s="76" t="s">
        <v>171</v>
      </c>
      <c r="D21" s="91" t="s">
        <v>369</v>
      </c>
      <c r="E21" s="78">
        <f>+'SABANA DE PRECIOS'!F21</f>
        <v>1.3540000000000001</v>
      </c>
      <c r="F21" s="78">
        <f t="shared" si="0"/>
        <v>1.6383400000000001</v>
      </c>
      <c r="G21" s="72"/>
      <c r="H21" s="87" t="s">
        <v>61</v>
      </c>
      <c r="I21" s="76" t="s">
        <v>383</v>
      </c>
      <c r="J21" s="80" t="s">
        <v>384</v>
      </c>
      <c r="K21" s="89">
        <f>'SABANA DE PRECIOS'!AJ36</f>
        <v>1.3820000000000001</v>
      </c>
      <c r="L21" s="90">
        <f t="shared" si="1"/>
        <v>1.67222</v>
      </c>
    </row>
    <row r="22" spans="1:12" ht="24.75" customHeight="1">
      <c r="A22" s="71">
        <f>G39+1</f>
        <v>3</v>
      </c>
      <c r="B22" s="75" t="s">
        <v>15</v>
      </c>
      <c r="C22" s="76" t="s">
        <v>193</v>
      </c>
      <c r="D22" s="91" t="s">
        <v>194</v>
      </c>
      <c r="E22" s="78">
        <f>'SABANA DE PRECIOS'!AJ3</f>
        <v>1.3440000000000001</v>
      </c>
      <c r="F22" s="78">
        <f t="shared" si="0"/>
        <v>1.6262400000000001</v>
      </c>
      <c r="G22" s="72">
        <v>27</v>
      </c>
      <c r="H22" s="87" t="s">
        <v>62</v>
      </c>
      <c r="I22" s="76" t="s">
        <v>177</v>
      </c>
      <c r="J22" s="80" t="s">
        <v>188</v>
      </c>
      <c r="K22" s="89">
        <f>'SABANA DE PRECIOS'!AJ37</f>
        <v>1.3740000000000001</v>
      </c>
      <c r="L22" s="90">
        <f t="shared" si="1"/>
        <v>1.6625400000000001</v>
      </c>
    </row>
    <row r="23" spans="1:12" ht="24.75" customHeight="1">
      <c r="A23" s="71">
        <f>A22+1</f>
        <v>4</v>
      </c>
      <c r="B23" s="75" t="s">
        <v>18</v>
      </c>
      <c r="C23" s="76" t="s">
        <v>189</v>
      </c>
      <c r="D23" s="91" t="s">
        <v>197</v>
      </c>
      <c r="E23" s="78">
        <f>'SABANA DE PRECIOS'!AJ4</f>
        <v>1.3440000000000001</v>
      </c>
      <c r="F23" s="78">
        <f t="shared" si="0"/>
        <v>1.6262400000000001</v>
      </c>
      <c r="G23" s="72">
        <f>G22+1</f>
        <v>28</v>
      </c>
      <c r="H23" s="87" t="s">
        <v>64</v>
      </c>
      <c r="I23" s="76" t="s">
        <v>195</v>
      </c>
      <c r="J23" s="80" t="s">
        <v>196</v>
      </c>
      <c r="K23" s="89">
        <f>'SABANA DE PRECIOS'!AJ38</f>
        <v>1.3440000000000001</v>
      </c>
      <c r="L23" s="90">
        <f t="shared" si="1"/>
        <v>1.6262400000000001</v>
      </c>
    </row>
    <row r="24" spans="1:12" ht="24.75" customHeight="1">
      <c r="A24" s="71">
        <f>A23+1</f>
        <v>5</v>
      </c>
      <c r="B24" s="75" t="s">
        <v>19</v>
      </c>
      <c r="C24" s="76" t="s">
        <v>199</v>
      </c>
      <c r="D24" s="91" t="s">
        <v>200</v>
      </c>
      <c r="E24" s="78">
        <f>'SABANA DE PRECIOS'!AJ5</f>
        <v>1.3280000000000001</v>
      </c>
      <c r="F24" s="78">
        <f t="shared" si="0"/>
        <v>1.6068800000000001</v>
      </c>
      <c r="G24" s="72">
        <f t="shared" ref="G24:G37" si="2">G23+1</f>
        <v>29</v>
      </c>
      <c r="H24" s="87" t="s">
        <v>65</v>
      </c>
      <c r="I24" s="76" t="s">
        <v>193</v>
      </c>
      <c r="J24" s="80" t="s">
        <v>198</v>
      </c>
      <c r="K24" s="89">
        <f>'SABANA DE PRECIOS'!AJ39</f>
        <v>1.381</v>
      </c>
      <c r="L24" s="90">
        <f t="shared" si="1"/>
        <v>1.6710099999999999</v>
      </c>
    </row>
    <row r="25" spans="1:12" ht="24.75" customHeight="1">
      <c r="A25" s="71">
        <f>A16+1</f>
        <v>7</v>
      </c>
      <c r="B25" s="75" t="s">
        <v>20</v>
      </c>
      <c r="C25" s="76" t="s">
        <v>202</v>
      </c>
      <c r="D25" s="91" t="s">
        <v>203</v>
      </c>
      <c r="E25" s="78">
        <f>'SABANA DE PRECIOS'!AJ6</f>
        <v>1.343</v>
      </c>
      <c r="F25" s="78">
        <f t="shared" si="0"/>
        <v>1.62503</v>
      </c>
      <c r="G25" s="72">
        <v>30</v>
      </c>
      <c r="H25" s="87" t="s">
        <v>67</v>
      </c>
      <c r="I25" s="76" t="s">
        <v>177</v>
      </c>
      <c r="J25" s="80" t="s">
        <v>201</v>
      </c>
      <c r="K25" s="89">
        <f>'SABANA DE PRECIOS'!AJ40</f>
        <v>1.345</v>
      </c>
      <c r="L25" s="90">
        <f t="shared" si="1"/>
        <v>1.6274499999999998</v>
      </c>
    </row>
    <row r="26" spans="1:12" ht="24.75" customHeight="1">
      <c r="A26" s="71" t="e">
        <f>A38+1</f>
        <v>#REF!</v>
      </c>
      <c r="B26" s="75" t="s">
        <v>21</v>
      </c>
      <c r="C26" s="76" t="s">
        <v>189</v>
      </c>
      <c r="D26" s="91" t="s">
        <v>205</v>
      </c>
      <c r="E26" s="78">
        <f>'SABANA DE PRECIOS'!AJ7</f>
        <v>1.3440000000000001</v>
      </c>
      <c r="F26" s="78">
        <f t="shared" si="0"/>
        <v>1.6262400000000001</v>
      </c>
      <c r="G26" s="72">
        <f t="shared" si="2"/>
        <v>31</v>
      </c>
      <c r="H26" s="87" t="s">
        <v>69</v>
      </c>
      <c r="I26" s="76" t="s">
        <v>156</v>
      </c>
      <c r="J26" s="80" t="s">
        <v>204</v>
      </c>
      <c r="K26" s="89">
        <f>'SABANA DE PRECIOS'!AJ41</f>
        <v>1.319</v>
      </c>
      <c r="L26" s="90">
        <f t="shared" si="1"/>
        <v>1.5959899999999998</v>
      </c>
    </row>
    <row r="27" spans="1:12" ht="24.75" customHeight="1">
      <c r="A27" s="71">
        <f>A25+1</f>
        <v>8</v>
      </c>
      <c r="B27" s="75" t="s">
        <v>22</v>
      </c>
      <c r="C27" s="76" t="s">
        <v>189</v>
      </c>
      <c r="D27" s="91" t="s">
        <v>208</v>
      </c>
      <c r="E27" s="78">
        <f>'SABANA DE PRECIOS'!AJ8</f>
        <v>1.3540000000000001</v>
      </c>
      <c r="F27" s="78">
        <f t="shared" si="0"/>
        <v>1.6383400000000001</v>
      </c>
      <c r="G27" s="72">
        <f t="shared" si="2"/>
        <v>32</v>
      </c>
      <c r="H27" s="87" t="s">
        <v>71</v>
      </c>
      <c r="I27" s="76" t="s">
        <v>206</v>
      </c>
      <c r="J27" s="80" t="s">
        <v>207</v>
      </c>
      <c r="K27" s="89">
        <f>'SABANA DE PRECIOS'!AJ42</f>
        <v>1.345</v>
      </c>
      <c r="L27" s="90">
        <f t="shared" si="1"/>
        <v>1.6274499999999998</v>
      </c>
    </row>
    <row r="28" spans="1:12" ht="24.75" customHeight="1">
      <c r="A28" s="71"/>
      <c r="B28" s="75" t="s">
        <v>44</v>
      </c>
      <c r="C28" s="76" t="s">
        <v>189</v>
      </c>
      <c r="D28" s="91" t="s">
        <v>391</v>
      </c>
      <c r="E28" s="78">
        <f>'SABANA DE PRECIOS'!AJ9</f>
        <v>1.3440000000000001</v>
      </c>
      <c r="F28" s="78">
        <f t="shared" si="0"/>
        <v>1.6262400000000001</v>
      </c>
      <c r="G28" s="72"/>
      <c r="H28" s="87" t="s">
        <v>72</v>
      </c>
      <c r="I28" s="76" t="s">
        <v>184</v>
      </c>
      <c r="J28" s="80" t="s">
        <v>209</v>
      </c>
      <c r="K28" s="89">
        <f>'SABANA DE PRECIOS'!AJ43</f>
        <v>1.437595041322314</v>
      </c>
      <c r="L28" s="90">
        <f t="shared" si="1"/>
        <v>1.7394899999999998</v>
      </c>
    </row>
    <row r="29" spans="1:12" ht="24.75" customHeight="1">
      <c r="A29" s="71" t="e">
        <f>G30+1</f>
        <v>#REF!</v>
      </c>
      <c r="B29" s="75" t="s">
        <v>24</v>
      </c>
      <c r="C29" s="76" t="s">
        <v>210</v>
      </c>
      <c r="D29" s="91" t="s">
        <v>211</v>
      </c>
      <c r="E29" s="78">
        <f>'SABANA DE PRECIOS'!AJ10</f>
        <v>1.3140000000000001</v>
      </c>
      <c r="F29" s="78">
        <f t="shared" si="0"/>
        <v>1.5899400000000001</v>
      </c>
      <c r="G29" s="72">
        <f>G27+1</f>
        <v>33</v>
      </c>
      <c r="H29" s="87" t="s">
        <v>73</v>
      </c>
      <c r="I29" s="76" t="s">
        <v>184</v>
      </c>
      <c r="J29" s="80" t="s">
        <v>212</v>
      </c>
      <c r="K29" s="89">
        <f>'SABANA DE PRECIOS'!AJ44</f>
        <v>0</v>
      </c>
      <c r="L29" s="90">
        <f t="shared" si="1"/>
        <v>0</v>
      </c>
    </row>
    <row r="30" spans="1:12" ht="24.75" customHeight="1">
      <c r="A30" s="71" t="e">
        <f>A37+1</f>
        <v>#REF!</v>
      </c>
      <c r="B30" s="75" t="s">
        <v>26</v>
      </c>
      <c r="C30" s="76" t="s">
        <v>202</v>
      </c>
      <c r="D30" s="91" t="s">
        <v>213</v>
      </c>
      <c r="E30" s="78">
        <f>'SABANA DE PRECIOS'!AJ11</f>
        <v>1.339</v>
      </c>
      <c r="F30" s="78">
        <f t="shared" si="0"/>
        <v>1.62019</v>
      </c>
      <c r="G30" s="72" t="e">
        <f>#REF!+1</f>
        <v>#REF!</v>
      </c>
      <c r="H30" s="87" t="s">
        <v>74</v>
      </c>
      <c r="I30" s="76" t="s">
        <v>214</v>
      </c>
      <c r="J30" s="80" t="s">
        <v>215</v>
      </c>
      <c r="K30" s="89">
        <f>'SABANA DE PRECIOS'!AJ45</f>
        <v>1.3960000000000001</v>
      </c>
      <c r="L30" s="90">
        <f t="shared" si="1"/>
        <v>1.6891600000000002</v>
      </c>
    </row>
    <row r="31" spans="1:12" ht="24.75" customHeight="1">
      <c r="A31" s="71" t="e">
        <f>A30+1</f>
        <v>#REF!</v>
      </c>
      <c r="B31" s="75" t="s">
        <v>23</v>
      </c>
      <c r="C31" s="76" t="s">
        <v>177</v>
      </c>
      <c r="D31" s="91" t="s">
        <v>216</v>
      </c>
      <c r="E31" s="78">
        <f>'SABANA DE PRECIOS'!AJ12</f>
        <v>1.3440000000000001</v>
      </c>
      <c r="F31" s="78">
        <f t="shared" si="0"/>
        <v>1.6262400000000001</v>
      </c>
      <c r="G31" s="72">
        <v>34</v>
      </c>
      <c r="H31" s="87" t="s">
        <v>76</v>
      </c>
      <c r="I31" s="76" t="s">
        <v>76</v>
      </c>
      <c r="J31" s="80" t="s">
        <v>217</v>
      </c>
      <c r="K31" s="89">
        <f>'SABANA DE PRECIOS'!AJ46</f>
        <v>1.3160000000000001</v>
      </c>
      <c r="L31" s="90">
        <f t="shared" si="1"/>
        <v>1.59236</v>
      </c>
    </row>
    <row r="32" spans="1:12" ht="24.75" customHeight="1">
      <c r="A32" s="71" t="e">
        <f>A41+1</f>
        <v>#REF!</v>
      </c>
      <c r="B32" s="75" t="s">
        <v>28</v>
      </c>
      <c r="C32" s="76" t="s">
        <v>202</v>
      </c>
      <c r="D32" s="91" t="s">
        <v>218</v>
      </c>
      <c r="E32" s="78">
        <f>'SABANA DE PRECIOS'!AJ13</f>
        <v>1.3480000000000001</v>
      </c>
      <c r="F32" s="78">
        <f t="shared" si="0"/>
        <v>1.6310800000000001</v>
      </c>
      <c r="G32" s="72">
        <f>A27+1</f>
        <v>9</v>
      </c>
      <c r="H32" s="87" t="s">
        <v>78</v>
      </c>
      <c r="I32" s="76" t="s">
        <v>177</v>
      </c>
      <c r="J32" s="80" t="s">
        <v>219</v>
      </c>
      <c r="K32" s="89">
        <f>'SABANA DE PRECIOS'!AJ47</f>
        <v>1.38</v>
      </c>
      <c r="L32" s="90">
        <f t="shared" si="1"/>
        <v>1.6697999999999997</v>
      </c>
    </row>
    <row r="33" spans="1:12" ht="24.75" customHeight="1">
      <c r="A33" s="71" t="e">
        <f>A32+1</f>
        <v>#REF!</v>
      </c>
      <c r="B33" s="75" t="s">
        <v>29</v>
      </c>
      <c r="C33" s="76" t="s">
        <v>202</v>
      </c>
      <c r="D33" s="91" t="s">
        <v>220</v>
      </c>
      <c r="E33" s="78">
        <f>'SABANA DE PRECIOS'!AJ14</f>
        <v>1.359</v>
      </c>
      <c r="F33" s="78">
        <f t="shared" si="0"/>
        <v>1.64439</v>
      </c>
      <c r="G33" s="72">
        <f>A35+1</f>
        <v>36</v>
      </c>
      <c r="H33" s="87" t="s">
        <v>79</v>
      </c>
      <c r="I33" s="76" t="s">
        <v>177</v>
      </c>
      <c r="J33" s="80" t="s">
        <v>221</v>
      </c>
      <c r="K33" s="89">
        <f>'SABANA DE PRECIOS'!AJ48</f>
        <v>1.377</v>
      </c>
      <c r="L33" s="90">
        <f t="shared" si="1"/>
        <v>1.6661699999999999</v>
      </c>
    </row>
    <row r="34" spans="1:12" ht="24.75" customHeight="1">
      <c r="A34" s="71"/>
      <c r="B34" s="75" t="s">
        <v>39</v>
      </c>
      <c r="C34" s="76" t="s">
        <v>225</v>
      </c>
      <c r="D34" s="91" t="s">
        <v>226</v>
      </c>
      <c r="E34" s="78">
        <f>'SABANA DE PRECIOS'!AJ23</f>
        <v>1.3280000000000001</v>
      </c>
      <c r="F34" s="78">
        <f t="shared" si="0"/>
        <v>1.6068800000000001</v>
      </c>
      <c r="G34" s="72">
        <f t="shared" si="2"/>
        <v>37</v>
      </c>
      <c r="H34" s="87" t="s">
        <v>80</v>
      </c>
      <c r="I34" s="76" t="s">
        <v>156</v>
      </c>
      <c r="J34" s="80" t="s">
        <v>224</v>
      </c>
      <c r="K34" s="89">
        <f>'SABANA DE PRECIOS'!AJ49</f>
        <v>1.319</v>
      </c>
      <c r="L34" s="90">
        <f t="shared" si="1"/>
        <v>1.5959899999999998</v>
      </c>
    </row>
    <row r="35" spans="1:12" ht="24.75" customHeight="1">
      <c r="A35" s="71">
        <f>G31+1</f>
        <v>35</v>
      </c>
      <c r="B35" s="75" t="s">
        <v>41</v>
      </c>
      <c r="C35" s="76" t="s">
        <v>230</v>
      </c>
      <c r="D35" s="91" t="s">
        <v>231</v>
      </c>
      <c r="E35" s="78">
        <f>'SABANA DE PRECIOS'!AJ24</f>
        <v>1.3540000000000001</v>
      </c>
      <c r="F35" s="78">
        <f t="shared" si="0"/>
        <v>1.6383400000000001</v>
      </c>
      <c r="G35" s="72">
        <f t="shared" si="2"/>
        <v>38</v>
      </c>
      <c r="H35" s="75" t="s">
        <v>227</v>
      </c>
      <c r="I35" s="85" t="s">
        <v>228</v>
      </c>
      <c r="J35" s="86" t="s">
        <v>229</v>
      </c>
      <c r="K35" s="89">
        <f>'SABANA DE PRECIOS'!AJ50</f>
        <v>1.349</v>
      </c>
      <c r="L35" s="90">
        <f t="shared" si="1"/>
        <v>1.63229</v>
      </c>
    </row>
    <row r="36" spans="1:12" ht="24.75" customHeight="1">
      <c r="A36" s="71"/>
      <c r="B36" s="75" t="s">
        <v>43</v>
      </c>
      <c r="C36" s="76" t="s">
        <v>177</v>
      </c>
      <c r="D36" s="91" t="s">
        <v>233</v>
      </c>
      <c r="E36" s="78">
        <f>'SABANA DE PRECIOS'!AJ25</f>
        <v>1.3540000000000001</v>
      </c>
      <c r="F36" s="78">
        <f t="shared" si="0"/>
        <v>1.6383400000000001</v>
      </c>
      <c r="G36" s="72">
        <f t="shared" si="2"/>
        <v>39</v>
      </c>
      <c r="H36" s="87" t="s">
        <v>83</v>
      </c>
      <c r="I36" s="76" t="s">
        <v>238</v>
      </c>
      <c r="J36" s="80" t="s">
        <v>239</v>
      </c>
      <c r="K36" s="89">
        <f>'SABANA DE PRECIOS'!AJ51</f>
        <v>1.359</v>
      </c>
      <c r="L36" s="90">
        <f t="shared" si="1"/>
        <v>1.64439</v>
      </c>
    </row>
    <row r="37" spans="1:12" ht="24.75" customHeight="1">
      <c r="A37" s="71" t="e">
        <f>A42+1</f>
        <v>#REF!</v>
      </c>
      <c r="B37" s="75" t="s">
        <v>45</v>
      </c>
      <c r="C37" s="76" t="s">
        <v>177</v>
      </c>
      <c r="D37" s="91" t="s">
        <v>240</v>
      </c>
      <c r="E37" s="78">
        <f>'SABANA DE PRECIOS'!AJ26</f>
        <v>1.3640000000000001</v>
      </c>
      <c r="F37" s="78">
        <f t="shared" si="0"/>
        <v>1.6504400000000001</v>
      </c>
      <c r="G37" s="72">
        <f t="shared" si="2"/>
        <v>40</v>
      </c>
      <c r="H37" s="87" t="s">
        <v>387</v>
      </c>
      <c r="I37" s="76" t="s">
        <v>177</v>
      </c>
      <c r="J37" s="80" t="s">
        <v>393</v>
      </c>
      <c r="K37" s="89">
        <f>'SABANA DE PRECIOS'!AJ52</f>
        <v>1.383</v>
      </c>
      <c r="L37" s="90">
        <f t="shared" si="1"/>
        <v>1.67343</v>
      </c>
    </row>
    <row r="38" spans="1:12" ht="24.75" customHeight="1">
      <c r="A38" s="71" t="e">
        <f>A17+1</f>
        <v>#REF!</v>
      </c>
      <c r="B38" s="75" t="s">
        <v>191</v>
      </c>
      <c r="C38" s="76" t="s">
        <v>154</v>
      </c>
      <c r="D38" s="91" t="s">
        <v>192</v>
      </c>
      <c r="E38" s="78">
        <f>'SABANA DE PRECIOS'!AJ27</f>
        <v>1.3340000000000001</v>
      </c>
      <c r="F38" s="78">
        <f t="shared" si="0"/>
        <v>1.6141400000000001</v>
      </c>
      <c r="G38" s="72">
        <v>1</v>
      </c>
      <c r="H38" s="87" t="s">
        <v>389</v>
      </c>
      <c r="I38" s="76" t="s">
        <v>177</v>
      </c>
      <c r="J38" s="80" t="s">
        <v>395</v>
      </c>
      <c r="K38" s="89">
        <f>'SABANA DE PRECIOS'!AJ53</f>
        <v>1.375</v>
      </c>
      <c r="L38" s="90">
        <f t="shared" si="1"/>
        <v>1.6637499999999998</v>
      </c>
    </row>
    <row r="39" spans="1:12" ht="24.75" customHeight="1">
      <c r="A39" s="71">
        <f>A23+1</f>
        <v>5</v>
      </c>
      <c r="B39" s="75" t="s">
        <v>47</v>
      </c>
      <c r="C39" s="76" t="s">
        <v>222</v>
      </c>
      <c r="D39" s="91" t="s">
        <v>223</v>
      </c>
      <c r="E39" s="78">
        <f>'SABANA DE PRECIOS'!AJ28</f>
        <v>1.444</v>
      </c>
      <c r="F39" s="78">
        <f t="shared" si="0"/>
        <v>1.7472399999999999</v>
      </c>
      <c r="G39" s="45">
        <f>G38+1</f>
        <v>2</v>
      </c>
      <c r="H39" s="87" t="s">
        <v>388</v>
      </c>
      <c r="I39" s="76" t="s">
        <v>394</v>
      </c>
      <c r="J39" s="80" t="s">
        <v>396</v>
      </c>
      <c r="K39" s="89">
        <f>'SABANA DE PRECIOS'!AJ54</f>
        <v>1.391</v>
      </c>
      <c r="L39" s="90">
        <f t="shared" si="1"/>
        <v>1.6831099999999999</v>
      </c>
    </row>
    <row r="40" spans="1:12" ht="24.75" customHeight="1">
      <c r="A40" s="71" t="e">
        <f>A26+1</f>
        <v>#REF!</v>
      </c>
      <c r="B40" s="87" t="s">
        <v>51</v>
      </c>
      <c r="C40" s="76" t="s">
        <v>177</v>
      </c>
      <c r="D40" s="80" t="s">
        <v>232</v>
      </c>
      <c r="E40" s="89">
        <f>'SABANA DE PRECIOS'!AJ30</f>
        <v>1.37</v>
      </c>
      <c r="F40" s="78">
        <f>+E40*1.21</f>
        <v>1.6577000000000002</v>
      </c>
      <c r="G40" s="45">
        <f>G39+1</f>
        <v>3</v>
      </c>
      <c r="H40" s="75" t="s">
        <v>402</v>
      </c>
      <c r="I40" s="85" t="s">
        <v>404</v>
      </c>
      <c r="J40" s="86" t="s">
        <v>405</v>
      </c>
      <c r="K40" s="78">
        <f>+'CALCULO INICIAL'!C61</f>
        <v>1.3360000000000001</v>
      </c>
      <c r="L40" s="78">
        <f>+K40*1.21</f>
        <v>1.61656</v>
      </c>
    </row>
    <row r="41" spans="1:12" ht="27.75" customHeight="1">
      <c r="A41" s="74" t="e">
        <f>A40+1</f>
        <v>#REF!</v>
      </c>
      <c r="G41" s="88" t="e">
        <f>A33+1</f>
        <v>#REF!</v>
      </c>
    </row>
    <row r="42" spans="1:12">
      <c r="A42" s="74" t="e">
        <f>A29+1</f>
        <v>#REF!</v>
      </c>
    </row>
    <row r="44" spans="1:12">
      <c r="D44"/>
    </row>
    <row r="45" spans="1:12">
      <c r="D45"/>
    </row>
    <row r="46" spans="1:12">
      <c r="D46"/>
    </row>
    <row r="47" spans="1:12">
      <c r="D47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</sheetData>
  <mergeCells count="13">
    <mergeCell ref="B2:F2"/>
    <mergeCell ref="B4:F4"/>
    <mergeCell ref="B5:F5"/>
    <mergeCell ref="B6:F6"/>
    <mergeCell ref="B7:F7"/>
    <mergeCell ref="H13:L14"/>
    <mergeCell ref="A13:A15"/>
    <mergeCell ref="G13:G15"/>
    <mergeCell ref="B8:F8"/>
    <mergeCell ref="B13:D13"/>
    <mergeCell ref="E13:F13"/>
    <mergeCell ref="B14:D14"/>
    <mergeCell ref="E14:F14"/>
  </mergeCells>
  <hyperlinks>
    <hyperlink ref="D23" r:id="rId1" xr:uid="{00000000-0004-0000-0F00-000000000000}"/>
    <hyperlink ref="D24" r:id="rId2" xr:uid="{00000000-0004-0000-0F00-000001000000}"/>
    <hyperlink ref="D25" r:id="rId3" xr:uid="{00000000-0004-0000-0F00-000002000000}"/>
    <hyperlink ref="D26" r:id="rId4" xr:uid="{00000000-0004-0000-0F00-000003000000}"/>
    <hyperlink ref="D27" r:id="rId5" xr:uid="{00000000-0004-0000-0F00-000004000000}"/>
    <hyperlink ref="D29" r:id="rId6" xr:uid="{00000000-0004-0000-0F00-000005000000}"/>
    <hyperlink ref="D31" r:id="rId7" xr:uid="{00000000-0004-0000-0F00-000006000000}"/>
    <hyperlink ref="D32" r:id="rId8" xr:uid="{00000000-0004-0000-0F00-000007000000}"/>
    <hyperlink ref="D34" r:id="rId9" xr:uid="{00000000-0004-0000-0F00-000008000000}"/>
    <hyperlink ref="D35" r:id="rId10" xr:uid="{00000000-0004-0000-0F00-000009000000}"/>
    <hyperlink ref="D36" r:id="rId11" xr:uid="{00000000-0004-0000-0F00-00000A000000}"/>
    <hyperlink ref="D37" r:id="rId12" xr:uid="{00000000-0004-0000-0F00-00000C000000}"/>
    <hyperlink ref="D39" r:id="rId13" xr:uid="{00000000-0004-0000-0F00-00000D000000}"/>
    <hyperlink ref="D40" r:id="rId14" xr:uid="{00000000-0004-0000-0F00-00000F000000}"/>
    <hyperlink ref="J16" r:id="rId15" xr:uid="{00000000-0004-0000-0F00-000010000000}"/>
    <hyperlink ref="J17" r:id="rId16" xr:uid="{00000000-0004-0000-0F00-000011000000}"/>
    <hyperlink ref="J19" r:id="rId17" xr:uid="{00000000-0004-0000-0F00-000012000000}"/>
    <hyperlink ref="J20" r:id="rId18" xr:uid="{00000000-0004-0000-0F00-000013000000}"/>
    <hyperlink ref="J22" r:id="rId19" xr:uid="{00000000-0004-0000-0F00-000014000000}"/>
    <hyperlink ref="J23" r:id="rId20" xr:uid="{00000000-0004-0000-0F00-000015000000}"/>
    <hyperlink ref="J24" r:id="rId21" xr:uid="{00000000-0004-0000-0F00-000016000000}"/>
    <hyperlink ref="J25" r:id="rId22" xr:uid="{00000000-0004-0000-0F00-000017000000}"/>
    <hyperlink ref="J26" r:id="rId23" xr:uid="{00000000-0004-0000-0F00-000018000000}"/>
    <hyperlink ref="J27" r:id="rId24" xr:uid="{00000000-0004-0000-0F00-000019000000}"/>
    <hyperlink ref="J28" r:id="rId25" xr:uid="{00000000-0004-0000-0F00-00001A000000}"/>
    <hyperlink ref="J29" r:id="rId26" xr:uid="{00000000-0004-0000-0F00-00001B000000}"/>
    <hyperlink ref="J31" r:id="rId27" xr:uid="{00000000-0004-0000-0F00-00001C000000}"/>
    <hyperlink ref="J32" r:id="rId28" xr:uid="{00000000-0004-0000-0F00-00001D000000}"/>
    <hyperlink ref="D16" r:id="rId29" xr:uid="{00000000-0004-0000-0F00-00001E000000}"/>
    <hyperlink ref="D17" r:id="rId30" xr:uid="{00000000-0004-0000-0F00-00001F000000}"/>
    <hyperlink ref="D18" r:id="rId31" xr:uid="{00000000-0004-0000-0F00-000020000000}"/>
    <hyperlink ref="D19" r:id="rId32" xr:uid="{00000000-0004-0000-0F00-000021000000}"/>
    <hyperlink ref="D33" r:id="rId33" tooltip="https://www.google.com/maps/place//data=!4m2!3m1!1s0xd44ab000adf899f:0xd765aad97d157931?sa=X&amp;ved=1t:8290&amp;ictx=111" xr:uid="{00000000-0004-0000-0F00-000022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4"/>
  <colBreaks count="1" manualBreakCount="1">
    <brk id="6" max="1048575" man="1"/>
  </colBreaks>
  <drawing r:id="rId3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5"/>
  <dimension ref="A2:G1464"/>
  <sheetViews>
    <sheetView view="pageBreakPreview" topLeftCell="B1" zoomScale="85" zoomScaleNormal="130" zoomScaleSheetLayoutView="85" workbookViewId="0">
      <selection activeCell="F25" sqref="A1:F25"/>
    </sheetView>
  </sheetViews>
  <sheetFormatPr baseColWidth="10" defaultColWidth="11" defaultRowHeight="15"/>
  <cols>
    <col min="1" max="1" width="5.42578125" hidden="1" customWidth="1"/>
    <col min="2" max="2" width="26.42578125" customWidth="1"/>
    <col min="3" max="3" width="16.7109375" customWidth="1"/>
    <col min="4" max="4" width="40.7109375" style="67" customWidth="1"/>
    <col min="5" max="5" width="12.28515625" customWidth="1"/>
    <col min="6" max="6" width="12.7109375" customWidth="1"/>
    <col min="7" max="7" width="5.5703125" hidden="1" customWidth="1"/>
  </cols>
  <sheetData>
    <row r="2" spans="1:7" ht="18" customHeight="1">
      <c r="B2" s="430"/>
      <c r="C2" s="430"/>
      <c r="D2" s="430"/>
      <c r="E2" s="430"/>
      <c r="F2" s="430"/>
    </row>
    <row r="4" spans="1:7">
      <c r="B4" s="431"/>
      <c r="C4" s="431"/>
      <c r="D4" s="431"/>
      <c r="E4" s="431"/>
      <c r="F4" s="431"/>
    </row>
    <row r="5" spans="1:7" ht="18" customHeight="1">
      <c r="B5" s="431"/>
      <c r="C5" s="431"/>
      <c r="D5" s="431"/>
      <c r="E5" s="431"/>
      <c r="F5" s="431"/>
      <c r="G5" s="1"/>
    </row>
    <row r="6" spans="1:7">
      <c r="B6" s="432"/>
      <c r="C6" s="432"/>
      <c r="D6" s="432"/>
      <c r="E6" s="432"/>
      <c r="F6" s="432"/>
    </row>
    <row r="7" spans="1:7">
      <c r="B7" s="420"/>
      <c r="C7" s="420"/>
      <c r="D7" s="420"/>
      <c r="E7" s="420"/>
      <c r="F7" s="420"/>
    </row>
    <row r="8" spans="1:7">
      <c r="B8" s="420"/>
      <c r="C8" s="420"/>
      <c r="D8" s="420"/>
      <c r="E8" s="420"/>
      <c r="F8" s="420"/>
    </row>
    <row r="10" spans="1:7" ht="18.75" customHeight="1"/>
    <row r="11" spans="1:7" ht="22.5" customHeight="1">
      <c r="A11" s="418" t="s">
        <v>163</v>
      </c>
      <c r="B11" s="421" t="s">
        <v>426</v>
      </c>
      <c r="C11" s="421"/>
      <c r="D11" s="421"/>
      <c r="E11" s="422">
        <f>'CALCULO INICIAL'!E6</f>
        <v>1.528</v>
      </c>
      <c r="F11" s="422"/>
      <c r="G11" s="446" t="s">
        <v>163</v>
      </c>
    </row>
    <row r="12" spans="1:7" ht="22.5" customHeight="1">
      <c r="A12" s="418"/>
      <c r="B12" s="421" t="s">
        <v>422</v>
      </c>
      <c r="C12" s="421"/>
      <c r="D12" s="421"/>
      <c r="E12" s="423">
        <f>'CALCULO INICIAL'!E18</f>
        <v>1.4107438016528926</v>
      </c>
      <c r="F12" s="423"/>
      <c r="G12" s="446"/>
    </row>
    <row r="13" spans="1:7" ht="15.75">
      <c r="A13" s="418"/>
      <c r="B13" s="68" t="s">
        <v>167</v>
      </c>
      <c r="C13" s="69" t="s">
        <v>168</v>
      </c>
      <c r="D13" s="69" t="s">
        <v>169</v>
      </c>
      <c r="E13" s="70" t="s">
        <v>86</v>
      </c>
      <c r="F13" s="55" t="s">
        <v>408</v>
      </c>
      <c r="G13" s="446"/>
    </row>
    <row r="14" spans="1:7" ht="27.75" customHeight="1">
      <c r="A14" s="233"/>
      <c r="B14" s="75" t="s">
        <v>44</v>
      </c>
      <c r="C14" s="76" t="s">
        <v>189</v>
      </c>
      <c r="D14" s="86" t="s">
        <v>391</v>
      </c>
      <c r="E14" s="78">
        <f>'SABANA DE PRECIOS'!H9</f>
        <v>1.3560000000000001</v>
      </c>
      <c r="F14" s="78">
        <f>E14*1.21</f>
        <v>1.64076</v>
      </c>
      <c r="G14" s="78">
        <f>F14*1.21</f>
        <v>1.9853196</v>
      </c>
    </row>
    <row r="15" spans="1:7" ht="27.75" customHeight="1">
      <c r="A15" s="71" t="e">
        <f>#REF!+1</f>
        <v>#REF!</v>
      </c>
      <c r="B15" s="75" t="s">
        <v>15</v>
      </c>
      <c r="C15" s="76" t="s">
        <v>193</v>
      </c>
      <c r="D15" s="77" t="s">
        <v>194</v>
      </c>
      <c r="E15" s="78">
        <f>'SABANA DE PRECIOS'!H3</f>
        <v>1.3560000000000001</v>
      </c>
      <c r="F15" s="78">
        <f t="shared" ref="F15:F25" si="0">E15*1.21</f>
        <v>1.64076</v>
      </c>
      <c r="G15" s="72">
        <v>25</v>
      </c>
    </row>
    <row r="16" spans="1:7" ht="27.75" customHeight="1">
      <c r="A16" s="71" t="e">
        <f>A25+1</f>
        <v>#REF!</v>
      </c>
      <c r="B16" s="75" t="s">
        <v>18</v>
      </c>
      <c r="C16" s="76" t="s">
        <v>189</v>
      </c>
      <c r="D16" s="80" t="s">
        <v>197</v>
      </c>
      <c r="E16" s="78">
        <f>'SABANA DE PRECIOS'!H4</f>
        <v>1.3560000000000001</v>
      </c>
      <c r="F16" s="78">
        <f t="shared" si="0"/>
        <v>1.64076</v>
      </c>
      <c r="G16" s="72">
        <f>G15+1</f>
        <v>26</v>
      </c>
    </row>
    <row r="17" spans="1:7" ht="27.75" customHeight="1">
      <c r="A17" s="71"/>
      <c r="B17" s="75" t="s">
        <v>19</v>
      </c>
      <c r="C17" s="76" t="s">
        <v>199</v>
      </c>
      <c r="D17" s="77" t="s">
        <v>200</v>
      </c>
      <c r="E17" s="78">
        <f>+'SABANA DE PRECIOS'!H5</f>
        <v>1.3560000000000001</v>
      </c>
      <c r="F17" s="78">
        <f t="shared" si="0"/>
        <v>1.64076</v>
      </c>
      <c r="G17" s="72"/>
    </row>
    <row r="18" spans="1:7" ht="27.75" customHeight="1">
      <c r="A18" s="74" t="e">
        <f>#REF!+1</f>
        <v>#REF!</v>
      </c>
      <c r="B18" s="75" t="s">
        <v>20</v>
      </c>
      <c r="C18" s="76" t="s">
        <v>202</v>
      </c>
      <c r="D18" s="77" t="s">
        <v>203</v>
      </c>
      <c r="E18" s="78">
        <f>'SABANA DE PRECIOS'!H6</f>
        <v>1.371</v>
      </c>
      <c r="F18" s="78">
        <f t="shared" si="0"/>
        <v>1.6589099999999999</v>
      </c>
      <c r="G18" s="72" t="e">
        <f>#REF!+1</f>
        <v>#REF!</v>
      </c>
    </row>
    <row r="19" spans="1:7" ht="27.75" customHeight="1">
      <c r="A19" s="79" t="e">
        <f>A18+1</f>
        <v>#REF!</v>
      </c>
      <c r="B19" s="75" t="s">
        <v>21</v>
      </c>
      <c r="C19" s="76" t="s">
        <v>189</v>
      </c>
      <c r="D19" s="80" t="s">
        <v>205</v>
      </c>
      <c r="E19" s="78">
        <f>'SABANA DE PRECIOS'!H7</f>
        <v>1.3560000000000001</v>
      </c>
      <c r="F19" s="78">
        <f t="shared" si="0"/>
        <v>1.64076</v>
      </c>
      <c r="G19" s="72" t="e">
        <f>G18+1</f>
        <v>#REF!</v>
      </c>
    </row>
    <row r="20" spans="1:7" ht="27.75" customHeight="1">
      <c r="A20" s="74" t="e">
        <f>A15+1</f>
        <v>#REF!</v>
      </c>
      <c r="B20" s="75" t="s">
        <v>22</v>
      </c>
      <c r="C20" s="76" t="s">
        <v>189</v>
      </c>
      <c r="D20" s="80" t="s">
        <v>208</v>
      </c>
      <c r="E20" s="78">
        <f>'SABANA DE PRECIOS'!H8</f>
        <v>1.3660000000000001</v>
      </c>
      <c r="F20" s="78">
        <f t="shared" si="0"/>
        <v>1.65286</v>
      </c>
      <c r="G20" s="72">
        <v>30</v>
      </c>
    </row>
    <row r="21" spans="1:7" ht="27.75" customHeight="1">
      <c r="A21" s="74" t="e">
        <f>#REF!+1</f>
        <v>#REF!</v>
      </c>
      <c r="B21" s="75" t="s">
        <v>24</v>
      </c>
      <c r="C21" s="76" t="s">
        <v>210</v>
      </c>
      <c r="D21" s="80" t="s">
        <v>211</v>
      </c>
      <c r="E21" s="78">
        <f>'SABANA DE PRECIOS'!H10</f>
        <v>1.3260000000000001</v>
      </c>
      <c r="F21" s="78">
        <f t="shared" si="0"/>
        <v>1.60446</v>
      </c>
      <c r="G21" s="72">
        <f>G20+1</f>
        <v>31</v>
      </c>
    </row>
    <row r="22" spans="1:7" ht="27.75" customHeight="1">
      <c r="A22" s="74" t="e">
        <f>A20+1</f>
        <v>#REF!</v>
      </c>
      <c r="B22" s="75" t="s">
        <v>26</v>
      </c>
      <c r="C22" s="76" t="s">
        <v>202</v>
      </c>
      <c r="D22" s="80" t="s">
        <v>213</v>
      </c>
      <c r="E22" s="78">
        <f>'SABANA DE PRECIOS'!H11</f>
        <v>1.351</v>
      </c>
      <c r="F22" s="78">
        <f t="shared" si="0"/>
        <v>1.6347099999999999</v>
      </c>
      <c r="G22" s="72">
        <f>G21+1</f>
        <v>32</v>
      </c>
    </row>
    <row r="23" spans="1:7" ht="27.75" customHeight="1">
      <c r="A23" s="74" t="e">
        <f>G24+1</f>
        <v>#REF!</v>
      </c>
      <c r="B23" s="75" t="s">
        <v>23</v>
      </c>
      <c r="C23" s="76" t="s">
        <v>177</v>
      </c>
      <c r="D23" s="80" t="s">
        <v>216</v>
      </c>
      <c r="E23" s="78">
        <f>'SABANA DE PRECIOS'!H12</f>
        <v>1.3560000000000001</v>
      </c>
      <c r="F23" s="78">
        <f t="shared" si="0"/>
        <v>1.64076</v>
      </c>
      <c r="G23" s="72">
        <f>G22+1</f>
        <v>33</v>
      </c>
    </row>
    <row r="24" spans="1:7" ht="27.75" customHeight="1">
      <c r="A24" s="74" t="e">
        <f>#REF!+1</f>
        <v>#REF!</v>
      </c>
      <c r="B24" s="75" t="s">
        <v>28</v>
      </c>
      <c r="C24" s="83" t="s">
        <v>202</v>
      </c>
      <c r="D24" s="84" t="s">
        <v>218</v>
      </c>
      <c r="E24" s="78">
        <f>'SABANA DE PRECIOS'!H13</f>
        <v>1.36</v>
      </c>
      <c r="F24" s="78">
        <f t="shared" si="0"/>
        <v>1.6456000000000002</v>
      </c>
      <c r="G24" s="72" t="e">
        <f>#REF!+1</f>
        <v>#REF!</v>
      </c>
    </row>
    <row r="25" spans="1:7" ht="27.75" customHeight="1">
      <c r="A25" s="74" t="e">
        <f>A24+1</f>
        <v>#REF!</v>
      </c>
      <c r="B25" s="75" t="s">
        <v>29</v>
      </c>
      <c r="C25" s="85" t="s">
        <v>202</v>
      </c>
      <c r="D25" s="86" t="s">
        <v>220</v>
      </c>
      <c r="E25" s="78">
        <f>'SABANA DE PRECIOS'!H14</f>
        <v>1.371</v>
      </c>
      <c r="F25" s="78">
        <f t="shared" si="0"/>
        <v>1.6589099999999999</v>
      </c>
      <c r="G25" s="72">
        <v>34</v>
      </c>
    </row>
    <row r="26" spans="1:7">
      <c r="A26" s="45" t="e">
        <f>A23+1</f>
        <v>#REF!</v>
      </c>
      <c r="D26"/>
    </row>
    <row r="27" spans="1:7">
      <c r="D27"/>
    </row>
    <row r="28" spans="1:7">
      <c r="D28"/>
    </row>
    <row r="29" spans="1:7">
      <c r="D29"/>
    </row>
    <row r="30" spans="1:7">
      <c r="D30"/>
    </row>
    <row r="31" spans="1:7">
      <c r="D31"/>
    </row>
    <row r="32" spans="1:7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</sheetData>
  <mergeCells count="12">
    <mergeCell ref="B2:F2"/>
    <mergeCell ref="B4:F4"/>
    <mergeCell ref="B5:F5"/>
    <mergeCell ref="B6:F6"/>
    <mergeCell ref="B7:F7"/>
    <mergeCell ref="B8:F8"/>
    <mergeCell ref="B11:D11"/>
    <mergeCell ref="E11:F11"/>
    <mergeCell ref="A11:A13"/>
    <mergeCell ref="G11:G13"/>
    <mergeCell ref="B12:D12"/>
    <mergeCell ref="E12:F12"/>
  </mergeCells>
  <hyperlinks>
    <hyperlink ref="D16" r:id="rId1" xr:uid="{00000000-0004-0000-1000-000000000000}"/>
    <hyperlink ref="D18" r:id="rId2" xr:uid="{00000000-0004-0000-1000-000001000000}"/>
    <hyperlink ref="D19" r:id="rId3" xr:uid="{00000000-0004-0000-1000-000002000000}"/>
    <hyperlink ref="D20" r:id="rId4" xr:uid="{00000000-0004-0000-1000-000003000000}"/>
    <hyperlink ref="D21" r:id="rId5" xr:uid="{00000000-0004-0000-1000-000004000000}"/>
    <hyperlink ref="D23" r:id="rId6" xr:uid="{00000000-0004-0000-1000-000005000000}"/>
    <hyperlink ref="D24" r:id="rId7" xr:uid="{00000000-0004-0000-1000-000006000000}"/>
    <hyperlink ref="D17" r:id="rId8" xr:uid="{00000000-0004-0000-1000-000007000000}"/>
    <hyperlink ref="D25" r:id="rId9" tooltip="https://www.google.com/maps/place//data=!4m2!3m1!1s0xd44ab000adf899f:0xd765aad97d157931?sa=X&amp;ved=1t:8290&amp;ictx=111" xr:uid="{00000000-0004-0000-1000-000008000000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10"/>
  <colBreaks count="1" manualBreakCount="1">
    <brk id="6" max="1048575" man="1"/>
  </colBreaks>
  <drawing r:id="rId1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2F24D-0D8B-496F-B2C9-F311E034526E}">
  <sheetPr codeName="Hoja33"/>
  <dimension ref="A2:G1458"/>
  <sheetViews>
    <sheetView view="pageBreakPreview" topLeftCell="B1" zoomScale="130" zoomScaleNormal="130" zoomScaleSheetLayoutView="130" workbookViewId="0">
      <selection activeCell="F18" sqref="A1:F18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</cols>
  <sheetData>
    <row r="2" spans="1:7" ht="18" customHeight="1">
      <c r="B2" s="430"/>
      <c r="C2" s="430"/>
      <c r="D2" s="430"/>
      <c r="E2" s="430"/>
      <c r="F2" s="430"/>
    </row>
    <row r="4" spans="1:7">
      <c r="B4" s="431"/>
      <c r="C4" s="431"/>
      <c r="D4" s="431"/>
      <c r="E4" s="431"/>
      <c r="F4" s="431"/>
    </row>
    <row r="5" spans="1:7" ht="18" customHeight="1">
      <c r="B5" s="431"/>
      <c r="C5" s="431"/>
      <c r="D5" s="431"/>
      <c r="E5" s="431"/>
      <c r="F5" s="431"/>
      <c r="G5" s="1"/>
    </row>
    <row r="6" spans="1:7">
      <c r="B6" s="432"/>
      <c r="C6" s="432"/>
      <c r="D6" s="432"/>
      <c r="E6" s="432"/>
      <c r="F6" s="432"/>
    </row>
    <row r="7" spans="1:7">
      <c r="B7" s="420"/>
      <c r="C7" s="420"/>
      <c r="D7" s="420"/>
      <c r="E7" s="420"/>
      <c r="F7" s="420"/>
    </row>
    <row r="8" spans="1:7">
      <c r="B8" s="420"/>
      <c r="C8" s="420"/>
      <c r="D8" s="420"/>
      <c r="E8" s="420"/>
      <c r="F8" s="420"/>
    </row>
    <row r="11" spans="1:7" ht="1.5" customHeight="1"/>
    <row r="12" spans="1:7" ht="1.5" customHeight="1"/>
    <row r="13" spans="1:7" ht="30">
      <c r="A13" s="218"/>
      <c r="B13" s="33" t="s">
        <v>167</v>
      </c>
      <c r="C13" s="33" t="s">
        <v>168</v>
      </c>
      <c r="D13" s="33" t="s">
        <v>169</v>
      </c>
      <c r="E13" s="55" t="s">
        <v>86</v>
      </c>
      <c r="F13" s="55" t="s">
        <v>408</v>
      </c>
      <c r="G13" s="219"/>
    </row>
    <row r="14" spans="1:7" ht="26.25" customHeight="1">
      <c r="A14" s="71" t="e">
        <f>#REF!+1</f>
        <v>#REF!</v>
      </c>
      <c r="B14" s="75" t="s">
        <v>400</v>
      </c>
      <c r="C14" s="76" t="s">
        <v>171</v>
      </c>
      <c r="D14" s="86" t="s">
        <v>172</v>
      </c>
      <c r="E14" s="78">
        <f>+'SABANA DE PRECIOS'!AG15</f>
        <v>1.3129999999999999</v>
      </c>
      <c r="F14" s="78">
        <f>+E14*1.21</f>
        <v>1.58873</v>
      </c>
      <c r="G14" s="45">
        <v>25</v>
      </c>
    </row>
    <row r="15" spans="1:7" ht="26.25" customHeight="1">
      <c r="A15" s="71" t="e">
        <f>#REF!+1</f>
        <v>#REF!</v>
      </c>
      <c r="B15" s="75" t="s">
        <v>15</v>
      </c>
      <c r="C15" s="76" t="s">
        <v>193</v>
      </c>
      <c r="D15" s="86" t="s">
        <v>194</v>
      </c>
      <c r="E15" s="78">
        <f>'SABANA DE PRECIOS'!AG3</f>
        <v>1.3280000000000001</v>
      </c>
      <c r="F15" s="78">
        <f t="shared" ref="F15:F18" si="0">+E15*1.21</f>
        <v>1.6068800000000001</v>
      </c>
      <c r="G15" s="45" t="e">
        <f>#REF!+1</f>
        <v>#REF!</v>
      </c>
    </row>
    <row r="16" spans="1:7" ht="26.25" customHeight="1">
      <c r="A16" s="71" t="e">
        <f>A14+1</f>
        <v>#REF!</v>
      </c>
      <c r="B16" s="75" t="s">
        <v>19</v>
      </c>
      <c r="C16" s="76" t="s">
        <v>199</v>
      </c>
      <c r="D16" s="86" t="s">
        <v>200</v>
      </c>
      <c r="E16" s="78">
        <f>'SABANA DE PRECIOS'!AG5</f>
        <v>1.3280000000000001</v>
      </c>
      <c r="F16" s="78">
        <f t="shared" si="0"/>
        <v>1.6068800000000001</v>
      </c>
      <c r="G16" s="45">
        <v>30</v>
      </c>
    </row>
    <row r="17" spans="1:7" ht="26.25" customHeight="1">
      <c r="A17" s="71" t="e">
        <f>#REF!+1</f>
        <v>#REF!</v>
      </c>
      <c r="B17" s="75" t="s">
        <v>20</v>
      </c>
      <c r="C17" s="76" t="s">
        <v>202</v>
      </c>
      <c r="D17" s="86" t="s">
        <v>203</v>
      </c>
      <c r="E17" s="78">
        <f>'SABANA DE PRECIOS'!AG6</f>
        <v>1.343</v>
      </c>
      <c r="F17" s="78">
        <f t="shared" si="0"/>
        <v>1.62503</v>
      </c>
      <c r="G17" s="45">
        <f t="shared" ref="G17:G18" si="1">G16+1</f>
        <v>31</v>
      </c>
    </row>
    <row r="18" spans="1:7" ht="26.25" customHeight="1">
      <c r="A18" s="71" t="e">
        <f>A16+1</f>
        <v>#REF!</v>
      </c>
      <c r="B18" s="75" t="s">
        <v>21</v>
      </c>
      <c r="C18" s="76" t="s">
        <v>189</v>
      </c>
      <c r="D18" s="86" t="s">
        <v>205</v>
      </c>
      <c r="E18" s="78">
        <f>'SABANA DE PRECIOS'!AG7</f>
        <v>1.3280000000000001</v>
      </c>
      <c r="F18" s="78">
        <f t="shared" si="0"/>
        <v>1.6068800000000001</v>
      </c>
      <c r="G18" s="45">
        <f t="shared" si="1"/>
        <v>32</v>
      </c>
    </row>
    <row r="19" spans="1:7">
      <c r="D19" s="93"/>
    </row>
    <row r="20" spans="1:7">
      <c r="D20" s="94"/>
    </row>
    <row r="21" spans="1:7">
      <c r="D21" s="94"/>
    </row>
    <row r="22" spans="1:7">
      <c r="D22" s="94"/>
    </row>
    <row r="23" spans="1:7">
      <c r="D23"/>
    </row>
    <row r="24" spans="1:7">
      <c r="D24"/>
    </row>
    <row r="25" spans="1:7">
      <c r="D25"/>
    </row>
    <row r="26" spans="1:7">
      <c r="D26"/>
    </row>
    <row r="27" spans="1:7">
      <c r="D27"/>
    </row>
    <row r="28" spans="1:7">
      <c r="D28"/>
    </row>
    <row r="29" spans="1:7">
      <c r="D29"/>
    </row>
    <row r="30" spans="1:7">
      <c r="D30"/>
    </row>
    <row r="31" spans="1:7">
      <c r="D31"/>
    </row>
    <row r="32" spans="1:7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</sheetData>
  <mergeCells count="6">
    <mergeCell ref="B8:F8"/>
    <mergeCell ref="B2:F2"/>
    <mergeCell ref="B4:F4"/>
    <mergeCell ref="B5:F5"/>
    <mergeCell ref="B6:F6"/>
    <mergeCell ref="B7:F7"/>
  </mergeCells>
  <hyperlinks>
    <hyperlink ref="D16" r:id="rId1" xr:uid="{A098720D-F6CF-44CA-99BE-845DB0D39F81}"/>
    <hyperlink ref="D17" r:id="rId2" xr:uid="{1278B73D-6F47-40B3-9F6D-C8EC849151C8}"/>
    <hyperlink ref="D18" r:id="rId3" xr:uid="{F6899D89-854A-4DC9-8724-2B9F19D15825}"/>
    <hyperlink ref="D14" r:id="rId4" xr:uid="{D6B13D70-C9A9-465B-A0D9-E05D9FBAAFF3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5"/>
  <colBreaks count="1" manualBreakCount="1">
    <brk id="6" max="1048575" man="1"/>
  </colBreaks>
  <drawing r:id="rId6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2:G1463"/>
  <sheetViews>
    <sheetView view="pageBreakPreview" topLeftCell="B1" zoomScale="130" zoomScaleNormal="130" zoomScaleSheetLayoutView="130" workbookViewId="0">
      <selection activeCell="F27" sqref="A1:F27"/>
    </sheetView>
  </sheetViews>
  <sheetFormatPr baseColWidth="10" defaultColWidth="11" defaultRowHeight="15"/>
  <cols>
    <col min="1" max="1" width="5.42578125" hidden="1" customWidth="1"/>
    <col min="2" max="2" width="26.42578125" customWidth="1"/>
    <col min="3" max="3" width="16.7109375" customWidth="1"/>
    <col min="4" max="4" width="40.7109375" style="67" customWidth="1"/>
    <col min="5" max="6" width="12.28515625" customWidth="1"/>
    <col min="7" max="7" width="5.5703125" hidden="1" customWidth="1"/>
  </cols>
  <sheetData>
    <row r="2" spans="1:7" ht="18" customHeight="1">
      <c r="B2" s="430"/>
      <c r="C2" s="430"/>
      <c r="D2" s="430"/>
      <c r="E2" s="430"/>
      <c r="F2" s="430"/>
    </row>
    <row r="4" spans="1:7">
      <c r="B4" s="431"/>
      <c r="C4" s="431"/>
      <c r="D4" s="431"/>
      <c r="E4" s="431"/>
      <c r="F4" s="431"/>
    </row>
    <row r="5" spans="1:7" ht="18" customHeight="1">
      <c r="B5" s="431"/>
      <c r="C5" s="431"/>
      <c r="D5" s="431"/>
      <c r="E5" s="431"/>
      <c r="F5" s="431"/>
      <c r="G5" s="1"/>
    </row>
    <row r="6" spans="1:7">
      <c r="B6" s="432"/>
      <c r="C6" s="432"/>
      <c r="D6" s="432"/>
      <c r="E6" s="432"/>
      <c r="F6" s="432"/>
    </row>
    <row r="7" spans="1:7">
      <c r="B7" s="420"/>
      <c r="C7" s="420"/>
      <c r="D7" s="420"/>
      <c r="E7" s="420"/>
      <c r="F7" s="420"/>
    </row>
    <row r="8" spans="1:7">
      <c r="B8" s="420"/>
      <c r="C8" s="420"/>
      <c r="D8" s="420"/>
      <c r="E8" s="420"/>
      <c r="F8" s="420"/>
    </row>
    <row r="11" spans="1:7" ht="1.5" customHeight="1"/>
    <row r="12" spans="1:7" hidden="1"/>
    <row r="13" spans="1:7" ht="22.5" customHeight="1">
      <c r="A13" s="418" t="s">
        <v>163</v>
      </c>
      <c r="B13" s="421" t="s">
        <v>426</v>
      </c>
      <c r="C13" s="421"/>
      <c r="D13" s="421"/>
      <c r="E13" s="422">
        <f>'CALCULO INICIAL'!E6</f>
        <v>1.528</v>
      </c>
      <c r="F13" s="422"/>
      <c r="G13" s="446" t="s">
        <v>163</v>
      </c>
    </row>
    <row r="14" spans="1:7" ht="22.5" customHeight="1">
      <c r="A14" s="418"/>
      <c r="B14" s="421" t="s">
        <v>422</v>
      </c>
      <c r="C14" s="421"/>
      <c r="D14" s="421"/>
      <c r="E14" s="423">
        <f>'CALCULO INICIAL'!E18</f>
        <v>1.4107438016528926</v>
      </c>
      <c r="F14" s="423"/>
      <c r="G14" s="446"/>
    </row>
    <row r="15" spans="1:7" ht="30">
      <c r="A15" s="418"/>
      <c r="B15" s="68" t="s">
        <v>167</v>
      </c>
      <c r="C15" s="69" t="s">
        <v>168</v>
      </c>
      <c r="D15" s="69" t="s">
        <v>169</v>
      </c>
      <c r="E15" s="70" t="s">
        <v>86</v>
      </c>
      <c r="F15" s="55" t="s">
        <v>408</v>
      </c>
      <c r="G15" s="446"/>
    </row>
    <row r="16" spans="1:7" ht="30">
      <c r="A16" s="71" t="e">
        <f>#REF!+1</f>
        <v>#REF!</v>
      </c>
      <c r="B16" s="75" t="s">
        <v>44</v>
      </c>
      <c r="C16" s="76" t="s">
        <v>189</v>
      </c>
      <c r="D16" s="86" t="s">
        <v>391</v>
      </c>
      <c r="E16" s="78">
        <f>'SABANA DE PRECIOS'!H9</f>
        <v>1.3560000000000001</v>
      </c>
      <c r="F16" s="78">
        <f>E16*1.21</f>
        <v>1.64076</v>
      </c>
      <c r="G16" s="72">
        <v>25</v>
      </c>
    </row>
    <row r="17" spans="1:7" ht="25.5">
      <c r="A17" s="71" t="e">
        <f>#REF!+1</f>
        <v>#REF!</v>
      </c>
      <c r="B17" s="75" t="s">
        <v>20</v>
      </c>
      <c r="C17" s="76" t="s">
        <v>202</v>
      </c>
      <c r="D17" s="77" t="s">
        <v>203</v>
      </c>
      <c r="E17" s="78">
        <f>'SABANA DE PRECIOS'!H6</f>
        <v>1.371</v>
      </c>
      <c r="F17" s="78">
        <f t="shared" ref="F17:F27" si="0">E17*1.21</f>
        <v>1.6589099999999999</v>
      </c>
      <c r="G17" s="72">
        <v>25</v>
      </c>
    </row>
    <row r="18" spans="1:7" ht="30">
      <c r="A18" s="71" t="e">
        <f>#REF!+1</f>
        <v>#REF!</v>
      </c>
      <c r="B18" s="75" t="s">
        <v>23</v>
      </c>
      <c r="C18" s="76" t="s">
        <v>177</v>
      </c>
      <c r="D18" s="80" t="s">
        <v>216</v>
      </c>
      <c r="E18" s="78">
        <f>'SABANA DE PRECIOS'!H12</f>
        <v>1.3560000000000001</v>
      </c>
      <c r="F18" s="78">
        <f t="shared" si="0"/>
        <v>1.64076</v>
      </c>
      <c r="G18" s="72">
        <f>G17+1</f>
        <v>26</v>
      </c>
    </row>
    <row r="19" spans="1:7" ht="27.75" customHeight="1">
      <c r="A19" s="71">
        <f>A29+1</f>
        <v>1</v>
      </c>
      <c r="B19" s="75" t="s">
        <v>15</v>
      </c>
      <c r="C19" s="76" t="s">
        <v>193</v>
      </c>
      <c r="D19" s="77" t="s">
        <v>194</v>
      </c>
      <c r="E19" s="78">
        <f>'SABANA DE PRECIOS'!H3</f>
        <v>1.3560000000000001</v>
      </c>
      <c r="F19" s="78">
        <f t="shared" si="0"/>
        <v>1.64076</v>
      </c>
      <c r="G19" s="72">
        <v>25</v>
      </c>
    </row>
    <row r="20" spans="1:7" ht="27.75" customHeight="1">
      <c r="A20" s="71" t="e">
        <f>#REF!+1</f>
        <v>#REF!</v>
      </c>
      <c r="B20" s="75" t="s">
        <v>18</v>
      </c>
      <c r="C20" s="76" t="s">
        <v>189</v>
      </c>
      <c r="D20" s="80" t="s">
        <v>197</v>
      </c>
      <c r="E20" s="78">
        <f>'SABANA DE PRECIOS'!H4</f>
        <v>1.3560000000000001</v>
      </c>
      <c r="F20" s="78">
        <f t="shared" si="0"/>
        <v>1.64076</v>
      </c>
      <c r="G20" s="72">
        <f>G19+1</f>
        <v>26</v>
      </c>
    </row>
    <row r="21" spans="1:7" ht="27.75" customHeight="1">
      <c r="A21" s="71">
        <f>G29+1</f>
        <v>1</v>
      </c>
      <c r="B21" s="75" t="s">
        <v>19</v>
      </c>
      <c r="C21" s="76" t="s">
        <v>199</v>
      </c>
      <c r="D21" s="77" t="s">
        <v>200</v>
      </c>
      <c r="E21" s="78">
        <f>'SABANA DE PRECIOS'!H5</f>
        <v>1.3560000000000001</v>
      </c>
      <c r="F21" s="78">
        <f t="shared" si="0"/>
        <v>1.64076</v>
      </c>
      <c r="G21" s="72">
        <v>27</v>
      </c>
    </row>
    <row r="22" spans="1:7" ht="27.75" customHeight="1">
      <c r="A22" s="79" t="e">
        <f>#REF!+1</f>
        <v>#REF!</v>
      </c>
      <c r="B22" s="75" t="s">
        <v>21</v>
      </c>
      <c r="C22" s="76" t="s">
        <v>189</v>
      </c>
      <c r="D22" s="80" t="s">
        <v>205</v>
      </c>
      <c r="E22" s="78">
        <f>'SABANA DE PRECIOS'!H7</f>
        <v>1.3560000000000001</v>
      </c>
      <c r="F22" s="78">
        <f t="shared" si="0"/>
        <v>1.64076</v>
      </c>
      <c r="G22" s="72" t="e">
        <f>#REF!+1</f>
        <v>#REF!</v>
      </c>
    </row>
    <row r="23" spans="1:7" ht="27.75" customHeight="1">
      <c r="A23" s="74">
        <f>A19+1</f>
        <v>2</v>
      </c>
      <c r="B23" s="75" t="s">
        <v>22</v>
      </c>
      <c r="C23" s="76" t="s">
        <v>189</v>
      </c>
      <c r="D23" s="80" t="s">
        <v>208</v>
      </c>
      <c r="E23" s="78">
        <f>'SABANA DE PRECIOS'!H8</f>
        <v>1.3660000000000001</v>
      </c>
      <c r="F23" s="78">
        <f t="shared" si="0"/>
        <v>1.65286</v>
      </c>
      <c r="G23" s="72">
        <v>30</v>
      </c>
    </row>
    <row r="24" spans="1:7" ht="27.75" customHeight="1">
      <c r="A24" s="74" t="e">
        <f>A28+1</f>
        <v>#REF!</v>
      </c>
      <c r="B24" s="75" t="s">
        <v>24</v>
      </c>
      <c r="C24" s="76" t="s">
        <v>210</v>
      </c>
      <c r="D24" s="80" t="s">
        <v>211</v>
      </c>
      <c r="E24" s="78">
        <f>'SABANA DE PRECIOS'!H10</f>
        <v>1.3260000000000001</v>
      </c>
      <c r="F24" s="78">
        <f t="shared" si="0"/>
        <v>1.60446</v>
      </c>
      <c r="G24" s="72">
        <f t="shared" ref="G24:G25" si="1">G23+1</f>
        <v>31</v>
      </c>
    </row>
    <row r="25" spans="1:7" ht="27.75" customHeight="1">
      <c r="A25" s="74">
        <f>A23+1</f>
        <v>3</v>
      </c>
      <c r="B25" s="75" t="s">
        <v>26</v>
      </c>
      <c r="C25" s="76" t="s">
        <v>202</v>
      </c>
      <c r="D25" s="80" t="s">
        <v>213</v>
      </c>
      <c r="E25" s="78">
        <f>'SABANA DE PRECIOS'!H11</f>
        <v>1.351</v>
      </c>
      <c r="F25" s="78">
        <f t="shared" si="0"/>
        <v>1.6347099999999999</v>
      </c>
      <c r="G25" s="72">
        <f t="shared" si="1"/>
        <v>32</v>
      </c>
    </row>
    <row r="26" spans="1:7" ht="25.5">
      <c r="A26" s="71" t="e">
        <f>#REF!+1</f>
        <v>#REF!</v>
      </c>
      <c r="B26" s="75" t="s">
        <v>20</v>
      </c>
      <c r="C26" s="76" t="s">
        <v>202</v>
      </c>
      <c r="D26" s="77" t="s">
        <v>203</v>
      </c>
      <c r="E26" s="78">
        <f>'SABANA DE PRECIOS'!H6</f>
        <v>1.371</v>
      </c>
      <c r="F26" s="78">
        <f t="shared" si="0"/>
        <v>1.6589099999999999</v>
      </c>
      <c r="G26" s="72">
        <v>25</v>
      </c>
    </row>
    <row r="27" spans="1:7" ht="30">
      <c r="A27" s="71" t="e">
        <f>#REF!+1</f>
        <v>#REF!</v>
      </c>
      <c r="B27" s="75" t="s">
        <v>23</v>
      </c>
      <c r="C27" s="76" t="s">
        <v>177</v>
      </c>
      <c r="D27" s="80" t="s">
        <v>216</v>
      </c>
      <c r="E27" s="78">
        <f>'SABANA DE PRECIOS'!H12</f>
        <v>1.3560000000000001</v>
      </c>
      <c r="F27" s="78">
        <f t="shared" si="0"/>
        <v>1.64076</v>
      </c>
      <c r="G27" s="72">
        <f>G26+1</f>
        <v>26</v>
      </c>
    </row>
    <row r="28" spans="1:7">
      <c r="A28" s="45" t="e">
        <f>#REF!+1</f>
        <v>#REF!</v>
      </c>
      <c r="D28"/>
    </row>
    <row r="29" spans="1:7">
      <c r="D29"/>
    </row>
    <row r="30" spans="1:7">
      <c r="D30"/>
    </row>
    <row r="31" spans="1:7">
      <c r="D31"/>
    </row>
    <row r="32" spans="1:7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</sheetData>
  <mergeCells count="12">
    <mergeCell ref="B2:F2"/>
    <mergeCell ref="B4:F4"/>
    <mergeCell ref="B5:F5"/>
    <mergeCell ref="B6:F6"/>
    <mergeCell ref="B7:F7"/>
    <mergeCell ref="A13:A15"/>
    <mergeCell ref="G13:G15"/>
    <mergeCell ref="B8:F8"/>
    <mergeCell ref="B13:D13"/>
    <mergeCell ref="E13:F13"/>
    <mergeCell ref="B14:D14"/>
    <mergeCell ref="E14:F14"/>
  </mergeCells>
  <hyperlinks>
    <hyperlink ref="D27" r:id="rId1" xr:uid="{00000000-0004-0000-1200-000001000000}"/>
    <hyperlink ref="D26" r:id="rId2" xr:uid="{00000000-0004-0000-1200-000000000000}"/>
    <hyperlink ref="D17" r:id="rId3" xr:uid="{003FE7DE-5B7A-4ACA-85BF-CE6429118E9A}"/>
    <hyperlink ref="D18" r:id="rId4" xr:uid="{BF04B1ED-4B6B-464C-B7C4-1B9753BEFFAA}"/>
    <hyperlink ref="D20" r:id="rId5" xr:uid="{E26EFC72-DAE9-4CA9-9951-1ED99312B1DD}"/>
    <hyperlink ref="D21" r:id="rId6" xr:uid="{39236865-D35A-420D-BDB6-648B5353FBAB}"/>
    <hyperlink ref="D22" r:id="rId7" xr:uid="{79B0AD72-4510-438D-9A5E-E8783DE1900F}"/>
    <hyperlink ref="D23" r:id="rId8" xr:uid="{6183E16E-6417-4DA4-9006-63886C1A4B04}"/>
    <hyperlink ref="D24" r:id="rId9" xr:uid="{D8718DC5-495C-4CE6-93CD-40BEDE03D216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10"/>
  <colBreaks count="1" manualBreakCount="1">
    <brk id="6" max="1048575" man="1"/>
  </colBreaks>
  <drawing r:id="rId1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66192-E4E4-4549-931B-5E843EBD095F}">
  <sheetPr codeName="Hoja34"/>
  <dimension ref="A2:L1483"/>
  <sheetViews>
    <sheetView view="pageBreakPreview" topLeftCell="B1" zoomScale="70" zoomScaleNormal="130" zoomScaleSheetLayoutView="70" workbookViewId="0">
      <selection activeCell="O25" sqref="O25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209"/>
      <c r="C2" s="209"/>
      <c r="D2" s="209"/>
      <c r="E2" s="209"/>
      <c r="F2" s="209"/>
    </row>
    <row r="4" spans="1:12">
      <c r="B4" s="210"/>
      <c r="C4" s="210"/>
      <c r="D4" s="210"/>
      <c r="E4" s="210"/>
      <c r="F4" s="210"/>
    </row>
    <row r="5" spans="1:12" ht="18" customHeight="1">
      <c r="B5" s="210"/>
      <c r="C5" s="210"/>
      <c r="D5" s="210"/>
      <c r="E5" s="210"/>
      <c r="F5" s="210"/>
      <c r="G5" s="1"/>
      <c r="H5" s="1"/>
    </row>
    <row r="6" spans="1:12">
      <c r="B6" s="64"/>
      <c r="C6" s="64"/>
      <c r="D6" s="64"/>
      <c r="E6" s="64"/>
      <c r="F6" s="64"/>
    </row>
    <row r="7" spans="1:12">
      <c r="B7" s="208"/>
      <c r="C7" s="208"/>
      <c r="D7" s="208"/>
      <c r="E7" s="208"/>
      <c r="F7" s="208"/>
    </row>
    <row r="8" spans="1:12">
      <c r="B8" s="208"/>
      <c r="C8" s="208"/>
      <c r="D8" s="208"/>
      <c r="E8" s="208"/>
      <c r="F8" s="208"/>
    </row>
    <row r="11" spans="1:12" ht="1.5" customHeight="1"/>
    <row r="12" spans="1:12" ht="1.5" customHeight="1"/>
    <row r="13" spans="1:12" ht="22.5" customHeight="1">
      <c r="A13" s="418" t="s">
        <v>163</v>
      </c>
      <c r="B13" s="445" t="s">
        <v>164</v>
      </c>
      <c r="C13" s="445"/>
      <c r="D13" s="445"/>
      <c r="E13" s="445" t="s">
        <v>407</v>
      </c>
      <c r="F13" s="445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45" t="s">
        <v>411</v>
      </c>
      <c r="C14" s="445"/>
      <c r="D14" s="445"/>
      <c r="E14" s="445" t="s">
        <v>412</v>
      </c>
      <c r="F14" s="445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A41+1</f>
        <v>6</v>
      </c>
      <c r="B16" s="75" t="s">
        <v>400</v>
      </c>
      <c r="C16" s="76" t="s">
        <v>171</v>
      </c>
      <c r="D16" s="86" t="s">
        <v>172</v>
      </c>
      <c r="E16" s="78">
        <f>'SABANA DE PRECIOS'!BD15</f>
        <v>1.3199999999999998</v>
      </c>
      <c r="F16" s="78">
        <f>'SABANA DE PRECIOS'!BE15</f>
        <v>1.5971999999999997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PRECIOS'!BD31</f>
        <v>1.335</v>
      </c>
      <c r="L16" s="78">
        <f>'SABANA DE PRECIOS'!BE31</f>
        <v>1.6153499999999998</v>
      </c>
    </row>
    <row r="17" spans="1:12" ht="24.75" customHeight="1">
      <c r="A17" s="71" t="e">
        <f>A31+1</f>
        <v>#REF!</v>
      </c>
      <c r="B17" s="75" t="s">
        <v>175</v>
      </c>
      <c r="C17" s="76" t="s">
        <v>171</v>
      </c>
      <c r="D17" s="86" t="s">
        <v>176</v>
      </c>
      <c r="E17" s="78">
        <f>'SABANA DE PRECIOS'!BD16</f>
        <v>1.3199999999999998</v>
      </c>
      <c r="F17" s="78">
        <f>'SABANA DE PRECIOS'!BE16</f>
        <v>1.5971999999999997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PRECIOS'!BD32</f>
        <v>1.4089999999999998</v>
      </c>
      <c r="L17" s="78">
        <f>'SABANA DE PRECIOS'!BE32</f>
        <v>1.7048899999999998</v>
      </c>
    </row>
    <row r="18" spans="1:12" ht="24.75" customHeight="1">
      <c r="A18" s="71"/>
      <c r="B18" s="75" t="s">
        <v>179</v>
      </c>
      <c r="C18" s="76" t="s">
        <v>171</v>
      </c>
      <c r="D18" s="86" t="s">
        <v>180</v>
      </c>
      <c r="E18" s="78">
        <f>'SABANA DE PRECIOS'!BD17</f>
        <v>1.3199999999999998</v>
      </c>
      <c r="F18" s="78">
        <f>'SABANA DE PRECIOS'!BE17</f>
        <v>1.5971999999999997</v>
      </c>
      <c r="G18" s="45"/>
      <c r="H18" s="75" t="s">
        <v>56</v>
      </c>
      <c r="I18" s="85" t="s">
        <v>173</v>
      </c>
      <c r="J18" s="86" t="s">
        <v>174</v>
      </c>
      <c r="K18" s="78">
        <f>'SABANA DE PRECIOS'!BD33</f>
        <v>1.3240000000000001</v>
      </c>
      <c r="L18" s="78">
        <f>'SABANA DE PRECIOS'!BE33</f>
        <v>1.6020400000000001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'SABANA DE PRECIOS'!BD18</f>
        <v>1.325</v>
      </c>
      <c r="F19" s="78">
        <f>'SABANA DE PRECIOS'!BE18</f>
        <v>1.6032499999999998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PRECIOS'!BD34</f>
        <v>1.3819999999999999</v>
      </c>
      <c r="L19" s="78">
        <f>'SABANA DE PRECIOS'!BE34</f>
        <v>1.6722199999999998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'SABANA DE PRECIOS'!BD19</f>
        <v>1.3299999999999998</v>
      </c>
      <c r="F20" s="78">
        <f>'SABANA DE PRECIOS'!BE19</f>
        <v>1.6092999999999997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PRECIOS'!BD35</f>
        <v>1.3579999999999999</v>
      </c>
      <c r="L20" s="78">
        <f>'SABANA DE PRECIOS'!BE35</f>
        <v>1.6431799999999999</v>
      </c>
    </row>
    <row r="21" spans="1:12" ht="24.75" customHeight="1">
      <c r="A21" s="71"/>
      <c r="B21" s="75" t="s">
        <v>37</v>
      </c>
      <c r="C21" s="76" t="s">
        <v>189</v>
      </c>
      <c r="D21" s="86" t="s">
        <v>190</v>
      </c>
      <c r="E21" s="78">
        <f>'SABANA DE PRECIOS'!BD20</f>
        <v>1.3149999999999999</v>
      </c>
      <c r="F21" s="78">
        <f>'SABANA DE PRECIOS'!BE20</f>
        <v>1.5911499999999998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PRECIOS'!BD36</f>
        <v>1.3820000000000001</v>
      </c>
      <c r="L21" s="78">
        <f>'SABANA DE PRECIOS'!BE36</f>
        <v>1.67222</v>
      </c>
    </row>
    <row r="22" spans="1:12" ht="24.75" customHeight="1">
      <c r="A22" s="71">
        <f>G41+1</f>
        <v>3</v>
      </c>
      <c r="B22" s="75" t="s">
        <v>368</v>
      </c>
      <c r="C22" s="76" t="s">
        <v>171</v>
      </c>
      <c r="D22" s="86" t="s">
        <v>369</v>
      </c>
      <c r="E22" s="78">
        <f>'SABANA DE PRECIOS'!BD21</f>
        <v>1.345</v>
      </c>
      <c r="F22" s="78">
        <f>'SABANA DE PRECIOS'!BE21</f>
        <v>1.6274499999999998</v>
      </c>
      <c r="G22" s="45">
        <v>27</v>
      </c>
      <c r="H22" s="75" t="s">
        <v>62</v>
      </c>
      <c r="I22" s="85" t="s">
        <v>177</v>
      </c>
      <c r="J22" s="86" t="s">
        <v>188</v>
      </c>
      <c r="K22" s="78">
        <f>'SABANA DE PRECIOS'!BD37</f>
        <v>1.365</v>
      </c>
      <c r="L22" s="78">
        <f>'SABANA DE PRECIOS'!BE37</f>
        <v>1.6516499999999998</v>
      </c>
    </row>
    <row r="23" spans="1:12" ht="24.75" customHeight="1">
      <c r="A23" s="71">
        <f>A22+1</f>
        <v>4</v>
      </c>
      <c r="B23" s="75" t="s">
        <v>15</v>
      </c>
      <c r="C23" s="76" t="s">
        <v>193</v>
      </c>
      <c r="D23" s="86" t="s">
        <v>194</v>
      </c>
      <c r="E23" s="78">
        <f>'SABANA DE PRECIOS'!BD3</f>
        <v>1.335</v>
      </c>
      <c r="F23" s="78">
        <f>'SABANA DE PRECIOS'!BE3</f>
        <v>1.6153499999999998</v>
      </c>
      <c r="G23" s="45">
        <f>G22+1</f>
        <v>28</v>
      </c>
      <c r="H23" s="75" t="s">
        <v>64</v>
      </c>
      <c r="I23" s="85" t="s">
        <v>195</v>
      </c>
      <c r="J23" s="86" t="s">
        <v>196</v>
      </c>
      <c r="K23" s="78">
        <f>'SABANA DE PRECIOS'!BD38</f>
        <v>1.335</v>
      </c>
      <c r="L23" s="78">
        <f>'SABANA DE PRECIOS'!BE38</f>
        <v>1.6153499999999998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PRECIOS'!BD4</f>
        <v>1.335</v>
      </c>
      <c r="F24" s="78">
        <f>'SABANA DE PRECIOS'!BE3</f>
        <v>1.6153499999999998</v>
      </c>
      <c r="G24" s="45">
        <f t="shared" ref="G24:G38" si="0">G23+1</f>
        <v>29</v>
      </c>
      <c r="H24" s="75" t="s">
        <v>65</v>
      </c>
      <c r="I24" s="85" t="s">
        <v>193</v>
      </c>
      <c r="J24" s="86" t="s">
        <v>198</v>
      </c>
      <c r="K24" s="78">
        <f>'SABANA DE PRECIOS'!BD39</f>
        <v>1.381</v>
      </c>
      <c r="L24" s="78">
        <f>'SABANA DE PRECIOS'!BE39</f>
        <v>1.6710099999999999</v>
      </c>
    </row>
    <row r="25" spans="1:12" ht="24.75" customHeight="1">
      <c r="A25" s="71">
        <f>A16+1</f>
        <v>7</v>
      </c>
      <c r="B25" s="75" t="s">
        <v>19</v>
      </c>
      <c r="C25" s="76" t="s">
        <v>199</v>
      </c>
      <c r="D25" s="86" t="s">
        <v>200</v>
      </c>
      <c r="E25" s="78">
        <f>'SABANA DE PRECIOS'!BD5</f>
        <v>1.335</v>
      </c>
      <c r="F25" s="78">
        <f>'SABANA DE PRECIOS'!BE4</f>
        <v>1.6153499999999998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PRECIOS'!BD40</f>
        <v>1.3359999999999999</v>
      </c>
      <c r="L25" s="78">
        <f>'SABANA DE PRECIOS'!BE40</f>
        <v>1.6165599999999998</v>
      </c>
    </row>
    <row r="26" spans="1:12" ht="24.75" customHeight="1">
      <c r="A26" s="71" t="e">
        <f>A39+1</f>
        <v>#REF!</v>
      </c>
      <c r="B26" s="75" t="s">
        <v>20</v>
      </c>
      <c r="C26" s="76" t="s">
        <v>202</v>
      </c>
      <c r="D26" s="86" t="s">
        <v>203</v>
      </c>
      <c r="E26" s="78">
        <f>'SABANA DE PRECIOS'!BD6</f>
        <v>1.3499999999999999</v>
      </c>
      <c r="F26" s="78">
        <f>'SABANA DE PRECIOS'!BE5</f>
        <v>1.6153499999999998</v>
      </c>
      <c r="G26" s="45">
        <f t="shared" si="0"/>
        <v>31</v>
      </c>
      <c r="H26" s="75" t="s">
        <v>69</v>
      </c>
      <c r="I26" s="85" t="s">
        <v>156</v>
      </c>
      <c r="J26" s="86" t="s">
        <v>204</v>
      </c>
      <c r="K26" s="78">
        <f>'SABANA DE PRECIOS'!BD41</f>
        <v>1.319</v>
      </c>
      <c r="L26" s="78">
        <f>'SABANA DE PRECIOS'!BE41</f>
        <v>1.5959899999999998</v>
      </c>
    </row>
    <row r="27" spans="1:12" ht="24.75" customHeight="1">
      <c r="A27" s="71">
        <f>A25+1</f>
        <v>8</v>
      </c>
      <c r="B27" s="75" t="s">
        <v>21</v>
      </c>
      <c r="C27" s="76" t="s">
        <v>189</v>
      </c>
      <c r="D27" s="86" t="s">
        <v>205</v>
      </c>
      <c r="E27" s="78">
        <f>'SABANA DE PRECIOS'!BD7</f>
        <v>1.335</v>
      </c>
      <c r="F27" s="78">
        <f>'SABANA DE PRECIOS'!BE6</f>
        <v>1.6334999999999997</v>
      </c>
      <c r="G27" s="45">
        <f t="shared" si="0"/>
        <v>32</v>
      </c>
      <c r="H27" s="75" t="s">
        <v>71</v>
      </c>
      <c r="I27" s="85" t="s">
        <v>206</v>
      </c>
      <c r="J27" s="86" t="s">
        <v>207</v>
      </c>
      <c r="K27" s="78">
        <f>'SABANA DE PRECIOS'!BD42</f>
        <v>1.3359999999999999</v>
      </c>
      <c r="L27" s="78">
        <f>'SABANA DE PRECIOS'!BE42</f>
        <v>1.6165599999999998</v>
      </c>
    </row>
    <row r="28" spans="1:12" ht="24.75" customHeight="1">
      <c r="A28" s="71" t="e">
        <f>G30+1</f>
        <v>#REF!</v>
      </c>
      <c r="B28" s="75" t="s">
        <v>22</v>
      </c>
      <c r="C28" s="76" t="s">
        <v>189</v>
      </c>
      <c r="D28" s="86" t="s">
        <v>208</v>
      </c>
      <c r="E28" s="78">
        <f>'SABANA DE PRECIOS'!BD8</f>
        <v>1.345</v>
      </c>
      <c r="F28" s="78">
        <f>'SABANA DE PRECIOS'!BE7</f>
        <v>1.6153499999999998</v>
      </c>
      <c r="G28" s="45">
        <f t="shared" si="0"/>
        <v>33</v>
      </c>
      <c r="H28" s="75" t="s">
        <v>72</v>
      </c>
      <c r="I28" s="85" t="s">
        <v>184</v>
      </c>
      <c r="J28" s="86" t="s">
        <v>209</v>
      </c>
      <c r="K28" s="78">
        <f>'SABANA DE PRECIOS'!BD43</f>
        <v>1.437595041322314</v>
      </c>
      <c r="L28" s="78">
        <f>'SABANA DE PRECIOS'!BE43</f>
        <v>1.7394899999999998</v>
      </c>
    </row>
    <row r="29" spans="1:12" ht="24.75" customHeight="1">
      <c r="A29" s="71"/>
      <c r="B29" s="75" t="s">
        <v>44</v>
      </c>
      <c r="C29" s="76" t="s">
        <v>189</v>
      </c>
      <c r="D29" s="86" t="s">
        <v>391</v>
      </c>
      <c r="E29" s="78">
        <f>'SABANA DE PRECIOS'!BD9</f>
        <v>1.335</v>
      </c>
      <c r="F29" s="78">
        <f>'SABANA DE PRECIOS'!BE8</f>
        <v>1.6274499999999998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PRECIOS'!BD44</f>
        <v>0</v>
      </c>
      <c r="L29" s="78">
        <f>'SABANA DE PRECIOS'!BE44</f>
        <v>0</v>
      </c>
    </row>
    <row r="30" spans="1:12" ht="24.75" customHeight="1">
      <c r="A30" s="71" t="e">
        <f>A38+1</f>
        <v>#REF!</v>
      </c>
      <c r="B30" s="75" t="s">
        <v>24</v>
      </c>
      <c r="C30" s="76" t="s">
        <v>210</v>
      </c>
      <c r="D30" s="86" t="s">
        <v>211</v>
      </c>
      <c r="E30" s="78">
        <f>'SABANA DE PRECIOS'!BD10</f>
        <v>1.3049999999999999</v>
      </c>
      <c r="F30" s="78">
        <f>'SABANA DE PRECIOS'!BE9</f>
        <v>1.6153499999999998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PRECIOS'!BD45</f>
        <v>1.3960000000000001</v>
      </c>
      <c r="L30" s="78">
        <f>'SABANA DE PRECIOS'!BE45</f>
        <v>1.6891600000000002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PRECIOS'!BD11</f>
        <v>1.3299999999999998</v>
      </c>
      <c r="F31" s="78">
        <f>'SABANA DE PRECIOS'!BE10</f>
        <v>1.5790499999999998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PRECIOS'!BD46</f>
        <v>1.3160000000000001</v>
      </c>
      <c r="L31" s="78">
        <f>'SABANA DE PRECIOS'!BE46</f>
        <v>1.59236</v>
      </c>
    </row>
    <row r="32" spans="1:12" ht="24.75" customHeight="1">
      <c r="A32" s="71" t="e">
        <f>A43+1</f>
        <v>#REF!</v>
      </c>
      <c r="B32" s="75" t="s">
        <v>23</v>
      </c>
      <c r="C32" s="76" t="s">
        <v>177</v>
      </c>
      <c r="D32" s="86" t="s">
        <v>216</v>
      </c>
      <c r="E32" s="78">
        <f>'SABANA DE PRECIOS'!BD12</f>
        <v>1.335</v>
      </c>
      <c r="F32" s="78">
        <f>'SABANA DE PRECIOS'!BE11</f>
        <v>1.6092999999999997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PRECIOS'!BD47</f>
        <v>1.38</v>
      </c>
      <c r="L32" s="78">
        <f>'SABANA DE PRECIOS'!BE47</f>
        <v>1.6697999999999997</v>
      </c>
    </row>
    <row r="33" spans="1:12" ht="24.75" customHeight="1">
      <c r="A33" s="71" t="e">
        <f>A32+1</f>
        <v>#REF!</v>
      </c>
      <c r="B33" s="75" t="s">
        <v>28</v>
      </c>
      <c r="C33" s="76" t="s">
        <v>202</v>
      </c>
      <c r="D33" s="86" t="s">
        <v>218</v>
      </c>
      <c r="E33" s="78">
        <f>'SABANA DE PRECIOS'!BD13</f>
        <v>1.339</v>
      </c>
      <c r="F33" s="78">
        <f>'SABANA DE PRECIOS'!BE12</f>
        <v>1.6153499999999998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PRECIOS'!BD48</f>
        <v>1.377</v>
      </c>
      <c r="L33" s="78">
        <f>'SABANA DE PRECIOS'!BE48</f>
        <v>1.6661699999999999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PRECIOS'!BD14</f>
        <v>1.3499999999999999</v>
      </c>
      <c r="F34" s="78">
        <f>'SABANA DE PRECIOS'!BE13</f>
        <v>1.62019</v>
      </c>
      <c r="G34" s="45"/>
      <c r="H34" s="75" t="s">
        <v>80</v>
      </c>
      <c r="I34" s="85" t="s">
        <v>156</v>
      </c>
      <c r="J34" s="86" t="s">
        <v>224</v>
      </c>
      <c r="K34" s="78">
        <f>'SABANA DE PRECIOS'!BD49</f>
        <v>1.319</v>
      </c>
      <c r="L34" s="78">
        <f>'SABANA DE PRECIOS'!BE49</f>
        <v>1.5959899999999998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PRECIOS'!BD23</f>
        <v>1.3280000000000001</v>
      </c>
      <c r="F35" s="78">
        <f>'SABANA DE PRECIOS'!BE23</f>
        <v>1.6068800000000001</v>
      </c>
      <c r="G35" s="45">
        <f>G33+1</f>
        <v>37</v>
      </c>
      <c r="H35" s="75" t="s">
        <v>227</v>
      </c>
      <c r="I35" s="85" t="s">
        <v>228</v>
      </c>
      <c r="J35" s="86" t="s">
        <v>229</v>
      </c>
      <c r="K35" s="78">
        <f>'SABANA DE PRECIOS'!BD50</f>
        <v>1.349</v>
      </c>
      <c r="L35" s="78">
        <f>'SABANA DE PRECIOS'!BE50</f>
        <v>1.63229</v>
      </c>
    </row>
    <row r="36" spans="1:12" ht="24.75" customHeight="1">
      <c r="A36" s="71">
        <f>G31+1</f>
        <v>35</v>
      </c>
      <c r="B36" s="75" t="s">
        <v>41</v>
      </c>
      <c r="C36" s="76" t="s">
        <v>230</v>
      </c>
      <c r="D36" s="86" t="s">
        <v>231</v>
      </c>
      <c r="E36" s="78">
        <f>'SABANA DE PRECIOS'!BD24</f>
        <v>1.3540000000000001</v>
      </c>
      <c r="F36" s="78">
        <f>'SABANA DE PRECIOS'!BE24</f>
        <v>1.6383400000000001</v>
      </c>
      <c r="G36" s="45">
        <f t="shared" si="0"/>
        <v>38</v>
      </c>
      <c r="H36" s="75" t="s">
        <v>83</v>
      </c>
      <c r="I36" s="85" t="s">
        <v>238</v>
      </c>
      <c r="J36" s="86" t="s">
        <v>239</v>
      </c>
      <c r="K36" s="78">
        <f>'SABANA DE PRECIOS'!BD51</f>
        <v>1.359</v>
      </c>
      <c r="L36" s="78">
        <f>'SABANA DE PRECIOS'!BE51</f>
        <v>1.64439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PRECIOS'!BD25</f>
        <v>1.345</v>
      </c>
      <c r="F37" s="78">
        <f>'SABANA DE PRECIOS'!BE25</f>
        <v>1.6274499999999998</v>
      </c>
      <c r="G37" s="45">
        <f t="shared" si="0"/>
        <v>39</v>
      </c>
      <c r="H37" s="75" t="s">
        <v>387</v>
      </c>
      <c r="I37" s="85" t="s">
        <v>177</v>
      </c>
      <c r="J37" s="86" t="s">
        <v>393</v>
      </c>
      <c r="K37" s="78">
        <f>'SABANA DE PRECIOS'!BD52</f>
        <v>1.383</v>
      </c>
      <c r="L37" s="78">
        <f>'SABANA DE PRECIOS'!BE52</f>
        <v>1.67343</v>
      </c>
    </row>
    <row r="38" spans="1:12" ht="24.75" customHeight="1">
      <c r="A38" s="71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>'SABANA DE PRECIOS'!BD26</f>
        <v>1.3640000000000001</v>
      </c>
      <c r="F38" s="78">
        <f>'SABANA DE PRECIOS'!BE26</f>
        <v>1.6504400000000001</v>
      </c>
      <c r="G38" s="45">
        <f t="shared" si="0"/>
        <v>40</v>
      </c>
      <c r="H38" s="75" t="s">
        <v>389</v>
      </c>
      <c r="I38" s="85" t="s">
        <v>177</v>
      </c>
      <c r="J38" s="86" t="s">
        <v>395</v>
      </c>
      <c r="K38" s="78">
        <f>'SABANA DE PRECIOS'!BD53</f>
        <v>1.375</v>
      </c>
      <c r="L38" s="78">
        <f>'SABANA DE PRECIOS'!BE53</f>
        <v>1.6637499999999998</v>
      </c>
    </row>
    <row r="39" spans="1:12" ht="24.75" customHeight="1">
      <c r="A39" s="71" t="e">
        <f>A17+1</f>
        <v>#REF!</v>
      </c>
      <c r="B39" s="75" t="s">
        <v>191</v>
      </c>
      <c r="C39" s="76" t="s">
        <v>154</v>
      </c>
      <c r="D39" s="86" t="s">
        <v>192</v>
      </c>
      <c r="E39" s="78">
        <f>'SABANA DE PRECIOS'!BD27</f>
        <v>1.3340000000000001</v>
      </c>
      <c r="F39" s="78">
        <f>'SABANA DE PRECIOS'!BE27</f>
        <v>1.6141400000000001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PRECIOS'!BD54</f>
        <v>1.391</v>
      </c>
      <c r="L39" s="78">
        <f>'SABANA DE PRECIOS'!BE54</f>
        <v>1.6831099999999999</v>
      </c>
    </row>
    <row r="40" spans="1:12" ht="24.75" customHeight="1">
      <c r="A40" s="71"/>
      <c r="B40" s="75" t="s">
        <v>47</v>
      </c>
      <c r="C40" s="76" t="s">
        <v>222</v>
      </c>
      <c r="D40" s="86" t="s">
        <v>223</v>
      </c>
      <c r="E40" s="78">
        <f>'SABANA DE PRECIOS'!BD28</f>
        <v>1.444</v>
      </c>
      <c r="F40" s="78">
        <f>'SABANA DE PRECIOS'!BE28</f>
        <v>1.7472399999999999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PRECIOS'!BD55</f>
        <v>1.343</v>
      </c>
      <c r="L40" s="78">
        <f>'SABANA DE PRECIOS'!BE55</f>
        <v>1.62503</v>
      </c>
    </row>
    <row r="41" spans="1:12" ht="24.75" customHeight="1">
      <c r="A41" s="71">
        <f>A23+1</f>
        <v>5</v>
      </c>
      <c r="B41" s="75" t="s">
        <v>49</v>
      </c>
      <c r="C41" s="85" t="s">
        <v>184</v>
      </c>
      <c r="D41" s="86" t="s">
        <v>185</v>
      </c>
      <c r="E41" s="78">
        <f>'SABANA DE PRECIOS'!BD29</f>
        <v>0</v>
      </c>
      <c r="F41" s="78">
        <f>'SABANA DE PRECIOS'!BE29</f>
        <v>0</v>
      </c>
      <c r="G41" s="45">
        <f>G39+1</f>
        <v>2</v>
      </c>
    </row>
    <row r="42" spans="1:12" ht="27.75" customHeight="1">
      <c r="A42" s="97" t="e">
        <f>A26+1</f>
        <v>#REF!</v>
      </c>
      <c r="B42" s="75" t="s">
        <v>51</v>
      </c>
      <c r="C42" s="85" t="s">
        <v>177</v>
      </c>
      <c r="D42" s="86" t="s">
        <v>232</v>
      </c>
      <c r="E42" s="78">
        <f>'SABANA DE PRECIOS'!BD30</f>
        <v>1.361</v>
      </c>
      <c r="F42" s="78">
        <f>'SABANA DE PRECIOS'!BE30</f>
        <v>1.6468099999999999</v>
      </c>
      <c r="G42" s="252">
        <f>G41+1</f>
        <v>3</v>
      </c>
    </row>
    <row r="43" spans="1:12" ht="27.75" customHeight="1">
      <c r="A43" s="97" t="e">
        <f>A42+1</f>
        <v>#REF!</v>
      </c>
      <c r="D43"/>
      <c r="G43" s="239" t="e">
        <f>A33+1</f>
        <v>#REF!</v>
      </c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7">
    <mergeCell ref="A13:A15"/>
    <mergeCell ref="B13:D13"/>
    <mergeCell ref="E13:F13"/>
    <mergeCell ref="G13:G15"/>
    <mergeCell ref="H13:L14"/>
    <mergeCell ref="B14:D14"/>
    <mergeCell ref="E14:F14"/>
  </mergeCells>
  <hyperlinks>
    <hyperlink ref="D24" r:id="rId1" xr:uid="{48772033-3751-4203-A61E-FA09B6BE0BEB}"/>
    <hyperlink ref="D25" r:id="rId2" xr:uid="{809F72C5-62BA-40EF-933A-F8B1F50FC005}"/>
    <hyperlink ref="D26" r:id="rId3" xr:uid="{F1600032-9E5D-42CD-9BB9-5E04A94E395D}"/>
    <hyperlink ref="D27" r:id="rId4" xr:uid="{395E1515-2EB5-42C9-8C98-312F9F539CEB}"/>
    <hyperlink ref="D28" r:id="rId5" xr:uid="{E519F899-3E87-4005-97AD-5A2A9B81CB31}"/>
    <hyperlink ref="D30" r:id="rId6" xr:uid="{16083958-5762-4253-AA98-0D40991009DA}"/>
    <hyperlink ref="D32" r:id="rId7" xr:uid="{37B89339-0BBB-407B-9A7B-A72D93FFD7D6}"/>
    <hyperlink ref="D33" r:id="rId8" xr:uid="{6C32F1DB-6A06-4B92-A759-080AED2639E8}"/>
    <hyperlink ref="D35" r:id="rId9" xr:uid="{81FBBF97-63D0-4EBE-807B-8EC9D0E991A4}"/>
    <hyperlink ref="D36" r:id="rId10" xr:uid="{ECBD483F-137A-467E-84E4-C05B2A44C6DA}"/>
    <hyperlink ref="D37" r:id="rId11" xr:uid="{38CAA94B-8440-4AB9-AFC3-DF333103BE8E}"/>
    <hyperlink ref="D38" r:id="rId12" xr:uid="{83DA6112-AF8D-4A31-92A9-EAED742B9FF4}"/>
    <hyperlink ref="D40" r:id="rId13" xr:uid="{F5F02278-5BB7-4651-BB23-3B77F7EA3435}"/>
    <hyperlink ref="D41" r:id="rId14" xr:uid="{65FA1F98-1798-4EAA-B8A0-14B55A3813C6}"/>
    <hyperlink ref="D42" r:id="rId15" xr:uid="{0D3C4EFC-D7FB-42AD-8CB3-4DEAE981DE32}"/>
    <hyperlink ref="J16" r:id="rId16" xr:uid="{67B90224-13A5-40E3-98AD-E9A4FDD7DE31}"/>
    <hyperlink ref="J17" r:id="rId17" xr:uid="{2B031E38-1BBC-4C2D-8FE0-3CF208EAF662}"/>
    <hyperlink ref="J19" r:id="rId18" xr:uid="{77FED881-E596-43D6-8941-792DCD3AB4E4}"/>
    <hyperlink ref="J20" r:id="rId19" xr:uid="{9FE65658-48B9-4A9C-9B0C-A2E07EC28F31}"/>
    <hyperlink ref="J22" r:id="rId20" xr:uid="{4E5B582F-AE56-48E8-93C7-BEB19AE687E3}"/>
    <hyperlink ref="J23" r:id="rId21" xr:uid="{5B7A41F1-BBE4-426C-AA87-04502F3527C0}"/>
    <hyperlink ref="J24" r:id="rId22" xr:uid="{450F1081-9FAC-4928-BBA3-B0ED5C48996D}"/>
    <hyperlink ref="J25" r:id="rId23" xr:uid="{239A502C-7A41-4764-A175-5981D4D6F8AC}"/>
    <hyperlink ref="J26" r:id="rId24" xr:uid="{BBDA5408-349C-4727-B28F-C820B766C535}"/>
    <hyperlink ref="J27" r:id="rId25" xr:uid="{D0DBAB4F-DBD0-4879-BBF5-97756C696108}"/>
    <hyperlink ref="J28" r:id="rId26" xr:uid="{4BC3F614-764F-4485-9B27-60179B0141EA}"/>
    <hyperlink ref="J29" r:id="rId27" xr:uid="{1DA379B6-51B4-4FAD-A5E6-66FD03170832}"/>
    <hyperlink ref="J31" r:id="rId28" xr:uid="{76CE97B5-7DD1-4BD6-B251-E7305C7701A9}"/>
    <hyperlink ref="J32" r:id="rId29" xr:uid="{D3841F0B-6E9F-4D5B-B810-6154EE1D3FA7}"/>
    <hyperlink ref="D16" r:id="rId30" xr:uid="{4F36FD9D-0823-4625-86F3-5857269007BF}"/>
    <hyperlink ref="D17" r:id="rId31" xr:uid="{ECE93385-F91C-4F90-AA24-7CC44174F742}"/>
    <hyperlink ref="D19" r:id="rId32" xr:uid="{1DE14545-E868-4309-A07B-83E71C310795}"/>
    <hyperlink ref="D20" r:id="rId33" xr:uid="{DC89477F-A043-4F9B-A963-18A660D542FA}"/>
    <hyperlink ref="D34" r:id="rId34" tooltip="https://www.google.com/maps/place//data=!4m2!3m1!1s0xd44ab000adf899f:0xd765aad97d157931?sa=X&amp;ved=1t:8290&amp;ictx=111" xr:uid="{F960F436-B4DC-48AF-9DCC-8D7B786C1237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5"/>
  <colBreaks count="1" manualBreakCount="1">
    <brk id="6" max="1048575" man="1"/>
  </colBreaks>
  <drawing r:id="rId36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A0AF-925B-46FF-ABEC-0636D2204003}">
  <sheetPr codeName="Hoja35"/>
  <dimension ref="A2:L1483"/>
  <sheetViews>
    <sheetView view="pageBreakPreview" topLeftCell="B1" zoomScale="85" zoomScaleNormal="130" zoomScaleSheetLayoutView="85" workbookViewId="0">
      <selection activeCell="P25" sqref="P25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209"/>
      <c r="C2" s="209"/>
      <c r="D2" s="209"/>
      <c r="E2" s="209"/>
      <c r="F2" s="209"/>
    </row>
    <row r="4" spans="1:12">
      <c r="B4" s="210"/>
      <c r="C4" s="210"/>
      <c r="D4" s="210"/>
      <c r="E4" s="210"/>
      <c r="F4" s="210"/>
    </row>
    <row r="5" spans="1:12" ht="18" customHeight="1">
      <c r="B5" s="210"/>
      <c r="C5" s="210"/>
      <c r="D5" s="210"/>
      <c r="E5" s="210"/>
      <c r="F5" s="210"/>
      <c r="G5" s="1"/>
      <c r="H5" s="1"/>
    </row>
    <row r="6" spans="1:12">
      <c r="B6" s="64"/>
      <c r="C6" s="64"/>
      <c r="D6" s="64"/>
      <c r="E6" s="64"/>
      <c r="F6" s="64"/>
    </row>
    <row r="7" spans="1:12">
      <c r="B7" s="208"/>
      <c r="C7" s="208"/>
      <c r="D7" s="208"/>
      <c r="E7" s="208"/>
      <c r="F7" s="208"/>
    </row>
    <row r="8" spans="1:12">
      <c r="B8" s="208"/>
      <c r="C8" s="208"/>
      <c r="D8" s="208"/>
      <c r="E8" s="208"/>
      <c r="F8" s="208"/>
    </row>
    <row r="11" spans="1:12" ht="1.5" customHeight="1"/>
    <row r="12" spans="1:12" ht="1.5" customHeight="1"/>
    <row r="13" spans="1:12" ht="22.5" customHeight="1">
      <c r="A13" s="418" t="s">
        <v>163</v>
      </c>
      <c r="B13" s="445" t="s">
        <v>164</v>
      </c>
      <c r="C13" s="445"/>
      <c r="D13" s="445"/>
      <c r="E13" s="445" t="s">
        <v>407</v>
      </c>
      <c r="F13" s="445"/>
      <c r="G13" s="419" t="s">
        <v>163</v>
      </c>
      <c r="H13" s="424" t="s">
        <v>165</v>
      </c>
      <c r="I13" s="425"/>
      <c r="J13" s="425"/>
      <c r="K13" s="425"/>
      <c r="L13" s="426"/>
    </row>
    <row r="14" spans="1:12" ht="22.5" customHeight="1">
      <c r="A14" s="418"/>
      <c r="B14" s="445" t="s">
        <v>411</v>
      </c>
      <c r="C14" s="445"/>
      <c r="D14" s="445"/>
      <c r="E14" s="445" t="s">
        <v>412</v>
      </c>
      <c r="F14" s="445"/>
      <c r="G14" s="419"/>
      <c r="H14" s="427"/>
      <c r="I14" s="428"/>
      <c r="J14" s="428"/>
      <c r="K14" s="428"/>
      <c r="L14" s="429"/>
    </row>
    <row r="15" spans="1:12" ht="30">
      <c r="A15" s="418"/>
      <c r="B15" s="33" t="s">
        <v>167</v>
      </c>
      <c r="C15" s="33" t="s">
        <v>168</v>
      </c>
      <c r="D15" s="33" t="s">
        <v>169</v>
      </c>
      <c r="E15" s="55" t="s">
        <v>86</v>
      </c>
      <c r="F15" s="55" t="s">
        <v>408</v>
      </c>
      <c r="G15" s="419"/>
      <c r="H15" s="34" t="s">
        <v>167</v>
      </c>
      <c r="I15" s="34" t="s">
        <v>168</v>
      </c>
      <c r="J15" s="34" t="s">
        <v>169</v>
      </c>
      <c r="K15" s="35" t="s">
        <v>86</v>
      </c>
      <c r="L15" s="55" t="s">
        <v>408</v>
      </c>
    </row>
    <row r="16" spans="1:12" ht="24.75" customHeight="1">
      <c r="A16" s="71">
        <f>A41+1</f>
        <v>6</v>
      </c>
      <c r="B16" s="75" t="s">
        <v>400</v>
      </c>
      <c r="C16" s="76" t="s">
        <v>171</v>
      </c>
      <c r="D16" s="86" t="s">
        <v>172</v>
      </c>
      <c r="E16" s="78">
        <f>'SABANA DE PRECIOS'!AZ15</f>
        <v>1.3319999999999999</v>
      </c>
      <c r="F16" s="78">
        <f>'SABANA DE PRECIOS'!BA15</f>
        <v>1.6117199999999998</v>
      </c>
      <c r="G16" s="45">
        <v>25</v>
      </c>
      <c r="H16" s="75" t="s">
        <v>53</v>
      </c>
      <c r="I16" s="85" t="s">
        <v>234</v>
      </c>
      <c r="J16" s="86" t="s">
        <v>235</v>
      </c>
      <c r="K16" s="78">
        <f>'SABANA DE PRECIOS'!AZ31</f>
        <v>1.347</v>
      </c>
      <c r="L16" s="78">
        <f>'SABANA DE PRECIOS'!BA31</f>
        <v>1.6298699999999999</v>
      </c>
    </row>
    <row r="17" spans="1:12" ht="24.75" customHeight="1">
      <c r="A17" s="71" t="e">
        <f>A31+1</f>
        <v>#REF!</v>
      </c>
      <c r="B17" s="75" t="s">
        <v>175</v>
      </c>
      <c r="C17" s="76" t="s">
        <v>171</v>
      </c>
      <c r="D17" s="86" t="s">
        <v>176</v>
      </c>
      <c r="E17" s="78">
        <f>'SABANA DE PRECIOS'!AZ16</f>
        <v>1.3319999999999999</v>
      </c>
      <c r="F17" s="78">
        <f>'SABANA DE PRECIOS'!BA16</f>
        <v>1.6117199999999998</v>
      </c>
      <c r="G17" s="45">
        <f>G16+1</f>
        <v>26</v>
      </c>
      <c r="H17" s="75" t="s">
        <v>55</v>
      </c>
      <c r="I17" s="85" t="s">
        <v>177</v>
      </c>
      <c r="J17" s="86" t="s">
        <v>241</v>
      </c>
      <c r="K17" s="78">
        <f>'SABANA DE PRECIOS'!AZ32</f>
        <v>1.4209999999999998</v>
      </c>
      <c r="L17" s="78">
        <f>'SABANA DE PRECIOS'!BA32</f>
        <v>1.7194099999999997</v>
      </c>
    </row>
    <row r="18" spans="1:12" ht="24.75" customHeight="1">
      <c r="A18" s="71"/>
      <c r="B18" s="75" t="s">
        <v>179</v>
      </c>
      <c r="C18" s="76" t="s">
        <v>171</v>
      </c>
      <c r="D18" s="86" t="s">
        <v>180</v>
      </c>
      <c r="E18" s="78">
        <f>'SABANA DE PRECIOS'!AZ17</f>
        <v>1.3319999999999999</v>
      </c>
      <c r="F18" s="78">
        <f>'SABANA DE PRECIOS'!BA17</f>
        <v>1.6117199999999998</v>
      </c>
      <c r="G18" s="45"/>
      <c r="H18" s="75" t="s">
        <v>56</v>
      </c>
      <c r="I18" s="85" t="s">
        <v>173</v>
      </c>
      <c r="J18" s="86" t="s">
        <v>174</v>
      </c>
      <c r="K18" s="78">
        <f>'SABANA DE PRECIOS'!AZ33</f>
        <v>1.3360000000000001</v>
      </c>
      <c r="L18" s="78">
        <f>'SABANA DE PRECIOS'!BA33</f>
        <v>1.61656</v>
      </c>
    </row>
    <row r="19" spans="1:12" ht="24.75" customHeight="1">
      <c r="A19" s="71"/>
      <c r="B19" s="75" t="s">
        <v>182</v>
      </c>
      <c r="C19" s="76" t="s">
        <v>171</v>
      </c>
      <c r="D19" s="86" t="s">
        <v>183</v>
      </c>
      <c r="E19" s="78">
        <f>'SABANA DE PRECIOS'!AZ18</f>
        <v>1.337</v>
      </c>
      <c r="F19" s="78">
        <f>'SABANA DE PRECIOS'!BA18</f>
        <v>1.6177699999999999</v>
      </c>
      <c r="G19" s="45"/>
      <c r="H19" s="75" t="s">
        <v>58</v>
      </c>
      <c r="I19" s="85" t="s">
        <v>177</v>
      </c>
      <c r="J19" s="86" t="s">
        <v>178</v>
      </c>
      <c r="K19" s="78">
        <f>'SABANA DE PRECIOS'!AZ34</f>
        <v>1.3939999999999999</v>
      </c>
      <c r="L19" s="78">
        <f>'SABANA DE PRECIOS'!BA34</f>
        <v>1.6867399999999999</v>
      </c>
    </row>
    <row r="20" spans="1:12" ht="24.75" customHeight="1">
      <c r="A20" s="71"/>
      <c r="B20" s="75" t="s">
        <v>186</v>
      </c>
      <c r="C20" s="76" t="s">
        <v>171</v>
      </c>
      <c r="D20" s="86" t="s">
        <v>187</v>
      </c>
      <c r="E20" s="78">
        <f>'SABANA DE PRECIOS'!AZ19</f>
        <v>1.3419999999999999</v>
      </c>
      <c r="F20" s="78">
        <f>'SABANA DE PRECIOS'!BA19</f>
        <v>1.6238199999999998</v>
      </c>
      <c r="G20" s="45"/>
      <c r="H20" s="75" t="s">
        <v>59</v>
      </c>
      <c r="I20" s="85" t="s">
        <v>177</v>
      </c>
      <c r="J20" s="86" t="s">
        <v>181</v>
      </c>
      <c r="K20" s="78">
        <f>'SABANA DE PRECIOS'!AZ35</f>
        <v>1.3699999999999999</v>
      </c>
      <c r="L20" s="78">
        <f>'SABANA DE PRECIOS'!BA35</f>
        <v>1.6576999999999997</v>
      </c>
    </row>
    <row r="21" spans="1:12" ht="24.75" customHeight="1">
      <c r="A21" s="71"/>
      <c r="B21" s="75" t="s">
        <v>37</v>
      </c>
      <c r="C21" s="76" t="s">
        <v>189</v>
      </c>
      <c r="D21" s="86" t="s">
        <v>190</v>
      </c>
      <c r="E21" s="78">
        <f>'SABANA DE PRECIOS'!AZ20</f>
        <v>1.327</v>
      </c>
      <c r="F21" s="78">
        <f>'SABANA DE PRECIOS'!BA20</f>
        <v>1.6056699999999999</v>
      </c>
      <c r="G21" s="45"/>
      <c r="H21" s="75" t="s">
        <v>61</v>
      </c>
      <c r="I21" s="85" t="s">
        <v>383</v>
      </c>
      <c r="J21" s="86" t="s">
        <v>384</v>
      </c>
      <c r="K21" s="78">
        <f>'SABANA DE PRECIOS'!AZ36</f>
        <v>1.3940000000000001</v>
      </c>
      <c r="L21" s="78">
        <f>'SABANA DE PRECIOS'!BA36</f>
        <v>1.6867400000000001</v>
      </c>
    </row>
    <row r="22" spans="1:12" ht="24.75" customHeight="1">
      <c r="A22" s="71">
        <f>G41+1</f>
        <v>3</v>
      </c>
      <c r="B22" s="75" t="s">
        <v>368</v>
      </c>
      <c r="C22" s="76" t="s">
        <v>171</v>
      </c>
      <c r="D22" s="86" t="s">
        <v>369</v>
      </c>
      <c r="E22" s="78">
        <f>'SABANA DE PRECIOS'!AZ21</f>
        <v>1.357</v>
      </c>
      <c r="F22" s="78">
        <f>'SABANA DE PRECIOS'!BA21</f>
        <v>1.6419699999999999</v>
      </c>
      <c r="G22" s="45">
        <v>27</v>
      </c>
      <c r="H22" s="75" t="s">
        <v>62</v>
      </c>
      <c r="I22" s="85" t="s">
        <v>177</v>
      </c>
      <c r="J22" s="86" t="s">
        <v>188</v>
      </c>
      <c r="K22" s="78">
        <f>'SABANA DE PRECIOS'!AZ37</f>
        <v>1.377</v>
      </c>
      <c r="L22" s="78">
        <f>'SABANA DE PRECIOS'!BA37</f>
        <v>1.6661699999999999</v>
      </c>
    </row>
    <row r="23" spans="1:12" ht="24.75" customHeight="1">
      <c r="A23" s="71">
        <f>A22+1</f>
        <v>4</v>
      </c>
      <c r="B23" s="75" t="s">
        <v>15</v>
      </c>
      <c r="C23" s="76" t="s">
        <v>193</v>
      </c>
      <c r="D23" s="86" t="s">
        <v>194</v>
      </c>
      <c r="E23" s="78">
        <f>'SABANA DE PRECIOS'!AZ3</f>
        <v>1.347</v>
      </c>
      <c r="F23" s="78">
        <f>'SABANA DE PRECIOS'!BA3</f>
        <v>1.6298699999999999</v>
      </c>
      <c r="G23" s="45">
        <f>G22+1</f>
        <v>28</v>
      </c>
      <c r="H23" s="75" t="s">
        <v>64</v>
      </c>
      <c r="I23" s="85" t="s">
        <v>195</v>
      </c>
      <c r="J23" s="86" t="s">
        <v>196</v>
      </c>
      <c r="K23" s="78">
        <f>'SABANA DE PRECIOS'!AZ38</f>
        <v>1.347</v>
      </c>
      <c r="L23" s="78">
        <f>'SABANA DE PRECIOS'!BA38</f>
        <v>1.6298699999999999</v>
      </c>
    </row>
    <row r="24" spans="1:12" ht="24.75" customHeight="1">
      <c r="A24" s="71">
        <f>A23+1</f>
        <v>5</v>
      </c>
      <c r="B24" s="75" t="s">
        <v>18</v>
      </c>
      <c r="C24" s="76" t="s">
        <v>189</v>
      </c>
      <c r="D24" s="86" t="s">
        <v>197</v>
      </c>
      <c r="E24" s="78">
        <f>'SABANA DE PRECIOS'!AZ4</f>
        <v>1.347</v>
      </c>
      <c r="F24" s="78">
        <f>'SABANA DE PRECIOS'!BA4</f>
        <v>1.6298699999999999</v>
      </c>
      <c r="G24" s="45">
        <f t="shared" ref="G24:G38" si="0">G23+1</f>
        <v>29</v>
      </c>
      <c r="H24" s="75" t="s">
        <v>65</v>
      </c>
      <c r="I24" s="85" t="s">
        <v>193</v>
      </c>
      <c r="J24" s="86" t="s">
        <v>198</v>
      </c>
      <c r="K24" s="78">
        <f>'SABANA DE PRECIOS'!AZ39</f>
        <v>1.393</v>
      </c>
      <c r="L24" s="78">
        <f>'SABANA DE PRECIOS'!BA39</f>
        <v>1.68553</v>
      </c>
    </row>
    <row r="25" spans="1:12" ht="24.75" customHeight="1">
      <c r="A25" s="71">
        <f>A16+1</f>
        <v>7</v>
      </c>
      <c r="B25" s="75" t="s">
        <v>19</v>
      </c>
      <c r="C25" s="76" t="s">
        <v>199</v>
      </c>
      <c r="D25" s="86" t="s">
        <v>200</v>
      </c>
      <c r="E25" s="78">
        <f>'SABANA DE PRECIOS'!AZ5</f>
        <v>1.347</v>
      </c>
      <c r="F25" s="78">
        <f>'SABANA DE PRECIOS'!BA5</f>
        <v>1.6298699999999999</v>
      </c>
      <c r="G25" s="45">
        <v>30</v>
      </c>
      <c r="H25" s="75" t="s">
        <v>67</v>
      </c>
      <c r="I25" s="85" t="s">
        <v>177</v>
      </c>
      <c r="J25" s="86" t="s">
        <v>201</v>
      </c>
      <c r="K25" s="78">
        <f>'SABANA DE PRECIOS'!AZ40</f>
        <v>1.3479999999999999</v>
      </c>
      <c r="L25" s="78">
        <f>'SABANA DE PRECIOS'!BA40</f>
        <v>1.6310799999999999</v>
      </c>
    </row>
    <row r="26" spans="1:12" ht="24.75" customHeight="1">
      <c r="A26" s="71" t="e">
        <f>A39+1</f>
        <v>#REF!</v>
      </c>
      <c r="B26" s="75" t="s">
        <v>20</v>
      </c>
      <c r="C26" s="76" t="s">
        <v>202</v>
      </c>
      <c r="D26" s="86" t="s">
        <v>203</v>
      </c>
      <c r="E26" s="78">
        <f>'SABANA DE PRECIOS'!AZ6</f>
        <v>1.3619999999999999</v>
      </c>
      <c r="F26" s="78">
        <f>'SABANA DE PRECIOS'!BA6</f>
        <v>1.6480199999999998</v>
      </c>
      <c r="G26" s="45">
        <f t="shared" si="0"/>
        <v>31</v>
      </c>
      <c r="H26" s="75" t="s">
        <v>69</v>
      </c>
      <c r="I26" s="85" t="s">
        <v>156</v>
      </c>
      <c r="J26" s="86" t="s">
        <v>204</v>
      </c>
      <c r="K26" s="78">
        <f>'SABANA DE PRECIOS'!AZ41</f>
        <v>1.331</v>
      </c>
      <c r="L26" s="78">
        <f>'SABANA DE PRECIOS'!BA41</f>
        <v>1.6105099999999999</v>
      </c>
    </row>
    <row r="27" spans="1:12" ht="24.75" customHeight="1">
      <c r="A27" s="71">
        <f>A25+1</f>
        <v>8</v>
      </c>
      <c r="B27" s="75" t="s">
        <v>21</v>
      </c>
      <c r="C27" s="76" t="s">
        <v>189</v>
      </c>
      <c r="D27" s="86" t="s">
        <v>205</v>
      </c>
      <c r="E27" s="78">
        <f>'SABANA DE PRECIOS'!AZ7</f>
        <v>1.347</v>
      </c>
      <c r="F27" s="78">
        <f>'SABANA DE PRECIOS'!BA7</f>
        <v>1.6298699999999999</v>
      </c>
      <c r="G27" s="45">
        <f t="shared" si="0"/>
        <v>32</v>
      </c>
      <c r="H27" s="75" t="s">
        <v>71</v>
      </c>
      <c r="I27" s="85" t="s">
        <v>206</v>
      </c>
      <c r="J27" s="86" t="s">
        <v>207</v>
      </c>
      <c r="K27" s="78">
        <f>'SABANA DE PRECIOS'!AZ42</f>
        <v>1.3479999999999999</v>
      </c>
      <c r="L27" s="78">
        <f>'SABANA DE PRECIOS'!BA42</f>
        <v>1.6310799999999999</v>
      </c>
    </row>
    <row r="28" spans="1:12" ht="24.75" customHeight="1">
      <c r="A28" s="71" t="e">
        <f>G30+1</f>
        <v>#REF!</v>
      </c>
      <c r="B28" s="75" t="s">
        <v>22</v>
      </c>
      <c r="C28" s="76" t="s">
        <v>189</v>
      </c>
      <c r="D28" s="86" t="s">
        <v>208</v>
      </c>
      <c r="E28" s="78">
        <f>'SABANA DE PRECIOS'!AZ8</f>
        <v>1.357</v>
      </c>
      <c r="F28" s="78">
        <f>'SABANA DE PRECIOS'!BA8</f>
        <v>1.6419699999999999</v>
      </c>
      <c r="G28" s="45">
        <f t="shared" si="0"/>
        <v>33</v>
      </c>
      <c r="H28" s="75" t="s">
        <v>72</v>
      </c>
      <c r="I28" s="85" t="s">
        <v>184</v>
      </c>
      <c r="J28" s="86" t="s">
        <v>209</v>
      </c>
      <c r="K28" s="78">
        <f>'SABANA DE PRECIOS'!AZ43</f>
        <v>1.449595041322314</v>
      </c>
      <c r="L28" s="78">
        <f>'SABANA DE PRECIOS'!BA43</f>
        <v>1.7540099999999998</v>
      </c>
    </row>
    <row r="29" spans="1:12" ht="24.75" customHeight="1">
      <c r="A29" s="71"/>
      <c r="B29" s="75" t="s">
        <v>44</v>
      </c>
      <c r="C29" s="76" t="s">
        <v>189</v>
      </c>
      <c r="D29" s="86" t="s">
        <v>391</v>
      </c>
      <c r="E29" s="78">
        <f>'SABANA DE PRECIOS'!AZ9</f>
        <v>1.347</v>
      </c>
      <c r="F29" s="78">
        <f>'SABANA DE PRECIOS'!BA9</f>
        <v>1.6298699999999999</v>
      </c>
      <c r="G29" s="45"/>
      <c r="H29" s="75" t="s">
        <v>73</v>
      </c>
      <c r="I29" s="85" t="s">
        <v>184</v>
      </c>
      <c r="J29" s="86" t="s">
        <v>212</v>
      </c>
      <c r="K29" s="78">
        <f>'SABANA DE PRECIOS'!AZ44</f>
        <v>0</v>
      </c>
      <c r="L29" s="78">
        <f>'SABANA DE PRECIOS'!BA44</f>
        <v>0</v>
      </c>
    </row>
    <row r="30" spans="1:12" ht="24.75" customHeight="1">
      <c r="A30" s="71" t="e">
        <f>A38+1</f>
        <v>#REF!</v>
      </c>
      <c r="B30" s="75" t="s">
        <v>24</v>
      </c>
      <c r="C30" s="76" t="s">
        <v>210</v>
      </c>
      <c r="D30" s="86" t="s">
        <v>211</v>
      </c>
      <c r="E30" s="78">
        <f>'SABANA DE PRECIOS'!AZ10</f>
        <v>1.3169999999999999</v>
      </c>
      <c r="F30" s="78">
        <f>'SABANA DE PRECIOS'!BA10</f>
        <v>1.5935699999999999</v>
      </c>
      <c r="G30" s="45" t="e">
        <f>#REF!+1</f>
        <v>#REF!</v>
      </c>
      <c r="H30" s="75" t="s">
        <v>74</v>
      </c>
      <c r="I30" s="85" t="s">
        <v>214</v>
      </c>
      <c r="J30" s="86" t="s">
        <v>215</v>
      </c>
      <c r="K30" s="78">
        <f>'SABANA DE PRECIOS'!AZ45</f>
        <v>1.4080000000000001</v>
      </c>
      <c r="L30" s="78">
        <f>'SABANA DE PRECIOS'!BA45</f>
        <v>1.7036800000000001</v>
      </c>
    </row>
    <row r="31" spans="1:12" ht="24.75" customHeight="1">
      <c r="A31" s="71" t="e">
        <f>A30+1</f>
        <v>#REF!</v>
      </c>
      <c r="B31" s="75" t="s">
        <v>26</v>
      </c>
      <c r="C31" s="76" t="s">
        <v>202</v>
      </c>
      <c r="D31" s="86" t="s">
        <v>213</v>
      </c>
      <c r="E31" s="78">
        <f>'SABANA DE PRECIOS'!AZ11</f>
        <v>1.3419999999999999</v>
      </c>
      <c r="F31" s="78">
        <f>'SABANA DE PRECIOS'!BA11</f>
        <v>1.6238199999999998</v>
      </c>
      <c r="G31" s="45">
        <v>34</v>
      </c>
      <c r="H31" s="75" t="s">
        <v>76</v>
      </c>
      <c r="I31" s="85" t="s">
        <v>76</v>
      </c>
      <c r="J31" s="86" t="s">
        <v>217</v>
      </c>
      <c r="K31" s="78">
        <f>'SABANA DE PRECIOS'!AZ46</f>
        <v>1.3280000000000001</v>
      </c>
      <c r="L31" s="78">
        <f>'SABANA DE PRECIOS'!BA46</f>
        <v>1.6068800000000001</v>
      </c>
    </row>
    <row r="32" spans="1:12" ht="24.75" customHeight="1">
      <c r="A32" s="71" t="e">
        <f>A43+1</f>
        <v>#REF!</v>
      </c>
      <c r="B32" s="75" t="s">
        <v>23</v>
      </c>
      <c r="C32" s="76" t="s">
        <v>177</v>
      </c>
      <c r="D32" s="86" t="s">
        <v>216</v>
      </c>
      <c r="E32" s="78">
        <f>'SABANA DE PRECIOS'!AZ12</f>
        <v>1.347</v>
      </c>
      <c r="F32" s="78">
        <f>'SABANA DE PRECIOS'!BA12</f>
        <v>1.6298699999999999</v>
      </c>
      <c r="G32" s="45">
        <f>A27+1</f>
        <v>9</v>
      </c>
      <c r="H32" s="75" t="s">
        <v>78</v>
      </c>
      <c r="I32" s="85" t="s">
        <v>177</v>
      </c>
      <c r="J32" s="86" t="s">
        <v>219</v>
      </c>
      <c r="K32" s="78">
        <f>'SABANA DE PRECIOS'!AZ47</f>
        <v>1.3919999999999999</v>
      </c>
      <c r="L32" s="78">
        <f>'SABANA DE PRECIOS'!BA47</f>
        <v>1.6843199999999998</v>
      </c>
    </row>
    <row r="33" spans="1:12" ht="24.75" customHeight="1">
      <c r="A33" s="71" t="e">
        <f>A32+1</f>
        <v>#REF!</v>
      </c>
      <c r="B33" s="75" t="s">
        <v>28</v>
      </c>
      <c r="C33" s="76" t="s">
        <v>202</v>
      </c>
      <c r="D33" s="86" t="s">
        <v>218</v>
      </c>
      <c r="E33" s="78">
        <f>'SABANA DE PRECIOS'!AZ13</f>
        <v>1.351</v>
      </c>
      <c r="F33" s="78">
        <f>'SABANA DE PRECIOS'!BA13</f>
        <v>1.6347099999999999</v>
      </c>
      <c r="G33" s="45">
        <f>A36+1</f>
        <v>36</v>
      </c>
      <c r="H33" s="75" t="s">
        <v>79</v>
      </c>
      <c r="I33" s="85" t="s">
        <v>177</v>
      </c>
      <c r="J33" s="86" t="s">
        <v>221</v>
      </c>
      <c r="K33" s="78">
        <f>'SABANA DE PRECIOS'!AZ48</f>
        <v>1.389</v>
      </c>
      <c r="L33" s="78">
        <f>'SABANA DE PRECIOS'!BA48</f>
        <v>1.68069</v>
      </c>
    </row>
    <row r="34" spans="1:12" ht="24.75" customHeight="1">
      <c r="A34" s="71"/>
      <c r="B34" s="75" t="s">
        <v>29</v>
      </c>
      <c r="C34" s="76" t="s">
        <v>202</v>
      </c>
      <c r="D34" s="86" t="s">
        <v>220</v>
      </c>
      <c r="E34" s="78">
        <f>'SABANA DE PRECIOS'!AZ14</f>
        <v>1.3619999999999999</v>
      </c>
      <c r="F34" s="78">
        <f>'SABANA DE PRECIOS'!BA14</f>
        <v>1.6480199999999998</v>
      </c>
      <c r="G34" s="45"/>
      <c r="H34" s="75" t="s">
        <v>80</v>
      </c>
      <c r="I34" s="85" t="s">
        <v>156</v>
      </c>
      <c r="J34" s="86" t="s">
        <v>224</v>
      </c>
      <c r="K34" s="78">
        <f>'SABANA DE PRECIOS'!AZ49</f>
        <v>1.331</v>
      </c>
      <c r="L34" s="78">
        <f>'SABANA DE PRECIOS'!BA49</f>
        <v>1.6105099999999999</v>
      </c>
    </row>
    <row r="35" spans="1:12" ht="24.75" customHeight="1">
      <c r="A35" s="71"/>
      <c r="B35" s="75" t="s">
        <v>39</v>
      </c>
      <c r="C35" s="76" t="s">
        <v>225</v>
      </c>
      <c r="D35" s="86" t="s">
        <v>226</v>
      </c>
      <c r="E35" s="78">
        <f>'SABANA DE PRECIOS'!AZ23</f>
        <v>1.3280000000000001</v>
      </c>
      <c r="F35" s="78">
        <f>'SABANA DE PRECIOS'!BA23</f>
        <v>1.6068800000000001</v>
      </c>
      <c r="G35" s="45">
        <f>G33+1</f>
        <v>37</v>
      </c>
      <c r="H35" s="75" t="s">
        <v>227</v>
      </c>
      <c r="I35" s="85" t="s">
        <v>228</v>
      </c>
      <c r="J35" s="86" t="s">
        <v>229</v>
      </c>
      <c r="K35" s="78">
        <f>'SABANA DE PRECIOS'!AZ50</f>
        <v>1.361</v>
      </c>
      <c r="L35" s="78">
        <f>'SABANA DE PRECIOS'!BA50</f>
        <v>1.6468099999999999</v>
      </c>
    </row>
    <row r="36" spans="1:12" ht="24.75" customHeight="1">
      <c r="A36" s="71">
        <f>G31+1</f>
        <v>35</v>
      </c>
      <c r="B36" s="75" t="s">
        <v>41</v>
      </c>
      <c r="C36" s="76" t="s">
        <v>230</v>
      </c>
      <c r="D36" s="86" t="s">
        <v>231</v>
      </c>
      <c r="E36" s="78">
        <f>'SABANA DE PRECIOS'!AZ24</f>
        <v>1.3660000000000001</v>
      </c>
      <c r="F36" s="78">
        <f>'SABANA DE PRECIOS'!BA24</f>
        <v>1.65286</v>
      </c>
      <c r="G36" s="45">
        <f t="shared" si="0"/>
        <v>38</v>
      </c>
      <c r="H36" s="75" t="s">
        <v>83</v>
      </c>
      <c r="I36" s="85" t="s">
        <v>238</v>
      </c>
      <c r="J36" s="86" t="s">
        <v>239</v>
      </c>
      <c r="K36" s="78">
        <f>'SABANA DE PRECIOS'!AZ51</f>
        <v>1.371</v>
      </c>
      <c r="L36" s="78">
        <f>'SABANA DE PRECIOS'!BA51</f>
        <v>1.6589099999999999</v>
      </c>
    </row>
    <row r="37" spans="1:12" ht="24.75" customHeight="1">
      <c r="A37" s="71"/>
      <c r="B37" s="75" t="s">
        <v>43</v>
      </c>
      <c r="C37" s="76" t="s">
        <v>177</v>
      </c>
      <c r="D37" s="86" t="s">
        <v>233</v>
      </c>
      <c r="E37" s="78">
        <f>'SABANA DE PRECIOS'!AZ25</f>
        <v>1.357</v>
      </c>
      <c r="F37" s="78">
        <f>'SABANA DE PRECIOS'!BA25</f>
        <v>1.6419699999999999</v>
      </c>
      <c r="G37" s="45">
        <f t="shared" si="0"/>
        <v>39</v>
      </c>
      <c r="H37" s="75" t="s">
        <v>387</v>
      </c>
      <c r="I37" s="85" t="s">
        <v>177</v>
      </c>
      <c r="J37" s="86" t="s">
        <v>393</v>
      </c>
      <c r="K37" s="78">
        <f>'SABANA DE PRECIOS'!AZ52</f>
        <v>1.395</v>
      </c>
      <c r="L37" s="78">
        <f>'SABANA DE PRECIOS'!BA52</f>
        <v>1.6879500000000001</v>
      </c>
    </row>
    <row r="38" spans="1:12" ht="24.75" customHeight="1">
      <c r="A38" s="71" t="e">
        <f>#REF!+1</f>
        <v>#REF!</v>
      </c>
      <c r="B38" s="75" t="s">
        <v>45</v>
      </c>
      <c r="C38" s="76" t="s">
        <v>177</v>
      </c>
      <c r="D38" s="86" t="s">
        <v>240</v>
      </c>
      <c r="E38" s="78">
        <f>'SABANA DE PRECIOS'!AZ26</f>
        <v>1.3760000000000001</v>
      </c>
      <c r="F38" s="78">
        <f>'SABANA DE PRECIOS'!BA26</f>
        <v>1.66496</v>
      </c>
      <c r="G38" s="45">
        <f t="shared" si="0"/>
        <v>40</v>
      </c>
      <c r="H38" s="75" t="s">
        <v>389</v>
      </c>
      <c r="I38" s="85" t="s">
        <v>177</v>
      </c>
      <c r="J38" s="86" t="s">
        <v>395</v>
      </c>
      <c r="K38" s="78">
        <f>'SABANA DE PRECIOS'!AZ53</f>
        <v>1.387</v>
      </c>
      <c r="L38" s="78">
        <f>'SABANA DE PRECIOS'!BA53</f>
        <v>1.6782699999999999</v>
      </c>
    </row>
    <row r="39" spans="1:12" ht="24.75" customHeight="1">
      <c r="A39" s="71" t="e">
        <f>A17+1</f>
        <v>#REF!</v>
      </c>
      <c r="B39" s="75" t="s">
        <v>191</v>
      </c>
      <c r="C39" s="76" t="s">
        <v>154</v>
      </c>
      <c r="D39" s="86" t="s">
        <v>192</v>
      </c>
      <c r="E39" s="78">
        <f>'SABANA DE PRECIOS'!AZ27</f>
        <v>1.3460000000000001</v>
      </c>
      <c r="F39" s="78">
        <f>'SABANA DE PRECIOS'!BA27</f>
        <v>1.62866</v>
      </c>
      <c r="G39" s="45">
        <v>1</v>
      </c>
      <c r="H39" s="75" t="s">
        <v>388</v>
      </c>
      <c r="I39" s="85" t="s">
        <v>394</v>
      </c>
      <c r="J39" s="86" t="s">
        <v>396</v>
      </c>
      <c r="K39" s="78">
        <f>'SABANA DE PRECIOS'!AZ54</f>
        <v>1.403</v>
      </c>
      <c r="L39" s="78">
        <f>'SABANA DE PRECIOS'!BA54</f>
        <v>1.69763</v>
      </c>
    </row>
    <row r="40" spans="1:12" ht="24.75" customHeight="1">
      <c r="A40" s="71"/>
      <c r="B40" s="75" t="s">
        <v>47</v>
      </c>
      <c r="C40" s="76" t="s">
        <v>222</v>
      </c>
      <c r="D40" s="86" t="s">
        <v>223</v>
      </c>
      <c r="E40" s="78">
        <f>'SABANA DE PRECIOS'!AZ28</f>
        <v>1.456</v>
      </c>
      <c r="F40" s="78">
        <f>'SABANA DE PRECIOS'!BA28</f>
        <v>1.76176</v>
      </c>
      <c r="G40" s="45"/>
      <c r="H40" s="75" t="s">
        <v>402</v>
      </c>
      <c r="I40" s="85" t="s">
        <v>404</v>
      </c>
      <c r="J40" s="86" t="s">
        <v>405</v>
      </c>
      <c r="K40" s="78">
        <f>'SABANA DE PRECIOS'!AZ55</f>
        <v>1.355</v>
      </c>
      <c r="L40" s="78">
        <f>'SABANA DE PRECIOS'!BA55</f>
        <v>1.6395499999999998</v>
      </c>
    </row>
    <row r="41" spans="1:12" ht="24.75" customHeight="1">
      <c r="A41" s="71">
        <f>A23+1</f>
        <v>5</v>
      </c>
      <c r="B41" s="75" t="s">
        <v>49</v>
      </c>
      <c r="C41" s="85" t="s">
        <v>184</v>
      </c>
      <c r="D41" s="86" t="s">
        <v>185</v>
      </c>
      <c r="E41" s="78">
        <f>'SABANA DE PRECIOS'!AZ29</f>
        <v>0</v>
      </c>
      <c r="F41" s="78">
        <f>'SABANA DE PRECIOS'!BA29</f>
        <v>0</v>
      </c>
      <c r="G41" s="45">
        <f>G39+1</f>
        <v>2</v>
      </c>
    </row>
    <row r="42" spans="1:12" ht="27.75" customHeight="1">
      <c r="A42" s="97" t="e">
        <f>A26+1</f>
        <v>#REF!</v>
      </c>
      <c r="B42" s="75" t="s">
        <v>51</v>
      </c>
      <c r="C42" s="85" t="s">
        <v>177</v>
      </c>
      <c r="D42" s="86" t="s">
        <v>232</v>
      </c>
      <c r="E42" s="78">
        <f>'SABANA DE PRECIOS'!AZ30</f>
        <v>1.373</v>
      </c>
      <c r="F42" s="78">
        <f>'SABANA DE PRECIOS'!BA30</f>
        <v>1.66133</v>
      </c>
      <c r="G42" s="252">
        <f>G41+1</f>
        <v>3</v>
      </c>
    </row>
    <row r="43" spans="1:12" ht="27.75" customHeight="1">
      <c r="A43" s="97" t="e">
        <f>A42+1</f>
        <v>#REF!</v>
      </c>
      <c r="D43"/>
      <c r="G43" s="239" t="e">
        <f>A33+1</f>
        <v>#REF!</v>
      </c>
      <c r="H43" s="73"/>
      <c r="I43" s="82"/>
      <c r="J43" s="95"/>
      <c r="K43" s="96"/>
      <c r="L43" s="96"/>
    </row>
    <row r="44" spans="1:12">
      <c r="D44" s="93"/>
      <c r="J44" s="94"/>
    </row>
    <row r="45" spans="1:12">
      <c r="D45" s="94"/>
    </row>
    <row r="46" spans="1:12">
      <c r="D46" s="94"/>
    </row>
    <row r="47" spans="1:12">
      <c r="D47" s="94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</sheetData>
  <mergeCells count="7">
    <mergeCell ref="A13:A15"/>
    <mergeCell ref="B13:D13"/>
    <mergeCell ref="E13:F13"/>
    <mergeCell ref="G13:G15"/>
    <mergeCell ref="H13:L14"/>
    <mergeCell ref="B14:D14"/>
    <mergeCell ref="E14:F14"/>
  </mergeCells>
  <hyperlinks>
    <hyperlink ref="D24" r:id="rId1" xr:uid="{EBF6EA2A-BDC7-4B88-A44D-3A79C006A4C4}"/>
    <hyperlink ref="D25" r:id="rId2" xr:uid="{056B80D1-3872-4310-968A-991221330591}"/>
    <hyperlink ref="D26" r:id="rId3" xr:uid="{E27B37E1-5EEE-43F7-83F4-C08FF5436C88}"/>
    <hyperlink ref="D27" r:id="rId4" xr:uid="{2583A505-6B7E-4093-93A3-9B970114F4D2}"/>
    <hyperlink ref="D28" r:id="rId5" xr:uid="{3B60254F-E803-492B-B542-9D6C920683AE}"/>
    <hyperlink ref="D30" r:id="rId6" xr:uid="{B3EA2F9F-9C5B-4917-9932-7B1FD97AA898}"/>
    <hyperlink ref="D32" r:id="rId7" xr:uid="{34424DAD-FB6D-48C5-9EAC-990EE9726D01}"/>
    <hyperlink ref="D33" r:id="rId8" xr:uid="{60E14A27-3006-421C-A260-503D1AA811C1}"/>
    <hyperlink ref="D35" r:id="rId9" xr:uid="{EC30829C-07DB-471C-A47F-A56AD27AD3C3}"/>
    <hyperlink ref="D36" r:id="rId10" xr:uid="{1F44481F-6EDE-4C5A-859C-FD5614BA3F8E}"/>
    <hyperlink ref="D37" r:id="rId11" xr:uid="{E7CA3408-C720-41D2-AF90-A118BAF398A8}"/>
    <hyperlink ref="D38" r:id="rId12" xr:uid="{B771F6C4-7B65-4E12-B86D-E682971E6AEE}"/>
    <hyperlink ref="D40" r:id="rId13" xr:uid="{ECB6BA56-BAC8-4572-87A0-D08E6C9C4DB6}"/>
    <hyperlink ref="D41" r:id="rId14" xr:uid="{8ADF7402-0278-49D2-96D2-03A5BDA9EDA7}"/>
    <hyperlink ref="D42" r:id="rId15" xr:uid="{B66399ED-7EFC-4F2F-92F0-21B3CD7D179F}"/>
    <hyperlink ref="J16" r:id="rId16" xr:uid="{1A3C3C7F-E612-4E27-9252-FA74E6971DE2}"/>
    <hyperlink ref="J17" r:id="rId17" xr:uid="{1356B504-72DA-422F-A764-76E9CCF05402}"/>
    <hyperlink ref="J19" r:id="rId18" xr:uid="{E50CFD50-BD81-4AA0-BC3D-F4C2EE877DC8}"/>
    <hyperlink ref="J20" r:id="rId19" xr:uid="{A1E291FB-58A9-4F59-84A8-55AFE33A37EC}"/>
    <hyperlink ref="J22" r:id="rId20" xr:uid="{AC9E8A0D-E0D4-49D0-83B9-87ED58D5D921}"/>
    <hyperlink ref="J23" r:id="rId21" xr:uid="{5B228BEF-E548-4C39-8899-BA5F5FB02DC0}"/>
    <hyperlink ref="J24" r:id="rId22" xr:uid="{DDA8070C-9A13-4515-96B4-1B7B3A4E7AA3}"/>
    <hyperlink ref="J25" r:id="rId23" xr:uid="{B4F7BD09-8160-4767-BB8A-113F86A40DAD}"/>
    <hyperlink ref="J26" r:id="rId24" xr:uid="{3D138835-C3BE-4106-9ABC-FEAB2D390805}"/>
    <hyperlink ref="J27" r:id="rId25" xr:uid="{0DBE33D3-8CF1-43D0-AE76-5FE116F3B334}"/>
    <hyperlink ref="J28" r:id="rId26" xr:uid="{36A1843F-EEA5-4900-9A8D-F83744A37FB3}"/>
    <hyperlink ref="J29" r:id="rId27" xr:uid="{75593CBC-2C0D-425F-B079-A4520DCC0A8A}"/>
    <hyperlink ref="J31" r:id="rId28" xr:uid="{ADF14580-C735-400C-860D-8E0DD1520D74}"/>
    <hyperlink ref="J32" r:id="rId29" xr:uid="{B74807BF-C7B7-4B0E-BF5D-E9D06546379F}"/>
    <hyperlink ref="D16" r:id="rId30" xr:uid="{5D66E66A-6113-4096-9CE4-8C3CCFB83427}"/>
    <hyperlink ref="D17" r:id="rId31" xr:uid="{31538730-CCBC-41F1-94E5-53AA680A59C7}"/>
    <hyperlink ref="D19" r:id="rId32" xr:uid="{3AB8AB2C-5BB3-4CBF-BFC3-8E5AB58F5022}"/>
    <hyperlink ref="D20" r:id="rId33" xr:uid="{C44FDA5F-0432-4EF5-A6F4-6FF87896C714}"/>
    <hyperlink ref="D34" r:id="rId34" tooltip="https://www.google.com/maps/place//data=!4m2!3m1!1s0xd44ab000adf899f:0xd765aad97d157931?sa=X&amp;ved=1t:8290&amp;ictx=111" xr:uid="{806D15A2-EA2B-439B-B656-E9E7EEBA0EB7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5"/>
  <colBreaks count="1" manualBreakCount="1">
    <brk id="6" max="1048575" man="1"/>
  </colBreaks>
  <drawing r:id="rId36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A6487-E0CA-4E90-A769-935B1F365CC2}">
  <sheetPr codeName="Hoja36"/>
  <dimension ref="A2:L1480"/>
  <sheetViews>
    <sheetView view="pageBreakPreview" topLeftCell="B19" zoomScaleNormal="130" zoomScaleSheetLayoutView="100" workbookViewId="0">
      <selection activeCell="M37" sqref="M37"/>
    </sheetView>
  </sheetViews>
  <sheetFormatPr baseColWidth="10" defaultColWidth="11.42578125" defaultRowHeight="15"/>
  <cols>
    <col min="1" max="1" width="5.42578125" hidden="1" customWidth="1"/>
    <col min="2" max="2" width="23.7109375" customWidth="1"/>
    <col min="3" max="3" width="12.42578125" customWidth="1"/>
    <col min="4" max="4" width="49.7109375" style="67" customWidth="1"/>
    <col min="5" max="5" width="12.28515625" customWidth="1"/>
    <col min="6" max="6" width="10.28515625" customWidth="1"/>
    <col min="7" max="7" width="5.5703125" hidden="1" customWidth="1"/>
    <col min="8" max="8" width="30.7109375" customWidth="1"/>
    <col min="9" max="9" width="14.7109375" customWidth="1"/>
    <col min="10" max="10" width="40.7109375" customWidth="1"/>
    <col min="11" max="11" width="10.7109375" customWidth="1"/>
    <col min="12" max="12" width="11.28515625" customWidth="1"/>
  </cols>
  <sheetData>
    <row r="2" spans="1:12" ht="18" customHeight="1">
      <c r="B2" s="209"/>
      <c r="C2" s="209"/>
      <c r="D2" s="209"/>
      <c r="E2" s="209"/>
      <c r="F2" s="209"/>
    </row>
    <row r="4" spans="1:12">
      <c r="B4" s="210"/>
      <c r="C4" s="210"/>
      <c r="D4" s="210"/>
      <c r="E4" s="210"/>
      <c r="F4" s="210"/>
    </row>
    <row r="5" spans="1:12" ht="18" customHeight="1">
      <c r="B5" s="210"/>
      <c r="C5" s="210"/>
      <c r="D5" s="210"/>
      <c r="E5" s="210"/>
      <c r="F5" s="210"/>
      <c r="G5" s="1"/>
      <c r="H5" s="1"/>
    </row>
    <row r="6" spans="1:12">
      <c r="B6" s="64"/>
      <c r="C6" s="64"/>
      <c r="D6" s="64"/>
      <c r="E6" s="64"/>
      <c r="F6" s="64"/>
    </row>
    <row r="7" spans="1:12">
      <c r="B7" s="208"/>
      <c r="C7" s="208"/>
      <c r="D7" s="208"/>
      <c r="E7" s="208"/>
      <c r="F7" s="208"/>
    </row>
    <row r="8" spans="1:12">
      <c r="B8" s="208"/>
      <c r="C8" s="208"/>
      <c r="D8" s="208"/>
      <c r="E8" s="208"/>
      <c r="F8" s="208"/>
    </row>
    <row r="11" spans="1:12" ht="1.5" customHeight="1"/>
    <row r="12" spans="1:12" ht="15" hidden="1" customHeight="1"/>
    <row r="13" spans="1:12" ht="22.5" customHeight="1">
      <c r="A13" s="418" t="s">
        <v>163</v>
      </c>
      <c r="B13" s="445" t="s">
        <v>164</v>
      </c>
      <c r="C13" s="445"/>
      <c r="D13" s="445"/>
      <c r="E13" s="445" t="s">
        <v>385</v>
      </c>
      <c r="F13" s="445"/>
      <c r="G13" s="419" t="s">
        <v>163</v>
      </c>
      <c r="H13" s="447" t="s">
        <v>165</v>
      </c>
      <c r="I13" s="448"/>
      <c r="J13" s="448"/>
      <c r="K13" s="448"/>
      <c r="L13" s="449"/>
    </row>
    <row r="14" spans="1:12" ht="30">
      <c r="A14" s="418"/>
      <c r="B14" s="33" t="s">
        <v>167</v>
      </c>
      <c r="C14" s="33" t="s">
        <v>168</v>
      </c>
      <c r="D14" s="33" t="s">
        <v>169</v>
      </c>
      <c r="E14" s="55" t="s">
        <v>86</v>
      </c>
      <c r="F14" s="55" t="s">
        <v>381</v>
      </c>
      <c r="G14" s="419"/>
      <c r="H14" s="34" t="s">
        <v>167</v>
      </c>
      <c r="I14" s="34" t="s">
        <v>168</v>
      </c>
      <c r="J14" s="34" t="s">
        <v>169</v>
      </c>
      <c r="K14" s="35" t="s">
        <v>86</v>
      </c>
      <c r="L14" s="55" t="s">
        <v>381</v>
      </c>
    </row>
    <row r="15" spans="1:12" ht="26.25" customHeight="1">
      <c r="A15" s="71">
        <f>A38+1</f>
        <v>6</v>
      </c>
      <c r="B15" s="75" t="s">
        <v>170</v>
      </c>
      <c r="C15" s="76" t="s">
        <v>171</v>
      </c>
      <c r="D15" s="86" t="s">
        <v>172</v>
      </c>
      <c r="E15" s="78">
        <f>+'SABANA DE PRECIOS'!BH15</f>
        <v>1.62503</v>
      </c>
      <c r="F15" s="78">
        <f>+E15*1.1</f>
        <v>1.787533</v>
      </c>
      <c r="G15" s="45">
        <v>25</v>
      </c>
      <c r="H15" s="75" t="s">
        <v>56</v>
      </c>
      <c r="I15" s="85" t="s">
        <v>173</v>
      </c>
      <c r="J15" s="86" t="s">
        <v>174</v>
      </c>
      <c r="K15" s="78">
        <f>'SABANA DE PRECIOS'!BH33</f>
        <v>1.6189800000000001</v>
      </c>
      <c r="L15" s="78">
        <f>K15*1.1</f>
        <v>1.7808780000000002</v>
      </c>
    </row>
    <row r="16" spans="1:12" ht="26.25" customHeight="1">
      <c r="A16" s="71" t="e">
        <f>A29+1</f>
        <v>#REF!</v>
      </c>
      <c r="B16" s="75" t="s">
        <v>175</v>
      </c>
      <c r="C16" s="76" t="s">
        <v>171</v>
      </c>
      <c r="D16" s="86" t="s">
        <v>176</v>
      </c>
      <c r="E16" s="78">
        <f>+'SABANA DE PRECIOS'!BH16</f>
        <v>1.62503</v>
      </c>
      <c r="F16" s="78">
        <f t="shared" ref="F16:F38" si="0">+E16*1.1</f>
        <v>1.787533</v>
      </c>
      <c r="G16" s="45">
        <f>G15+1</f>
        <v>26</v>
      </c>
      <c r="H16" s="75" t="s">
        <v>58</v>
      </c>
      <c r="I16" s="85" t="s">
        <v>177</v>
      </c>
      <c r="J16" s="86" t="s">
        <v>178</v>
      </c>
      <c r="K16" s="78">
        <f>'SABANA DE PRECIOS'!BH34</f>
        <v>1.6891599999999998</v>
      </c>
      <c r="L16" s="78">
        <f t="shared" ref="L16:L37" si="1">K16*1.1</f>
        <v>1.8580759999999998</v>
      </c>
    </row>
    <row r="17" spans="1:12" ht="26.25" customHeight="1">
      <c r="A17" s="71"/>
      <c r="B17" s="75" t="s">
        <v>182</v>
      </c>
      <c r="C17" s="76" t="s">
        <v>171</v>
      </c>
      <c r="D17" s="86" t="s">
        <v>183</v>
      </c>
      <c r="E17" s="78">
        <f>+'SABANA DE PRECIOS'!BH18</f>
        <v>1.6310800000000001</v>
      </c>
      <c r="F17" s="78">
        <f t="shared" si="0"/>
        <v>1.7941880000000003</v>
      </c>
      <c r="G17" s="45"/>
      <c r="H17" s="75" t="s">
        <v>59</v>
      </c>
      <c r="I17" s="85" t="s">
        <v>177</v>
      </c>
      <c r="J17" s="86" t="s">
        <v>181</v>
      </c>
      <c r="K17" s="78">
        <f>'SABANA DE PRECIOS'!BH35</f>
        <v>1.6601199999999998</v>
      </c>
      <c r="L17" s="78">
        <f t="shared" si="1"/>
        <v>1.8261319999999999</v>
      </c>
    </row>
    <row r="18" spans="1:12" ht="26.25" customHeight="1">
      <c r="A18" s="71"/>
      <c r="B18" s="75" t="s">
        <v>186</v>
      </c>
      <c r="C18" s="76" t="s">
        <v>171</v>
      </c>
      <c r="D18" s="86" t="s">
        <v>187</v>
      </c>
      <c r="E18" s="78">
        <f>+'SABANA DE PRECIOS'!BH19</f>
        <v>1.63713</v>
      </c>
      <c r="F18" s="78">
        <f t="shared" si="0"/>
        <v>1.8008430000000002</v>
      </c>
      <c r="G18" s="45"/>
      <c r="H18" s="75" t="s">
        <v>62</v>
      </c>
      <c r="I18" s="85" t="s">
        <v>177</v>
      </c>
      <c r="J18" s="86" t="s">
        <v>188</v>
      </c>
      <c r="K18" s="78">
        <f>'SABANA DE PRECIOS'!BH37</f>
        <v>1.6794800000000001</v>
      </c>
      <c r="L18" s="78">
        <f t="shared" si="1"/>
        <v>1.8474280000000003</v>
      </c>
    </row>
    <row r="19" spans="1:12" ht="26.25" customHeight="1">
      <c r="A19" s="71"/>
      <c r="B19" s="75" t="s">
        <v>37</v>
      </c>
      <c r="C19" s="76" t="s">
        <v>189</v>
      </c>
      <c r="D19" s="86" t="s">
        <v>190</v>
      </c>
      <c r="E19" s="78">
        <f>+'SABANA DE PRECIOS'!BH20</f>
        <v>1.6189800000000001</v>
      </c>
      <c r="F19" s="78">
        <f t="shared" si="0"/>
        <v>1.7808780000000002</v>
      </c>
      <c r="G19" s="45"/>
      <c r="H19" s="75" t="s">
        <v>49</v>
      </c>
      <c r="I19" s="85" t="s">
        <v>184</v>
      </c>
      <c r="J19" s="86" t="s">
        <v>185</v>
      </c>
      <c r="K19" s="78">
        <f>'SABANA DE PRECIOS'!BH29</f>
        <v>0</v>
      </c>
      <c r="L19" s="78">
        <f t="shared" si="1"/>
        <v>0</v>
      </c>
    </row>
    <row r="20" spans="1:12" ht="26.25" customHeight="1">
      <c r="A20" s="71"/>
      <c r="B20" s="75" t="s">
        <v>368</v>
      </c>
      <c r="C20" s="76" t="s">
        <v>171</v>
      </c>
      <c r="D20" s="86" t="s">
        <v>369</v>
      </c>
      <c r="E20" s="78">
        <f>+'SABANA DE PRECIOS'!BH21</f>
        <v>1.6552800000000001</v>
      </c>
      <c r="F20" s="78">
        <f t="shared" si="0"/>
        <v>1.8208080000000002</v>
      </c>
      <c r="G20" s="45"/>
      <c r="H20" s="75" t="s">
        <v>64</v>
      </c>
      <c r="I20" s="85" t="s">
        <v>195</v>
      </c>
      <c r="J20" s="86" t="s">
        <v>196</v>
      </c>
      <c r="K20" s="78">
        <f>'SABANA DE PRECIOS'!BH38</f>
        <v>1.6431800000000001</v>
      </c>
      <c r="L20" s="78">
        <f t="shared" si="1"/>
        <v>1.8074980000000003</v>
      </c>
    </row>
    <row r="21" spans="1:12" ht="26.25" customHeight="1">
      <c r="A21" s="71">
        <f>G38+1</f>
        <v>3</v>
      </c>
      <c r="B21" s="75" t="s">
        <v>15</v>
      </c>
      <c r="C21" s="76" t="s">
        <v>193</v>
      </c>
      <c r="D21" s="86" t="s">
        <v>194</v>
      </c>
      <c r="E21" s="78">
        <f>'SABANA DE PRECIOS'!BH3</f>
        <v>1.6431800000000001</v>
      </c>
      <c r="F21" s="78">
        <f t="shared" si="0"/>
        <v>1.8074980000000003</v>
      </c>
      <c r="G21" s="45">
        <v>27</v>
      </c>
      <c r="H21" s="75" t="s">
        <v>65</v>
      </c>
      <c r="I21" s="85" t="s">
        <v>193</v>
      </c>
      <c r="J21" s="86" t="s">
        <v>198</v>
      </c>
      <c r="K21" s="78">
        <f>'SABANA DE PRECIOS'!BH39</f>
        <v>1.6879500000000001</v>
      </c>
      <c r="L21" s="78">
        <f t="shared" si="1"/>
        <v>1.8567450000000003</v>
      </c>
    </row>
    <row r="22" spans="1:12" ht="26.25" customHeight="1">
      <c r="A22" s="71">
        <f>A21+1</f>
        <v>4</v>
      </c>
      <c r="B22" s="75" t="s">
        <v>18</v>
      </c>
      <c r="C22" s="76" t="s">
        <v>189</v>
      </c>
      <c r="D22" s="86" t="s">
        <v>197</v>
      </c>
      <c r="E22" s="78">
        <f>'SABANA DE PRECIOS'!BH4</f>
        <v>1.6431800000000001</v>
      </c>
      <c r="F22" s="78">
        <f t="shared" si="0"/>
        <v>1.8074980000000003</v>
      </c>
      <c r="G22" s="45">
        <f>G21+1</f>
        <v>28</v>
      </c>
      <c r="H22" s="75" t="s">
        <v>67</v>
      </c>
      <c r="I22" s="85" t="s">
        <v>177</v>
      </c>
      <c r="J22" s="86" t="s">
        <v>201</v>
      </c>
      <c r="K22" s="78">
        <f>'SABANA DE PRECIOS'!BH40</f>
        <v>1.64439</v>
      </c>
      <c r="L22" s="78">
        <f t="shared" si="1"/>
        <v>1.8088290000000002</v>
      </c>
    </row>
    <row r="23" spans="1:12" ht="26.25" customHeight="1">
      <c r="A23" s="71">
        <f>A22+1</f>
        <v>5</v>
      </c>
      <c r="B23" s="75" t="s">
        <v>19</v>
      </c>
      <c r="C23" s="76" t="s">
        <v>199</v>
      </c>
      <c r="D23" s="86" t="s">
        <v>200</v>
      </c>
      <c r="E23" s="78">
        <f>'SABANA DE PRECIOS'!BH5</f>
        <v>1.6431800000000001</v>
      </c>
      <c r="F23" s="78">
        <f t="shared" si="0"/>
        <v>1.8074980000000003</v>
      </c>
      <c r="G23" s="45">
        <f t="shared" ref="G23:G36" si="2">G22+1</f>
        <v>29</v>
      </c>
      <c r="H23" s="75" t="s">
        <v>69</v>
      </c>
      <c r="I23" s="85" t="s">
        <v>156</v>
      </c>
      <c r="J23" s="86" t="s">
        <v>204</v>
      </c>
      <c r="K23" s="78">
        <f>'SABANA DE PRECIOS'!BH41</f>
        <v>1.61293</v>
      </c>
      <c r="L23" s="78">
        <f t="shared" si="1"/>
        <v>1.7742230000000001</v>
      </c>
    </row>
    <row r="24" spans="1:12" ht="26.25" customHeight="1">
      <c r="A24" s="71">
        <f>A15+1</f>
        <v>7</v>
      </c>
      <c r="B24" s="75" t="s">
        <v>20</v>
      </c>
      <c r="C24" s="76" t="s">
        <v>202</v>
      </c>
      <c r="D24" s="86" t="s">
        <v>203</v>
      </c>
      <c r="E24" s="78">
        <f>'SABANA DE PRECIOS'!BH6</f>
        <v>1.66133</v>
      </c>
      <c r="F24" s="78">
        <f t="shared" si="0"/>
        <v>1.8274630000000001</v>
      </c>
      <c r="G24" s="45">
        <v>30</v>
      </c>
      <c r="H24" s="75" t="s">
        <v>71</v>
      </c>
      <c r="I24" s="85" t="s">
        <v>206</v>
      </c>
      <c r="J24" s="86" t="s">
        <v>207</v>
      </c>
      <c r="K24" s="78">
        <f>'SABANA DE PRECIOS'!BH42</f>
        <v>1.64439</v>
      </c>
      <c r="L24" s="78">
        <f t="shared" si="1"/>
        <v>1.8088290000000002</v>
      </c>
    </row>
    <row r="25" spans="1:12" ht="26.25" customHeight="1">
      <c r="A25" s="71" t="e">
        <f>A37+1</f>
        <v>#REF!</v>
      </c>
      <c r="B25" s="75" t="s">
        <v>21</v>
      </c>
      <c r="C25" s="76" t="s">
        <v>189</v>
      </c>
      <c r="D25" s="86" t="s">
        <v>205</v>
      </c>
      <c r="E25" s="78">
        <f>'SABANA DE PRECIOS'!BH7</f>
        <v>1.6431800000000001</v>
      </c>
      <c r="F25" s="78">
        <f t="shared" si="0"/>
        <v>1.8074980000000003</v>
      </c>
      <c r="G25" s="45">
        <f t="shared" si="2"/>
        <v>31</v>
      </c>
      <c r="H25" s="75" t="s">
        <v>72</v>
      </c>
      <c r="I25" s="85" t="s">
        <v>184</v>
      </c>
      <c r="J25" s="86" t="s">
        <v>209</v>
      </c>
      <c r="K25" s="78">
        <f>'SABANA DE PRECIOS'!BH43</f>
        <v>1.7564299999999999</v>
      </c>
      <c r="L25" s="78">
        <f t="shared" si="1"/>
        <v>1.9320730000000002</v>
      </c>
    </row>
    <row r="26" spans="1:12" ht="26.25" customHeight="1">
      <c r="A26" s="71">
        <f>A24+1</f>
        <v>8</v>
      </c>
      <c r="B26" s="75" t="s">
        <v>22</v>
      </c>
      <c r="C26" s="76" t="s">
        <v>189</v>
      </c>
      <c r="D26" s="86" t="s">
        <v>208</v>
      </c>
      <c r="E26" s="78">
        <f>'SABANA DE PRECIOS'!BH8</f>
        <v>1.6552800000000001</v>
      </c>
      <c r="F26" s="78">
        <f t="shared" si="0"/>
        <v>1.8208080000000002</v>
      </c>
      <c r="G26" s="45">
        <f t="shared" si="2"/>
        <v>32</v>
      </c>
      <c r="H26" s="75" t="s">
        <v>73</v>
      </c>
      <c r="I26" s="85" t="s">
        <v>184</v>
      </c>
      <c r="J26" s="86" t="s">
        <v>212</v>
      </c>
      <c r="K26" s="78">
        <f>'SABANA DE PRECIOS'!BH44</f>
        <v>0</v>
      </c>
      <c r="L26" s="78">
        <f t="shared" si="1"/>
        <v>0</v>
      </c>
    </row>
    <row r="27" spans="1:12" ht="26.25" customHeight="1">
      <c r="A27" s="71" t="e">
        <f>G28+1</f>
        <v>#REF!</v>
      </c>
      <c r="B27" s="75" t="s">
        <v>24</v>
      </c>
      <c r="C27" s="76" t="s">
        <v>210</v>
      </c>
      <c r="D27" s="86" t="s">
        <v>211</v>
      </c>
      <c r="E27" s="78">
        <f>'SABANA DE PRECIOS'!BH10</f>
        <v>1.6068800000000001</v>
      </c>
      <c r="F27" s="78">
        <f t="shared" si="0"/>
        <v>1.7675680000000003</v>
      </c>
      <c r="G27" s="45">
        <f t="shared" si="2"/>
        <v>33</v>
      </c>
      <c r="H27" s="75" t="s">
        <v>74</v>
      </c>
      <c r="I27" s="85" t="s">
        <v>214</v>
      </c>
      <c r="J27" s="86" t="s">
        <v>215</v>
      </c>
      <c r="K27" s="78">
        <f>'SABANA DE PRECIOS'!BH45</f>
        <v>1.7061000000000002</v>
      </c>
      <c r="L27" s="78">
        <f t="shared" si="1"/>
        <v>1.8767100000000003</v>
      </c>
    </row>
    <row r="28" spans="1:12" ht="26.25" customHeight="1">
      <c r="A28" s="71" t="e">
        <f>A36+1</f>
        <v>#REF!</v>
      </c>
      <c r="B28" s="75" t="s">
        <v>26</v>
      </c>
      <c r="C28" s="76" t="s">
        <v>202</v>
      </c>
      <c r="D28" s="86" t="s">
        <v>213</v>
      </c>
      <c r="E28" s="78">
        <f>'SABANA DE PRECIOS'!BH11</f>
        <v>1.63713</v>
      </c>
      <c r="F28" s="78">
        <f t="shared" si="0"/>
        <v>1.8008430000000002</v>
      </c>
      <c r="G28" s="45" t="e">
        <f>#REF!+1</f>
        <v>#REF!</v>
      </c>
      <c r="H28" s="75" t="s">
        <v>76</v>
      </c>
      <c r="I28" s="85" t="s">
        <v>76</v>
      </c>
      <c r="J28" s="86" t="s">
        <v>217</v>
      </c>
      <c r="K28" s="78">
        <f>'SABANA DE PRECIOS'!BH46</f>
        <v>1.6093</v>
      </c>
      <c r="L28" s="78">
        <f t="shared" si="1"/>
        <v>1.7702300000000002</v>
      </c>
    </row>
    <row r="29" spans="1:12" ht="26.25" customHeight="1">
      <c r="A29" s="71" t="e">
        <f>A28+1</f>
        <v>#REF!</v>
      </c>
      <c r="B29" s="75" t="s">
        <v>23</v>
      </c>
      <c r="C29" s="76" t="s">
        <v>177</v>
      </c>
      <c r="D29" s="86" t="s">
        <v>216</v>
      </c>
      <c r="E29" s="78">
        <f>'SABANA DE PRECIOS'!BH12</f>
        <v>1.6431800000000001</v>
      </c>
      <c r="F29" s="78">
        <f t="shared" si="0"/>
        <v>1.8074980000000003</v>
      </c>
      <c r="G29" s="45">
        <v>34</v>
      </c>
      <c r="H29" s="75" t="s">
        <v>78</v>
      </c>
      <c r="I29" s="85" t="s">
        <v>177</v>
      </c>
      <c r="J29" s="86" t="s">
        <v>219</v>
      </c>
      <c r="K29" s="78">
        <f>'SABANA DE PRECIOS'!BH47</f>
        <v>1.6867399999999999</v>
      </c>
      <c r="L29" s="78">
        <f t="shared" si="1"/>
        <v>1.8554140000000001</v>
      </c>
    </row>
    <row r="30" spans="1:12" ht="26.25" customHeight="1">
      <c r="A30" s="71" t="e">
        <f>A40+1</f>
        <v>#REF!</v>
      </c>
      <c r="B30" s="75" t="s">
        <v>28</v>
      </c>
      <c r="C30" s="76" t="s">
        <v>202</v>
      </c>
      <c r="D30" s="86" t="s">
        <v>218</v>
      </c>
      <c r="E30" s="78">
        <f>'SABANA DE PRECIOS'!BH13</f>
        <v>1.64802</v>
      </c>
      <c r="F30" s="78">
        <f t="shared" si="0"/>
        <v>1.8128220000000002</v>
      </c>
      <c r="G30" s="45">
        <f>A26+1</f>
        <v>9</v>
      </c>
      <c r="H30" s="75" t="s">
        <v>79</v>
      </c>
      <c r="I30" s="85" t="s">
        <v>177</v>
      </c>
      <c r="J30" s="86" t="s">
        <v>221</v>
      </c>
      <c r="K30" s="78">
        <f>'SABANA DE PRECIOS'!BH48</f>
        <v>1.6831099999999999</v>
      </c>
      <c r="L30" s="78">
        <f t="shared" si="1"/>
        <v>1.851421</v>
      </c>
    </row>
    <row r="31" spans="1:12" ht="26.25" customHeight="1">
      <c r="A31" s="71" t="e">
        <f>A30+1</f>
        <v>#REF!</v>
      </c>
      <c r="B31" s="75" t="s">
        <v>29</v>
      </c>
      <c r="C31" s="76" t="s">
        <v>202</v>
      </c>
      <c r="D31" s="86" t="s">
        <v>220</v>
      </c>
      <c r="E31" s="78">
        <f>'SABANA DE PRECIOS'!BH14</f>
        <v>1.66133</v>
      </c>
      <c r="F31" s="78">
        <f t="shared" si="0"/>
        <v>1.8274630000000001</v>
      </c>
      <c r="G31" s="45">
        <f>A34+1</f>
        <v>36</v>
      </c>
      <c r="H31" s="75" t="s">
        <v>80</v>
      </c>
      <c r="I31" s="85" t="s">
        <v>156</v>
      </c>
      <c r="J31" s="86" t="s">
        <v>224</v>
      </c>
      <c r="K31" s="78">
        <f>'SABANA DE PRECIOS'!BH49</f>
        <v>1.61293</v>
      </c>
      <c r="L31" s="78">
        <f t="shared" si="1"/>
        <v>1.7742230000000001</v>
      </c>
    </row>
    <row r="32" spans="1:12" ht="26.25" customHeight="1">
      <c r="A32" s="71"/>
      <c r="B32" s="75" t="s">
        <v>47</v>
      </c>
      <c r="C32" s="76" t="s">
        <v>222</v>
      </c>
      <c r="D32" s="86" t="s">
        <v>223</v>
      </c>
      <c r="E32" s="78">
        <f>'SABANA DE PRECIOS'!BH28</f>
        <v>1.7641799999999999</v>
      </c>
      <c r="F32" s="78">
        <f t="shared" si="0"/>
        <v>1.940598</v>
      </c>
      <c r="G32" s="45"/>
      <c r="H32" s="75" t="s">
        <v>227</v>
      </c>
      <c r="I32" s="85" t="s">
        <v>228</v>
      </c>
      <c r="J32" s="86" t="s">
        <v>229</v>
      </c>
      <c r="K32" s="78">
        <f>'SABANA DE PRECIOS'!BH50</f>
        <v>1.64923</v>
      </c>
      <c r="L32" s="78">
        <f t="shared" si="1"/>
        <v>1.8141530000000001</v>
      </c>
    </row>
    <row r="33" spans="1:12" ht="26.25" customHeight="1">
      <c r="A33" s="71"/>
      <c r="B33" s="75" t="s">
        <v>39</v>
      </c>
      <c r="C33" s="76" t="s">
        <v>225</v>
      </c>
      <c r="D33" s="86" t="s">
        <v>226</v>
      </c>
      <c r="E33" s="78">
        <f>'SABANA DE PRECIOS'!BH23</f>
        <v>1.6431800000000001</v>
      </c>
      <c r="F33" s="78">
        <f t="shared" si="0"/>
        <v>1.8074980000000003</v>
      </c>
      <c r="G33" s="45">
        <f>G31+1</f>
        <v>37</v>
      </c>
      <c r="H33" s="75" t="s">
        <v>51</v>
      </c>
      <c r="I33" s="85" t="s">
        <v>177</v>
      </c>
      <c r="J33" s="86" t="s">
        <v>232</v>
      </c>
      <c r="K33" s="78">
        <f>'SABANA DE PRECIOS'!BH30</f>
        <v>1.6746400000000001</v>
      </c>
      <c r="L33" s="78">
        <f t="shared" si="1"/>
        <v>1.8421040000000002</v>
      </c>
    </row>
    <row r="34" spans="1:12" ht="26.25" customHeight="1">
      <c r="A34" s="71">
        <f>G29+1</f>
        <v>35</v>
      </c>
      <c r="B34" s="75" t="s">
        <v>41</v>
      </c>
      <c r="C34" s="76" t="s">
        <v>230</v>
      </c>
      <c r="D34" s="86" t="s">
        <v>231</v>
      </c>
      <c r="E34" s="78">
        <f>'SABANA DE PRECIOS'!BH24</f>
        <v>1.6552800000000001</v>
      </c>
      <c r="F34" s="78">
        <f t="shared" si="0"/>
        <v>1.8208080000000002</v>
      </c>
      <c r="G34" s="45">
        <f t="shared" si="2"/>
        <v>38</v>
      </c>
      <c r="H34" s="75" t="s">
        <v>53</v>
      </c>
      <c r="I34" s="85" t="s">
        <v>234</v>
      </c>
      <c r="J34" s="86" t="s">
        <v>235</v>
      </c>
      <c r="K34" s="78">
        <f>'SABANA DE PRECIOS'!BH31</f>
        <v>1.6431800000000001</v>
      </c>
      <c r="L34" s="78">
        <f t="shared" si="1"/>
        <v>1.8074980000000003</v>
      </c>
    </row>
    <row r="35" spans="1:12" ht="26.25" customHeight="1">
      <c r="A35" s="71"/>
      <c r="B35" s="75" t="s">
        <v>43</v>
      </c>
      <c r="C35" s="76" t="s">
        <v>177</v>
      </c>
      <c r="D35" s="86" t="s">
        <v>233</v>
      </c>
      <c r="E35" s="78">
        <f>'SABANA DE PRECIOS'!BH25</f>
        <v>1.6552800000000001</v>
      </c>
      <c r="F35" s="78">
        <f t="shared" si="0"/>
        <v>1.8208080000000002</v>
      </c>
      <c r="G35" s="45">
        <f t="shared" si="2"/>
        <v>39</v>
      </c>
      <c r="H35" s="75" t="s">
        <v>83</v>
      </c>
      <c r="I35" s="85" t="s">
        <v>238</v>
      </c>
      <c r="J35" s="86" t="s">
        <v>239</v>
      </c>
      <c r="K35" s="78">
        <f>'SABANA DE PRECIOS'!BH51</f>
        <v>1.66133</v>
      </c>
      <c r="L35" s="78">
        <f t="shared" si="1"/>
        <v>1.8274630000000001</v>
      </c>
    </row>
    <row r="36" spans="1:12" ht="26.25" customHeight="1">
      <c r="A36" s="71" t="e">
        <f>#REF!+1</f>
        <v>#REF!</v>
      </c>
      <c r="B36" s="75" t="s">
        <v>386</v>
      </c>
      <c r="C36" s="76" t="s">
        <v>236</v>
      </c>
      <c r="D36" s="86" t="s">
        <v>237</v>
      </c>
      <c r="E36" s="78" t="e">
        <f>'SABANA DE PRECIOS'!#REF!</f>
        <v>#REF!</v>
      </c>
      <c r="F36" s="78" t="e">
        <f t="shared" si="0"/>
        <v>#REF!</v>
      </c>
      <c r="G36" s="45">
        <f t="shared" si="2"/>
        <v>40</v>
      </c>
      <c r="H36" s="75" t="s">
        <v>55</v>
      </c>
      <c r="I36" s="85" t="s">
        <v>177</v>
      </c>
      <c r="J36" s="86" t="s">
        <v>241</v>
      </c>
      <c r="K36" s="78">
        <f>'SABANA DE PRECIOS'!BH32</f>
        <v>1.7327199999999998</v>
      </c>
      <c r="L36" s="78">
        <f t="shared" si="1"/>
        <v>1.9059919999999999</v>
      </c>
    </row>
    <row r="37" spans="1:12" ht="26.25" customHeight="1">
      <c r="A37" s="71" t="e">
        <f>A16+1</f>
        <v>#REF!</v>
      </c>
      <c r="B37" s="75" t="s">
        <v>45</v>
      </c>
      <c r="C37" s="76" t="s">
        <v>177</v>
      </c>
      <c r="D37" s="86" t="s">
        <v>240</v>
      </c>
      <c r="E37" s="78">
        <f>'SABANA DE PRECIOS'!BH26</f>
        <v>1.6673800000000001</v>
      </c>
      <c r="F37" s="78">
        <f t="shared" si="0"/>
        <v>1.8341180000000001</v>
      </c>
      <c r="G37" s="45">
        <v>1</v>
      </c>
      <c r="H37" s="214" t="s">
        <v>61</v>
      </c>
      <c r="I37" s="215" t="s">
        <v>383</v>
      </c>
      <c r="J37" s="216" t="s">
        <v>384</v>
      </c>
      <c r="K37" s="217">
        <f>'SABANA DE PRECIOS'!BH36</f>
        <v>1.6891600000000002</v>
      </c>
      <c r="L37" s="217">
        <f t="shared" si="1"/>
        <v>1.8580760000000003</v>
      </c>
    </row>
    <row r="38" spans="1:12" ht="26.25" customHeight="1">
      <c r="A38" s="71">
        <f>A22+1</f>
        <v>5</v>
      </c>
      <c r="B38" s="75" t="s">
        <v>191</v>
      </c>
      <c r="C38" s="76" t="s">
        <v>154</v>
      </c>
      <c r="D38" s="86" t="s">
        <v>192</v>
      </c>
      <c r="E38" s="78">
        <f>'SABANA DE PRECIOS'!BH27</f>
        <v>1.6310800000000001</v>
      </c>
      <c r="F38" s="78">
        <f t="shared" si="0"/>
        <v>1.7941880000000003</v>
      </c>
      <c r="G38" s="45">
        <f>G37+1</f>
        <v>2</v>
      </c>
      <c r="H38" s="75"/>
      <c r="I38" s="85"/>
      <c r="J38" s="86"/>
      <c r="K38" s="78"/>
      <c r="L38" s="78"/>
    </row>
    <row r="39" spans="1:12" ht="27.75" customHeight="1">
      <c r="A39" s="97" t="e">
        <f>A25+1</f>
        <v>#REF!</v>
      </c>
      <c r="D39"/>
      <c r="G39" s="97">
        <f>G38+1</f>
        <v>3</v>
      </c>
      <c r="H39" s="92"/>
      <c r="I39" s="82"/>
      <c r="J39" s="95"/>
      <c r="K39" s="81"/>
      <c r="L39" s="81"/>
    </row>
    <row r="40" spans="1:12" ht="27.75" customHeight="1">
      <c r="A40" s="97" t="e">
        <f>A39+1</f>
        <v>#REF!</v>
      </c>
      <c r="D40"/>
      <c r="G40" s="97" t="e">
        <f>A31+1</f>
        <v>#REF!</v>
      </c>
      <c r="H40" s="73"/>
      <c r="I40" s="82"/>
      <c r="J40" s="95"/>
      <c r="K40" s="96"/>
      <c r="L40" s="96"/>
    </row>
    <row r="41" spans="1:12">
      <c r="D41" s="93"/>
      <c r="J41" s="94"/>
    </row>
    <row r="42" spans="1:12">
      <c r="D42" s="94"/>
    </row>
    <row r="43" spans="1:12">
      <c r="D43" s="94"/>
    </row>
    <row r="44" spans="1:12">
      <c r="D44" s="94"/>
    </row>
    <row r="45" spans="1:12">
      <c r="D45"/>
    </row>
    <row r="46" spans="1:12">
      <c r="D46"/>
    </row>
    <row r="47" spans="1:12">
      <c r="D47"/>
    </row>
    <row r="48" spans="1:12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</sheetData>
  <mergeCells count="5">
    <mergeCell ref="A13:A14"/>
    <mergeCell ref="B13:D13"/>
    <mergeCell ref="E13:F13"/>
    <mergeCell ref="G13:G14"/>
    <mergeCell ref="H13:L13"/>
  </mergeCells>
  <hyperlinks>
    <hyperlink ref="D22" r:id="rId1" xr:uid="{7EE2F663-B0AD-41FF-81F7-CB838A392240}"/>
    <hyperlink ref="D23" r:id="rId2" xr:uid="{5E196181-F6DB-4EC0-A859-8F2E02F4434A}"/>
    <hyperlink ref="D24" r:id="rId3" xr:uid="{8E06F0B6-6F42-429A-900F-9B53A8BD1541}"/>
    <hyperlink ref="D25" r:id="rId4" xr:uid="{E2A99208-807A-467B-97D2-C97553235866}"/>
    <hyperlink ref="D26" r:id="rId5" xr:uid="{3E00422F-B3C5-4794-94AD-144F8306FCC7}"/>
    <hyperlink ref="D27" r:id="rId6" xr:uid="{EBF3811B-23C8-418A-A04D-739CBDCB3377}"/>
    <hyperlink ref="D29" r:id="rId7" xr:uid="{030DE541-246B-4699-AA7B-62F895CE13DE}"/>
    <hyperlink ref="D30" r:id="rId8" xr:uid="{69F1AFB8-F366-4E98-A938-27EBA8DBFC41}"/>
    <hyperlink ref="D33" r:id="rId9" xr:uid="{DB54F80C-A25C-4851-A8E5-EEB656EAD1F0}"/>
    <hyperlink ref="D34" r:id="rId10" xr:uid="{1D9A6D50-C696-4CEA-B426-8C9A91EFC5DF}"/>
    <hyperlink ref="D35" r:id="rId11" xr:uid="{A525A875-07CB-4EE0-95B6-984D09A44D2E}"/>
    <hyperlink ref="D36" r:id="rId12" xr:uid="{FB4524BF-BFC1-48B4-B3A7-3542D96B6222}"/>
    <hyperlink ref="D37" r:id="rId13" xr:uid="{C2624BCE-5701-46E8-9CA0-AA608D513B0F}"/>
    <hyperlink ref="D32" r:id="rId14" xr:uid="{399E56D4-E319-4536-B055-E6D305DF1067}"/>
    <hyperlink ref="J19" r:id="rId15" xr:uid="{F52401F6-E478-4277-9969-093AD9CAF4C7}"/>
    <hyperlink ref="J33" r:id="rId16" xr:uid="{9717BAD6-49D8-43E7-AC6B-7A3E1D65EA88}"/>
    <hyperlink ref="J34" r:id="rId17" xr:uid="{C9419F80-BD2A-4DDA-A55F-318E9EB43319}"/>
    <hyperlink ref="J36" r:id="rId18" xr:uid="{A117F966-3FC2-4263-8F61-8A002CEE550D}"/>
    <hyperlink ref="J16" r:id="rId19" xr:uid="{E1F85855-F727-4EE8-AA8D-CC9EB6D6CF88}"/>
    <hyperlink ref="J17" r:id="rId20" xr:uid="{74B4D8A2-F689-4DFA-8A84-99891B1769E7}"/>
    <hyperlink ref="J18" r:id="rId21" xr:uid="{62B64F14-B6BC-4985-88E1-22BF1038894C}"/>
    <hyperlink ref="J20" r:id="rId22" xr:uid="{AA1CB667-668F-4BB2-B1E4-C1C81E6360DD}"/>
    <hyperlink ref="J21" r:id="rId23" xr:uid="{1D45BA67-AD13-4B1D-A895-7B54DB4E3C2E}"/>
    <hyperlink ref="J22" r:id="rId24" xr:uid="{C1DBE6D1-3507-4C15-9B30-94BB7503E3C4}"/>
    <hyperlink ref="J23" r:id="rId25" xr:uid="{D3FE8ED2-8B1B-4A33-9C4B-21E62F393882}"/>
    <hyperlink ref="J24" r:id="rId26" xr:uid="{11E643AB-1D8A-4A13-BDE5-94599EC3F46D}"/>
    <hyperlink ref="J25" r:id="rId27" xr:uid="{385DF6B6-A499-4474-AB16-EF1A9132CE99}"/>
    <hyperlink ref="J26" r:id="rId28" xr:uid="{4D0BCEB6-C65B-4892-B243-9DABD681723A}"/>
    <hyperlink ref="J28" r:id="rId29" xr:uid="{FE752042-5C76-4818-B5AA-1E1452A657C9}"/>
    <hyperlink ref="J29" r:id="rId30" xr:uid="{C8895B7F-2690-4969-8C14-3063640EBCEE}"/>
    <hyperlink ref="D15" r:id="rId31" xr:uid="{20E2868E-0AE6-4619-B3A0-CAA891C31F84}"/>
    <hyperlink ref="D16" r:id="rId32" xr:uid="{83673FB9-2538-47EB-9487-5490D6FD0775}"/>
    <hyperlink ref="D17" r:id="rId33" xr:uid="{B1B482E9-4AAD-454D-8EFD-2F8EC6873371}"/>
    <hyperlink ref="D18" r:id="rId34" xr:uid="{10E3E404-4F87-4E7B-80A7-4FEDBEA74B5E}"/>
    <hyperlink ref="D31" r:id="rId35" tooltip="https://www.google.com/maps/place//data=!4m2!3m1!1s0xd44ab000adf899f:0xd765aad97d157931?sa=X&amp;ved=1t:8290&amp;ictx=111" xr:uid="{9737D8F6-E5B1-4D57-968A-34B492D837F8}"/>
  </hyperlinks>
  <printOptions horizontalCentered="1" verticalCentered="1"/>
  <pageMargins left="7.8740157480315001E-2" right="7.8740157480315001E-2" top="0.31496062992126" bottom="0.31496062992126" header="0" footer="0"/>
  <pageSetup paperSize="9" scale="91" orientation="portrait" r:id="rId36"/>
  <colBreaks count="1" manualBreakCount="1">
    <brk id="6" max="1048575" man="1"/>
  </colBreaks>
  <drawing r:id="rId37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6:V59"/>
  <sheetViews>
    <sheetView view="pageBreakPreview" topLeftCell="A10" zoomScale="115" zoomScaleNormal="100" workbookViewId="0">
      <selection activeCell="K25" sqref="K25"/>
    </sheetView>
  </sheetViews>
  <sheetFormatPr baseColWidth="10" defaultColWidth="11" defaultRowHeight="15"/>
  <cols>
    <col min="1" max="1" width="5.5703125" customWidth="1"/>
    <col min="2" max="2" width="25.5703125" customWidth="1"/>
    <col min="3" max="3" width="15.5703125" customWidth="1"/>
    <col min="4" max="4" width="32" customWidth="1"/>
    <col min="5" max="5" width="13.28515625" customWidth="1"/>
    <col min="6" max="6" width="13.7109375" customWidth="1"/>
    <col min="7" max="7" width="5.5703125" customWidth="1"/>
    <col min="8" max="8" width="25.5703125" customWidth="1"/>
    <col min="9" max="9" width="15.5703125" customWidth="1"/>
    <col min="10" max="10" width="32" customWidth="1"/>
    <col min="11" max="11" width="13.28515625" customWidth="1"/>
    <col min="12" max="12" width="13.7109375" customWidth="1"/>
    <col min="15" max="15" width="17.42578125" customWidth="1"/>
  </cols>
  <sheetData>
    <row r="6" spans="1:22" ht="74.25">
      <c r="O6" s="52" t="s">
        <v>7</v>
      </c>
      <c r="P6" s="53" t="s">
        <v>242</v>
      </c>
      <c r="Q6" s="59" t="s">
        <v>243</v>
      </c>
      <c r="R6" s="60" t="s">
        <v>244</v>
      </c>
      <c r="S6" s="60" t="s">
        <v>245</v>
      </c>
      <c r="T6" s="60" t="s">
        <v>246</v>
      </c>
      <c r="U6" s="53" t="s">
        <v>247</v>
      </c>
      <c r="V6" s="61" t="s">
        <v>248</v>
      </c>
    </row>
    <row r="7" spans="1:22">
      <c r="O7" s="54" t="s">
        <v>39</v>
      </c>
      <c r="R7" s="62" t="e">
        <f t="shared" ref="R7:R32" si="0">F13-U7</f>
        <v>#REF!</v>
      </c>
      <c r="S7" s="62" t="e">
        <f>R7/1.21</f>
        <v>#REF!</v>
      </c>
      <c r="T7" s="62" t="e">
        <f>S7-V7</f>
        <v>#REF!</v>
      </c>
      <c r="U7" s="62">
        <v>200</v>
      </c>
      <c r="V7" s="63">
        <v>49</v>
      </c>
    </row>
    <row r="8" spans="1:22">
      <c r="O8" s="54" t="s">
        <v>249</v>
      </c>
      <c r="R8" s="62" t="e">
        <f t="shared" si="0"/>
        <v>#REF!</v>
      </c>
      <c r="S8" s="62" t="e">
        <f t="shared" ref="S8:S46" si="1">R8/1.21</f>
        <v>#REF!</v>
      </c>
      <c r="T8" s="62" t="e">
        <f t="shared" ref="T8:T46" si="2">S8-V8</f>
        <v>#REF!</v>
      </c>
      <c r="U8" s="62">
        <v>200</v>
      </c>
      <c r="V8" s="63">
        <v>49</v>
      </c>
    </row>
    <row r="9" spans="1:22">
      <c r="O9" s="54" t="s">
        <v>19</v>
      </c>
      <c r="R9" s="62" t="e">
        <f t="shared" si="0"/>
        <v>#REF!</v>
      </c>
      <c r="S9" s="62" t="e">
        <f t="shared" si="1"/>
        <v>#REF!</v>
      </c>
      <c r="T9" s="62" t="e">
        <f t="shared" si="2"/>
        <v>#REF!</v>
      </c>
      <c r="U9" s="62">
        <v>200</v>
      </c>
      <c r="V9" s="63">
        <v>49</v>
      </c>
    </row>
    <row r="10" spans="1:22" ht="16.149999999999999" customHeight="1">
      <c r="O10" s="54" t="s">
        <v>18</v>
      </c>
      <c r="R10" s="62" t="e">
        <f t="shared" si="0"/>
        <v>#REF!</v>
      </c>
      <c r="S10" s="62" t="e">
        <f t="shared" si="1"/>
        <v>#REF!</v>
      </c>
      <c r="T10" s="62" t="e">
        <f t="shared" si="2"/>
        <v>#REF!</v>
      </c>
      <c r="U10" s="62">
        <v>200</v>
      </c>
      <c r="V10" s="63">
        <v>49</v>
      </c>
    </row>
    <row r="11" spans="1:22" ht="30" customHeight="1">
      <c r="A11" s="455" t="s">
        <v>163</v>
      </c>
      <c r="B11" s="450" t="s">
        <v>250</v>
      </c>
      <c r="C11" s="450"/>
      <c r="D11" s="450"/>
      <c r="E11" s="451" t="s">
        <v>166</v>
      </c>
      <c r="F11" s="452"/>
      <c r="G11" s="457" t="s">
        <v>163</v>
      </c>
      <c r="H11" s="453" t="s">
        <v>250</v>
      </c>
      <c r="I11" s="453"/>
      <c r="J11" s="453"/>
      <c r="K11" s="454" t="s">
        <v>166</v>
      </c>
      <c r="L11" s="454"/>
      <c r="O11" s="54" t="s">
        <v>251</v>
      </c>
      <c r="R11" s="62" t="e">
        <f t="shared" si="0"/>
        <v>#REF!</v>
      </c>
      <c r="S11" s="62" t="e">
        <f t="shared" si="1"/>
        <v>#REF!</v>
      </c>
      <c r="T11" s="62" t="e">
        <f t="shared" si="2"/>
        <v>#REF!</v>
      </c>
      <c r="U11" s="62">
        <v>200</v>
      </c>
      <c r="V11" s="63">
        <v>49</v>
      </c>
    </row>
    <row r="12" spans="1:22" ht="30" customHeight="1">
      <c r="A12" s="456"/>
      <c r="B12" s="34" t="s">
        <v>167</v>
      </c>
      <c r="C12" s="34" t="s">
        <v>168</v>
      </c>
      <c r="D12" s="34" t="s">
        <v>169</v>
      </c>
      <c r="E12" s="35" t="s">
        <v>242</v>
      </c>
      <c r="F12" s="36" t="s">
        <v>252</v>
      </c>
      <c r="G12" s="457"/>
      <c r="H12" s="34" t="s">
        <v>167</v>
      </c>
      <c r="I12" s="34" t="s">
        <v>168</v>
      </c>
      <c r="J12" s="34" t="s">
        <v>169</v>
      </c>
      <c r="K12" s="35" t="s">
        <v>242</v>
      </c>
      <c r="L12" s="36" t="s">
        <v>252</v>
      </c>
      <c r="O12" s="54" t="s">
        <v>43</v>
      </c>
      <c r="R12" s="62" t="e">
        <f t="shared" si="0"/>
        <v>#REF!</v>
      </c>
      <c r="S12" s="62" t="e">
        <f t="shared" si="1"/>
        <v>#REF!</v>
      </c>
      <c r="T12" s="62" t="e">
        <f t="shared" si="2"/>
        <v>#REF!</v>
      </c>
      <c r="U12" s="62">
        <v>200</v>
      </c>
      <c r="V12" s="63">
        <v>49</v>
      </c>
    </row>
    <row r="13" spans="1:22" ht="18" customHeight="1">
      <c r="A13" s="37">
        <v>1</v>
      </c>
      <c r="B13" s="38" t="s">
        <v>39</v>
      </c>
      <c r="C13" s="38" t="s">
        <v>253</v>
      </c>
      <c r="D13" s="39" t="s">
        <v>254</v>
      </c>
      <c r="E13" s="40" t="e">
        <f>+#REF!*1000</f>
        <v>#REF!</v>
      </c>
      <c r="F13" s="41" t="e">
        <f t="shared" ref="F13:F38" si="3">E13*1.21</f>
        <v>#REF!</v>
      </c>
      <c r="G13" s="42">
        <f>A38+1</f>
        <v>27</v>
      </c>
      <c r="H13" s="39" t="s">
        <v>64</v>
      </c>
      <c r="I13" s="39" t="s">
        <v>195</v>
      </c>
      <c r="J13" s="39" t="s">
        <v>255</v>
      </c>
      <c r="K13" s="56" t="e">
        <f>+#REF!*1000</f>
        <v>#REF!</v>
      </c>
      <c r="L13" s="56" t="e">
        <f t="shared" ref="L13:L30" si="4">K13*1.21</f>
        <v>#REF!</v>
      </c>
      <c r="O13" s="54" t="s">
        <v>21</v>
      </c>
      <c r="R13" s="62" t="e">
        <f t="shared" si="0"/>
        <v>#REF!</v>
      </c>
      <c r="S13" s="62" t="e">
        <f t="shared" si="1"/>
        <v>#REF!</v>
      </c>
      <c r="T13" s="62" t="e">
        <f t="shared" si="2"/>
        <v>#REF!</v>
      </c>
      <c r="U13" s="62">
        <v>200</v>
      </c>
      <c r="V13" s="63">
        <v>49</v>
      </c>
    </row>
    <row r="14" spans="1:22" ht="30">
      <c r="A14" s="37">
        <f t="shared" ref="A14:A38" si="5">A13+1</f>
        <v>2</v>
      </c>
      <c r="B14" s="38" t="s">
        <v>249</v>
      </c>
      <c r="C14" s="38" t="s">
        <v>256</v>
      </c>
      <c r="D14" s="39" t="s">
        <v>257</v>
      </c>
      <c r="E14" s="40" t="e">
        <f>+#REF!*1000</f>
        <v>#REF!</v>
      </c>
      <c r="F14" s="41" t="e">
        <f t="shared" si="3"/>
        <v>#REF!</v>
      </c>
      <c r="G14" s="42">
        <f>G13+1</f>
        <v>28</v>
      </c>
      <c r="H14" s="39" t="s">
        <v>258</v>
      </c>
      <c r="I14" s="39" t="s">
        <v>259</v>
      </c>
      <c r="J14" s="39" t="s">
        <v>260</v>
      </c>
      <c r="K14" s="56" t="e">
        <f>+#REF!*1000</f>
        <v>#REF!</v>
      </c>
      <c r="L14" s="56" t="e">
        <f t="shared" si="4"/>
        <v>#REF!</v>
      </c>
      <c r="O14" s="54" t="s">
        <v>261</v>
      </c>
      <c r="R14" s="62" t="e">
        <f t="shared" si="0"/>
        <v>#REF!</v>
      </c>
      <c r="S14" s="62" t="e">
        <f t="shared" si="1"/>
        <v>#REF!</v>
      </c>
      <c r="T14" s="62" t="e">
        <f t="shared" si="2"/>
        <v>#REF!</v>
      </c>
      <c r="U14" s="62">
        <v>200</v>
      </c>
      <c r="V14" s="63">
        <v>49</v>
      </c>
    </row>
    <row r="15" spans="1:22" ht="30">
      <c r="A15" s="37">
        <f t="shared" si="5"/>
        <v>3</v>
      </c>
      <c r="B15" s="38" t="s">
        <v>199</v>
      </c>
      <c r="C15" s="38" t="s">
        <v>199</v>
      </c>
      <c r="D15" s="39" t="s">
        <v>262</v>
      </c>
      <c r="E15" s="40" t="e">
        <f>+#REF!*1000</f>
        <v>#REF!</v>
      </c>
      <c r="F15" s="41" t="e">
        <f t="shared" si="3"/>
        <v>#REF!</v>
      </c>
      <c r="G15" s="42">
        <f t="shared" ref="G15:G30" si="6">G14+1</f>
        <v>29</v>
      </c>
      <c r="H15" s="39" t="s">
        <v>263</v>
      </c>
      <c r="I15" s="39" t="s">
        <v>264</v>
      </c>
      <c r="J15" s="39" t="s">
        <v>265</v>
      </c>
      <c r="K15" s="56" t="e">
        <f>+#REF!*1000</f>
        <v>#REF!</v>
      </c>
      <c r="L15" s="56" t="e">
        <f t="shared" si="4"/>
        <v>#REF!</v>
      </c>
      <c r="O15" s="54" t="s">
        <v>45</v>
      </c>
      <c r="R15" s="62" t="e">
        <f t="shared" si="0"/>
        <v>#REF!</v>
      </c>
      <c r="S15" s="62" t="e">
        <f t="shared" si="1"/>
        <v>#REF!</v>
      </c>
      <c r="T15" s="62" t="e">
        <f t="shared" si="2"/>
        <v>#REF!</v>
      </c>
      <c r="U15" s="62">
        <v>200</v>
      </c>
      <c r="V15" s="63">
        <v>49</v>
      </c>
    </row>
    <row r="16" spans="1:22" ht="18" customHeight="1">
      <c r="A16" s="37">
        <f t="shared" si="5"/>
        <v>4</v>
      </c>
      <c r="B16" s="38" t="s">
        <v>266</v>
      </c>
      <c r="C16" s="38" t="s">
        <v>267</v>
      </c>
      <c r="D16" s="39" t="s">
        <v>268</v>
      </c>
      <c r="E16" s="40" t="e">
        <f>+#REF!*1000</f>
        <v>#REF!</v>
      </c>
      <c r="F16" s="41" t="e">
        <f t="shared" si="3"/>
        <v>#REF!</v>
      </c>
      <c r="G16" s="42">
        <f t="shared" si="6"/>
        <v>30</v>
      </c>
      <c r="H16" s="39"/>
      <c r="I16" s="39"/>
      <c r="J16" s="39"/>
      <c r="K16" s="56"/>
      <c r="L16" s="56"/>
      <c r="O16" s="54" t="s">
        <v>269</v>
      </c>
      <c r="R16" s="62" t="e">
        <f t="shared" si="0"/>
        <v>#REF!</v>
      </c>
      <c r="S16" s="62" t="e">
        <f t="shared" si="1"/>
        <v>#REF!</v>
      </c>
      <c r="T16" s="62" t="e">
        <f t="shared" si="2"/>
        <v>#REF!</v>
      </c>
      <c r="U16" s="62">
        <v>200</v>
      </c>
      <c r="V16" s="63">
        <v>49</v>
      </c>
    </row>
    <row r="17" spans="1:22" ht="30" customHeight="1">
      <c r="A17" s="37">
        <f t="shared" si="5"/>
        <v>5</v>
      </c>
      <c r="B17" s="38" t="s">
        <v>251</v>
      </c>
      <c r="C17" s="38" t="s">
        <v>270</v>
      </c>
      <c r="D17" s="39" t="s">
        <v>271</v>
      </c>
      <c r="E17" s="40" t="e">
        <f>+#REF!*1000</f>
        <v>#REF!</v>
      </c>
      <c r="F17" s="41" t="e">
        <f t="shared" si="3"/>
        <v>#REF!</v>
      </c>
      <c r="G17" s="42">
        <f t="shared" si="6"/>
        <v>31</v>
      </c>
      <c r="H17" s="39" t="s">
        <v>272</v>
      </c>
      <c r="I17" s="39" t="s">
        <v>273</v>
      </c>
      <c r="J17" s="39" t="s">
        <v>274</v>
      </c>
      <c r="K17" s="56" t="e">
        <f>+#REF!*1000</f>
        <v>#REF!</v>
      </c>
      <c r="L17" s="56" t="e">
        <f t="shared" si="4"/>
        <v>#REF!</v>
      </c>
      <c r="O17" s="54" t="s">
        <v>275</v>
      </c>
      <c r="R17" s="62" t="e">
        <f t="shared" si="0"/>
        <v>#REF!</v>
      </c>
      <c r="S17" s="62" t="e">
        <f t="shared" si="1"/>
        <v>#REF!</v>
      </c>
      <c r="T17" s="62" t="e">
        <f t="shared" si="2"/>
        <v>#REF!</v>
      </c>
      <c r="U17" s="62">
        <v>200</v>
      </c>
      <c r="V17" s="63">
        <v>49</v>
      </c>
    </row>
    <row r="18" spans="1:22" ht="18" customHeight="1">
      <c r="A18" s="37">
        <f t="shared" si="5"/>
        <v>6</v>
      </c>
      <c r="B18" s="38" t="s">
        <v>43</v>
      </c>
      <c r="C18" s="38" t="s">
        <v>177</v>
      </c>
      <c r="D18" s="39" t="s">
        <v>276</v>
      </c>
      <c r="E18" s="40" t="e">
        <f>+#REF!*1000</f>
        <v>#REF!</v>
      </c>
      <c r="F18" s="41" t="e">
        <f t="shared" si="3"/>
        <v>#REF!</v>
      </c>
      <c r="G18" s="42">
        <f t="shared" si="6"/>
        <v>32</v>
      </c>
      <c r="H18" s="39" t="s">
        <v>277</v>
      </c>
      <c r="I18" s="39" t="s">
        <v>278</v>
      </c>
      <c r="J18" s="39" t="s">
        <v>279</v>
      </c>
      <c r="K18" s="56" t="e">
        <f>+#REF!*1000</f>
        <v>#REF!</v>
      </c>
      <c r="L18" s="56" t="e">
        <f t="shared" si="4"/>
        <v>#REF!</v>
      </c>
      <c r="O18" s="54" t="s">
        <v>47</v>
      </c>
      <c r="R18" s="62" t="e">
        <f t="shared" si="0"/>
        <v>#REF!</v>
      </c>
      <c r="S18" s="62" t="e">
        <f t="shared" si="1"/>
        <v>#REF!</v>
      </c>
      <c r="T18" s="62" t="e">
        <f t="shared" si="2"/>
        <v>#REF!</v>
      </c>
      <c r="U18" s="62">
        <v>200</v>
      </c>
      <c r="V18" s="63">
        <v>49</v>
      </c>
    </row>
    <row r="19" spans="1:22" ht="18" customHeight="1">
      <c r="A19" s="37">
        <f t="shared" si="5"/>
        <v>7</v>
      </c>
      <c r="B19" s="43" t="s">
        <v>280</v>
      </c>
      <c r="C19" s="43" t="s">
        <v>267</v>
      </c>
      <c r="D19" s="39" t="s">
        <v>281</v>
      </c>
      <c r="E19" s="40" t="e">
        <f>+#REF!*1000</f>
        <v>#REF!</v>
      </c>
      <c r="F19" s="41" t="e">
        <f t="shared" si="3"/>
        <v>#REF!</v>
      </c>
      <c r="G19" s="42">
        <f t="shared" si="6"/>
        <v>33</v>
      </c>
      <c r="H19" s="39" t="s">
        <v>65</v>
      </c>
      <c r="I19" s="39" t="s">
        <v>193</v>
      </c>
      <c r="J19" s="39" t="s">
        <v>282</v>
      </c>
      <c r="K19" s="56" t="e">
        <f>+#REF!*1000</f>
        <v>#REF!</v>
      </c>
      <c r="L19" s="56" t="e">
        <f t="shared" si="4"/>
        <v>#REF!</v>
      </c>
      <c r="O19" s="54" t="s">
        <v>49</v>
      </c>
      <c r="R19" s="62" t="e">
        <f t="shared" si="0"/>
        <v>#REF!</v>
      </c>
      <c r="S19" s="62" t="e">
        <f t="shared" si="1"/>
        <v>#REF!</v>
      </c>
      <c r="T19" s="62" t="e">
        <f t="shared" si="2"/>
        <v>#REF!</v>
      </c>
      <c r="U19" s="62">
        <v>200</v>
      </c>
      <c r="V19" s="63">
        <v>49</v>
      </c>
    </row>
    <row r="20" spans="1:22" ht="18" customHeight="1">
      <c r="A20" s="37">
        <f t="shared" si="5"/>
        <v>8</v>
      </c>
      <c r="B20" s="38" t="s">
        <v>261</v>
      </c>
      <c r="C20" s="38" t="s">
        <v>283</v>
      </c>
      <c r="D20" s="39" t="s">
        <v>284</v>
      </c>
      <c r="E20" s="40" t="e">
        <f>+#REF!*1000</f>
        <v>#REF!</v>
      </c>
      <c r="F20" s="41" t="e">
        <f t="shared" si="3"/>
        <v>#REF!</v>
      </c>
      <c r="G20" s="42">
        <f t="shared" si="6"/>
        <v>34</v>
      </c>
      <c r="H20" s="39" t="s">
        <v>285</v>
      </c>
      <c r="I20" s="39" t="s">
        <v>286</v>
      </c>
      <c r="J20" s="39" t="s">
        <v>287</v>
      </c>
      <c r="K20" s="56" t="e">
        <f>+#REF!*1000</f>
        <v>#REF!</v>
      </c>
      <c r="L20" s="56" t="e">
        <f t="shared" si="4"/>
        <v>#REF!</v>
      </c>
      <c r="O20" s="54" t="s">
        <v>51</v>
      </c>
      <c r="R20" s="62" t="e">
        <f t="shared" si="0"/>
        <v>#REF!</v>
      </c>
      <c r="S20" s="62" t="e">
        <f t="shared" si="1"/>
        <v>#REF!</v>
      </c>
      <c r="T20" s="62" t="e">
        <f t="shared" si="2"/>
        <v>#REF!</v>
      </c>
      <c r="U20" s="62">
        <v>200</v>
      </c>
      <c r="V20" s="63">
        <v>49</v>
      </c>
    </row>
    <row r="21" spans="1:22" ht="18" customHeight="1">
      <c r="A21" s="37">
        <f t="shared" si="5"/>
        <v>9</v>
      </c>
      <c r="B21" s="38" t="s">
        <v>45</v>
      </c>
      <c r="C21" s="43" t="s">
        <v>177</v>
      </c>
      <c r="D21" s="39" t="s">
        <v>288</v>
      </c>
      <c r="E21" s="40" t="e">
        <f>+#REF!*1000</f>
        <v>#REF!</v>
      </c>
      <c r="F21" s="41" t="e">
        <f t="shared" si="3"/>
        <v>#REF!</v>
      </c>
      <c r="G21" s="42">
        <f t="shared" si="6"/>
        <v>35</v>
      </c>
      <c r="H21" s="44"/>
      <c r="I21" s="57"/>
      <c r="J21" s="57"/>
      <c r="K21" s="56"/>
      <c r="L21" s="56"/>
      <c r="O21" s="54" t="s">
        <v>24</v>
      </c>
      <c r="R21" s="62" t="e">
        <f t="shared" si="0"/>
        <v>#REF!</v>
      </c>
      <c r="S21" s="62" t="e">
        <f t="shared" si="1"/>
        <v>#REF!</v>
      </c>
      <c r="T21" s="62" t="e">
        <f t="shared" si="2"/>
        <v>#REF!</v>
      </c>
      <c r="U21" s="62">
        <v>200</v>
      </c>
      <c r="V21" s="63">
        <v>49</v>
      </c>
    </row>
    <row r="22" spans="1:22" ht="18" customHeight="1">
      <c r="A22" s="37">
        <f t="shared" si="5"/>
        <v>10</v>
      </c>
      <c r="B22" s="38" t="s">
        <v>289</v>
      </c>
      <c r="C22" s="38" t="s">
        <v>290</v>
      </c>
      <c r="D22" s="39" t="s">
        <v>291</v>
      </c>
      <c r="E22" s="40" t="e">
        <f>+#REF!*1000</f>
        <v>#REF!</v>
      </c>
      <c r="F22" s="41" t="e">
        <f t="shared" si="3"/>
        <v>#REF!</v>
      </c>
      <c r="G22" s="42">
        <f t="shared" si="6"/>
        <v>36</v>
      </c>
      <c r="H22" s="39" t="s">
        <v>67</v>
      </c>
      <c r="I22" s="39" t="s">
        <v>177</v>
      </c>
      <c r="J22" s="39" t="s">
        <v>292</v>
      </c>
      <c r="K22" s="56" t="e">
        <f>+#REF!*1000</f>
        <v>#REF!</v>
      </c>
      <c r="L22" s="56" t="e">
        <f t="shared" si="4"/>
        <v>#REF!</v>
      </c>
      <c r="O22" s="54" t="s">
        <v>24</v>
      </c>
      <c r="R22" s="62" t="e">
        <f t="shared" si="0"/>
        <v>#REF!</v>
      </c>
      <c r="S22" s="62" t="e">
        <f t="shared" si="1"/>
        <v>#REF!</v>
      </c>
      <c r="T22" s="62" t="e">
        <f t="shared" si="2"/>
        <v>#REF!</v>
      </c>
      <c r="U22" s="62">
        <v>200</v>
      </c>
      <c r="V22" s="63">
        <v>49</v>
      </c>
    </row>
    <row r="23" spans="1:22" ht="18" customHeight="1">
      <c r="A23" s="37">
        <f t="shared" si="5"/>
        <v>11</v>
      </c>
      <c r="B23" s="38" t="s">
        <v>275</v>
      </c>
      <c r="C23" s="38" t="s">
        <v>293</v>
      </c>
      <c r="D23" s="39" t="s">
        <v>294</v>
      </c>
      <c r="E23" s="40" t="e">
        <f>+#REF!*1000</f>
        <v>#REF!</v>
      </c>
      <c r="F23" s="41" t="e">
        <f t="shared" si="3"/>
        <v>#REF!</v>
      </c>
      <c r="G23" s="42">
        <f t="shared" si="6"/>
        <v>37</v>
      </c>
      <c r="H23" s="39" t="s">
        <v>69</v>
      </c>
      <c r="I23" s="39" t="s">
        <v>156</v>
      </c>
      <c r="J23" s="39" t="s">
        <v>295</v>
      </c>
      <c r="K23" s="56" t="e">
        <f>+#REF!*1000</f>
        <v>#REF!</v>
      </c>
      <c r="L23" s="56" t="e">
        <f t="shared" si="4"/>
        <v>#REF!</v>
      </c>
      <c r="O23" s="54" t="s">
        <v>20</v>
      </c>
      <c r="R23" s="62" t="e">
        <f t="shared" si="0"/>
        <v>#REF!</v>
      </c>
      <c r="S23" s="62" t="e">
        <f t="shared" si="1"/>
        <v>#REF!</v>
      </c>
      <c r="T23" s="62" t="e">
        <f t="shared" si="2"/>
        <v>#REF!</v>
      </c>
      <c r="U23" s="62">
        <v>200</v>
      </c>
      <c r="V23" s="63">
        <v>49</v>
      </c>
    </row>
    <row r="24" spans="1:22" ht="18" customHeight="1">
      <c r="A24" s="37">
        <f t="shared" si="5"/>
        <v>12</v>
      </c>
      <c r="B24" s="38" t="s">
        <v>47</v>
      </c>
      <c r="C24" s="38" t="s">
        <v>296</v>
      </c>
      <c r="D24" s="39" t="s">
        <v>297</v>
      </c>
      <c r="E24" s="40" t="e">
        <f>+#REF!*1000</f>
        <v>#REF!</v>
      </c>
      <c r="F24" s="41" t="e">
        <f t="shared" si="3"/>
        <v>#REF!</v>
      </c>
      <c r="G24" s="42">
        <f t="shared" si="6"/>
        <v>38</v>
      </c>
      <c r="H24" s="39" t="s">
        <v>298</v>
      </c>
      <c r="I24" s="39" t="s">
        <v>158</v>
      </c>
      <c r="J24" s="39" t="s">
        <v>299</v>
      </c>
      <c r="K24" s="56" t="e">
        <f>+#REF!*1000</f>
        <v>#REF!</v>
      </c>
      <c r="L24" s="56" t="e">
        <f t="shared" si="4"/>
        <v>#REF!</v>
      </c>
      <c r="O24" s="54" t="s">
        <v>300</v>
      </c>
      <c r="R24" s="62">
        <f t="shared" si="0"/>
        <v>-200</v>
      </c>
      <c r="S24" s="62">
        <f t="shared" si="1"/>
        <v>-165.28925619834712</v>
      </c>
      <c r="T24" s="62">
        <f t="shared" si="2"/>
        <v>-214.28925619834712</v>
      </c>
      <c r="U24" s="62">
        <v>200</v>
      </c>
      <c r="V24" s="63">
        <v>49</v>
      </c>
    </row>
    <row r="25" spans="1:22" ht="18" customHeight="1">
      <c r="A25" s="37">
        <f t="shared" si="5"/>
        <v>13</v>
      </c>
      <c r="B25" s="38" t="s">
        <v>301</v>
      </c>
      <c r="C25" s="38" t="s">
        <v>184</v>
      </c>
      <c r="D25" s="39" t="s">
        <v>302</v>
      </c>
      <c r="E25" s="40" t="e">
        <f>+#REF!*1000</f>
        <v>#REF!</v>
      </c>
      <c r="F25" s="41" t="e">
        <f t="shared" si="3"/>
        <v>#REF!</v>
      </c>
      <c r="G25" s="42">
        <f t="shared" si="6"/>
        <v>39</v>
      </c>
      <c r="H25" s="39" t="s">
        <v>303</v>
      </c>
      <c r="I25" s="39" t="s">
        <v>177</v>
      </c>
      <c r="J25" s="39" t="s">
        <v>304</v>
      </c>
      <c r="K25" s="56" t="e">
        <f>+#REF!*1000</f>
        <v>#REF!</v>
      </c>
      <c r="L25" s="56" t="e">
        <f t="shared" si="4"/>
        <v>#REF!</v>
      </c>
      <c r="O25" s="54" t="s">
        <v>23</v>
      </c>
      <c r="R25" s="62" t="e">
        <f t="shared" si="0"/>
        <v>#REF!</v>
      </c>
      <c r="S25" s="62" t="e">
        <f t="shared" si="1"/>
        <v>#REF!</v>
      </c>
      <c r="T25" s="62" t="e">
        <f t="shared" si="2"/>
        <v>#REF!</v>
      </c>
      <c r="U25" s="62">
        <v>200</v>
      </c>
      <c r="V25" s="63">
        <v>49</v>
      </c>
    </row>
    <row r="26" spans="1:22" ht="18" customHeight="1">
      <c r="A26" s="37">
        <f t="shared" si="5"/>
        <v>14</v>
      </c>
      <c r="B26" s="38" t="s">
        <v>305</v>
      </c>
      <c r="C26" s="38" t="s">
        <v>306</v>
      </c>
      <c r="D26" s="39" t="s">
        <v>307</v>
      </c>
      <c r="E26" s="40" t="e">
        <f>+#REF!*1000</f>
        <v>#REF!</v>
      </c>
      <c r="F26" s="41" t="e">
        <f t="shared" si="3"/>
        <v>#REF!</v>
      </c>
      <c r="G26" s="42">
        <f t="shared" si="6"/>
        <v>40</v>
      </c>
      <c r="H26" s="39" t="s">
        <v>308</v>
      </c>
      <c r="I26" s="39" t="s">
        <v>309</v>
      </c>
      <c r="J26" s="39" t="s">
        <v>310</v>
      </c>
      <c r="K26" s="56" t="e">
        <f>+#REF!*1000</f>
        <v>#REF!</v>
      </c>
      <c r="L26" s="56" t="e">
        <f t="shared" si="4"/>
        <v>#REF!</v>
      </c>
      <c r="O26" s="54" t="s">
        <v>58</v>
      </c>
      <c r="R26" s="62" t="e">
        <f t="shared" si="0"/>
        <v>#REF!</v>
      </c>
      <c r="S26" s="62" t="e">
        <f t="shared" si="1"/>
        <v>#REF!</v>
      </c>
      <c r="T26" s="62" t="e">
        <f t="shared" si="2"/>
        <v>#REF!</v>
      </c>
      <c r="U26" s="62">
        <v>200</v>
      </c>
      <c r="V26" s="63">
        <v>49</v>
      </c>
    </row>
    <row r="27" spans="1:22" ht="18" customHeight="1">
      <c r="A27" s="37">
        <f t="shared" si="5"/>
        <v>15</v>
      </c>
      <c r="B27" s="43" t="s">
        <v>311</v>
      </c>
      <c r="C27" s="45" t="s">
        <v>210</v>
      </c>
      <c r="D27" s="45" t="s">
        <v>312</v>
      </c>
      <c r="E27" s="40" t="e">
        <f>+#REF!*1000</f>
        <v>#REF!</v>
      </c>
      <c r="F27" s="41" t="e">
        <f t="shared" si="3"/>
        <v>#REF!</v>
      </c>
      <c r="G27" s="42">
        <f t="shared" si="6"/>
        <v>41</v>
      </c>
      <c r="H27" s="39" t="s">
        <v>313</v>
      </c>
      <c r="I27" s="39" t="s">
        <v>206</v>
      </c>
      <c r="J27" s="39" t="s">
        <v>314</v>
      </c>
      <c r="K27" s="56" t="e">
        <f>+#REF!*1000</f>
        <v>#REF!</v>
      </c>
      <c r="L27" s="56" t="e">
        <f t="shared" si="4"/>
        <v>#REF!</v>
      </c>
      <c r="O27" s="54" t="s">
        <v>59</v>
      </c>
      <c r="R27" s="62" t="e">
        <f t="shared" si="0"/>
        <v>#REF!</v>
      </c>
      <c r="S27" s="62" t="e">
        <f t="shared" si="1"/>
        <v>#REF!</v>
      </c>
      <c r="T27" s="62" t="e">
        <f t="shared" si="2"/>
        <v>#REF!</v>
      </c>
      <c r="U27" s="62">
        <v>200</v>
      </c>
      <c r="V27" s="63">
        <v>49</v>
      </c>
    </row>
    <row r="28" spans="1:22" ht="18" customHeight="1">
      <c r="A28" s="37">
        <f t="shared" si="5"/>
        <v>16</v>
      </c>
      <c r="B28" s="38" t="s">
        <v>315</v>
      </c>
      <c r="C28" s="45" t="s">
        <v>210</v>
      </c>
      <c r="D28" s="45" t="s">
        <v>316</v>
      </c>
      <c r="E28" s="40" t="e">
        <f>+#REF!*1000</f>
        <v>#REF!</v>
      </c>
      <c r="F28" s="41" t="e">
        <f t="shared" si="3"/>
        <v>#REF!</v>
      </c>
      <c r="G28" s="42">
        <f t="shared" si="6"/>
        <v>42</v>
      </c>
      <c r="H28" s="39" t="s">
        <v>44</v>
      </c>
      <c r="I28" s="58" t="s">
        <v>317</v>
      </c>
      <c r="J28" s="39" t="s">
        <v>318</v>
      </c>
      <c r="K28" s="56" t="e">
        <f>+#REF!*1000</f>
        <v>#REF!</v>
      </c>
      <c r="L28" s="56" t="e">
        <f t="shared" si="4"/>
        <v>#REF!</v>
      </c>
      <c r="O28" s="54" t="s">
        <v>60</v>
      </c>
      <c r="R28" s="62" t="e">
        <f t="shared" si="0"/>
        <v>#REF!</v>
      </c>
      <c r="S28" s="62" t="e">
        <f t="shared" si="1"/>
        <v>#REF!</v>
      </c>
      <c r="T28" s="62" t="e">
        <f t="shared" si="2"/>
        <v>#REF!</v>
      </c>
      <c r="U28" s="62">
        <v>200</v>
      </c>
      <c r="V28" s="63">
        <v>49</v>
      </c>
    </row>
    <row r="29" spans="1:22" ht="30">
      <c r="A29" s="37">
        <f t="shared" si="5"/>
        <v>17</v>
      </c>
      <c r="B29" s="38" t="s">
        <v>319</v>
      </c>
      <c r="C29" s="38" t="s">
        <v>202</v>
      </c>
      <c r="D29" s="39" t="s">
        <v>320</v>
      </c>
      <c r="E29" s="40" t="e">
        <f>+#REF!*1000</f>
        <v>#REF!</v>
      </c>
      <c r="F29" s="41" t="e">
        <f t="shared" si="3"/>
        <v>#REF!</v>
      </c>
      <c r="G29" s="42">
        <f t="shared" si="6"/>
        <v>43</v>
      </c>
      <c r="H29" s="46" t="s">
        <v>72</v>
      </c>
      <c r="I29" s="46" t="s">
        <v>184</v>
      </c>
      <c r="J29" s="46" t="s">
        <v>321</v>
      </c>
      <c r="K29" s="56" t="e">
        <f>+#REF!*1000</f>
        <v>#REF!</v>
      </c>
      <c r="L29" s="56" t="e">
        <f t="shared" si="4"/>
        <v>#REF!</v>
      </c>
      <c r="O29" s="54" t="s">
        <v>53</v>
      </c>
      <c r="R29" s="62" t="e">
        <f t="shared" si="0"/>
        <v>#REF!</v>
      </c>
      <c r="S29" s="62" t="e">
        <f t="shared" si="1"/>
        <v>#REF!</v>
      </c>
      <c r="T29" s="62" t="e">
        <f t="shared" si="2"/>
        <v>#REF!</v>
      </c>
      <c r="U29" s="62">
        <v>200</v>
      </c>
      <c r="V29" s="63">
        <v>49</v>
      </c>
    </row>
    <row r="30" spans="1:22" ht="18" customHeight="1">
      <c r="A30" s="37">
        <f t="shared" si="5"/>
        <v>18</v>
      </c>
      <c r="B30" s="38"/>
      <c r="C30" s="38"/>
      <c r="D30" s="39"/>
      <c r="E30" s="40"/>
      <c r="F30" s="41">
        <f t="shared" si="3"/>
        <v>0</v>
      </c>
      <c r="G30" s="42">
        <f t="shared" si="6"/>
        <v>44</v>
      </c>
      <c r="H30" s="46" t="s">
        <v>73</v>
      </c>
      <c r="I30" s="46" t="s">
        <v>184</v>
      </c>
      <c r="J30" s="46" t="s">
        <v>322</v>
      </c>
      <c r="K30" s="56" t="e">
        <f>+#REF!*1000</f>
        <v>#REF!</v>
      </c>
      <c r="L30" s="56" t="e">
        <f t="shared" si="4"/>
        <v>#REF!</v>
      </c>
      <c r="O30" s="54" t="s">
        <v>323</v>
      </c>
      <c r="R30" s="62" t="e">
        <f t="shared" si="0"/>
        <v>#REF!</v>
      </c>
      <c r="S30" s="62" t="e">
        <f t="shared" si="1"/>
        <v>#REF!</v>
      </c>
      <c r="T30" s="62" t="e">
        <f t="shared" si="2"/>
        <v>#REF!</v>
      </c>
      <c r="U30" s="62">
        <v>200</v>
      </c>
      <c r="V30" s="63">
        <v>49</v>
      </c>
    </row>
    <row r="31" spans="1:22" ht="18" customHeight="1">
      <c r="A31" s="37">
        <f t="shared" si="5"/>
        <v>19</v>
      </c>
      <c r="B31" s="38" t="s">
        <v>23</v>
      </c>
      <c r="C31" s="38" t="s">
        <v>177</v>
      </c>
      <c r="D31" s="39" t="s">
        <v>324</v>
      </c>
      <c r="E31" s="40" t="e">
        <f>+#REF!*1000</f>
        <v>#REF!</v>
      </c>
      <c r="F31" s="41" t="e">
        <f t="shared" si="3"/>
        <v>#REF!</v>
      </c>
      <c r="O31" s="54" t="s">
        <v>56</v>
      </c>
      <c r="R31" s="62" t="e">
        <f t="shared" si="0"/>
        <v>#REF!</v>
      </c>
      <c r="S31" s="62" t="e">
        <f t="shared" si="1"/>
        <v>#REF!</v>
      </c>
      <c r="T31" s="62" t="e">
        <f t="shared" si="2"/>
        <v>#REF!</v>
      </c>
      <c r="U31" s="62">
        <v>200</v>
      </c>
      <c r="V31" s="63">
        <v>49</v>
      </c>
    </row>
    <row r="32" spans="1:22" ht="18" customHeight="1">
      <c r="A32" s="37">
        <f t="shared" si="5"/>
        <v>20</v>
      </c>
      <c r="B32" s="38" t="s">
        <v>325</v>
      </c>
      <c r="C32" s="38" t="s">
        <v>177</v>
      </c>
      <c r="D32" s="39" t="s">
        <v>326</v>
      </c>
      <c r="E32" s="40" t="e">
        <f>+#REF!*1000</f>
        <v>#REF!</v>
      </c>
      <c r="F32" s="41" t="e">
        <f t="shared" si="3"/>
        <v>#REF!</v>
      </c>
      <c r="O32" s="54" t="s">
        <v>62</v>
      </c>
      <c r="R32" s="62" t="e">
        <f t="shared" si="0"/>
        <v>#REF!</v>
      </c>
      <c r="S32" s="62" t="e">
        <f t="shared" si="1"/>
        <v>#REF!</v>
      </c>
      <c r="T32" s="62" t="e">
        <f t="shared" si="2"/>
        <v>#REF!</v>
      </c>
      <c r="U32" s="62">
        <v>200</v>
      </c>
      <c r="V32" s="63">
        <v>49</v>
      </c>
    </row>
    <row r="33" spans="1:22" ht="18" customHeight="1">
      <c r="A33" s="37">
        <f t="shared" si="5"/>
        <v>21</v>
      </c>
      <c r="B33" s="38" t="s">
        <v>327</v>
      </c>
      <c r="C33" s="38" t="s">
        <v>225</v>
      </c>
      <c r="D33" s="39" t="s">
        <v>328</v>
      </c>
      <c r="E33" s="40" t="e">
        <f>+#REF!*1000</f>
        <v>#REF!</v>
      </c>
      <c r="F33" s="41" t="e">
        <f t="shared" si="3"/>
        <v>#REF!</v>
      </c>
      <c r="O33" s="54" t="s">
        <v>64</v>
      </c>
      <c r="R33" s="62" t="e">
        <f t="shared" ref="R33:R46" si="7">L13-U33</f>
        <v>#REF!</v>
      </c>
      <c r="S33" s="62" t="e">
        <f t="shared" si="1"/>
        <v>#REF!</v>
      </c>
      <c r="T33" s="62" t="e">
        <f t="shared" si="2"/>
        <v>#REF!</v>
      </c>
      <c r="U33" s="62">
        <v>200</v>
      </c>
      <c r="V33" s="63">
        <v>49</v>
      </c>
    </row>
    <row r="34" spans="1:22" ht="18" customHeight="1">
      <c r="A34" s="37">
        <f t="shared" si="5"/>
        <v>22</v>
      </c>
      <c r="B34" s="38" t="s">
        <v>60</v>
      </c>
      <c r="C34" s="38" t="s">
        <v>273</v>
      </c>
      <c r="D34" s="39" t="s">
        <v>329</v>
      </c>
      <c r="E34" s="40" t="e">
        <f>+#REF!*1000</f>
        <v>#REF!</v>
      </c>
      <c r="F34" s="41" t="e">
        <f t="shared" si="3"/>
        <v>#REF!</v>
      </c>
      <c r="O34" s="54" t="s">
        <v>330</v>
      </c>
      <c r="R34" s="62" t="e">
        <f t="shared" si="7"/>
        <v>#REF!</v>
      </c>
      <c r="S34" s="62" t="e">
        <f t="shared" si="1"/>
        <v>#REF!</v>
      </c>
      <c r="T34" s="62" t="e">
        <f t="shared" si="2"/>
        <v>#REF!</v>
      </c>
      <c r="U34" s="62">
        <v>200</v>
      </c>
      <c r="V34" s="63">
        <v>49</v>
      </c>
    </row>
    <row r="35" spans="1:22" ht="18" customHeight="1">
      <c r="A35" s="37">
        <f t="shared" si="5"/>
        <v>23</v>
      </c>
      <c r="B35" s="38" t="s">
        <v>53</v>
      </c>
      <c r="C35" s="38" t="s">
        <v>234</v>
      </c>
      <c r="D35" s="39" t="s">
        <v>331</v>
      </c>
      <c r="E35" s="40" t="e">
        <f>+#REF!*1000</f>
        <v>#REF!</v>
      </c>
      <c r="F35" s="41" t="e">
        <f t="shared" si="3"/>
        <v>#REF!</v>
      </c>
      <c r="O35" s="54" t="s">
        <v>263</v>
      </c>
      <c r="R35" s="62" t="e">
        <f t="shared" si="7"/>
        <v>#REF!</v>
      </c>
      <c r="S35" s="62" t="e">
        <f t="shared" si="1"/>
        <v>#REF!</v>
      </c>
      <c r="T35" s="62" t="e">
        <f t="shared" si="2"/>
        <v>#REF!</v>
      </c>
      <c r="U35" s="62">
        <v>200</v>
      </c>
      <c r="V35" s="63">
        <v>49</v>
      </c>
    </row>
    <row r="36" spans="1:22" ht="18" customHeight="1">
      <c r="A36" s="37">
        <f t="shared" si="5"/>
        <v>24</v>
      </c>
      <c r="B36" s="38" t="s">
        <v>332</v>
      </c>
      <c r="C36" s="38" t="s">
        <v>333</v>
      </c>
      <c r="D36" s="39" t="s">
        <v>334</v>
      </c>
      <c r="E36" s="40" t="e">
        <f>+#REF!*1000</f>
        <v>#REF!</v>
      </c>
      <c r="F36" s="41" t="e">
        <f t="shared" si="3"/>
        <v>#REF!</v>
      </c>
      <c r="O36" s="54" t="s">
        <v>335</v>
      </c>
      <c r="R36" s="62">
        <f t="shared" si="7"/>
        <v>-200</v>
      </c>
      <c r="S36" s="62">
        <f t="shared" si="1"/>
        <v>-165.28925619834712</v>
      </c>
      <c r="T36" s="62">
        <f t="shared" si="2"/>
        <v>-214.28925619834712</v>
      </c>
      <c r="U36" s="62">
        <v>200</v>
      </c>
      <c r="V36" s="63">
        <v>49</v>
      </c>
    </row>
    <row r="37" spans="1:22" ht="18" customHeight="1">
      <c r="A37" s="37">
        <f t="shared" si="5"/>
        <v>25</v>
      </c>
      <c r="B37" s="38" t="s">
        <v>56</v>
      </c>
      <c r="C37" s="38" t="s">
        <v>173</v>
      </c>
      <c r="D37" s="39" t="s">
        <v>336</v>
      </c>
      <c r="E37" s="40" t="e">
        <f>+#REF!*1000</f>
        <v>#REF!</v>
      </c>
      <c r="F37" s="41" t="e">
        <f t="shared" si="3"/>
        <v>#REF!</v>
      </c>
      <c r="O37" s="54" t="s">
        <v>337</v>
      </c>
      <c r="R37" s="62" t="e">
        <f t="shared" si="7"/>
        <v>#REF!</v>
      </c>
      <c r="S37" s="62" t="e">
        <f t="shared" si="1"/>
        <v>#REF!</v>
      </c>
      <c r="T37" s="62" t="e">
        <f t="shared" si="2"/>
        <v>#REF!</v>
      </c>
      <c r="U37" s="62">
        <v>200</v>
      </c>
      <c r="V37" s="63">
        <v>49</v>
      </c>
    </row>
    <row r="38" spans="1:22" ht="18" customHeight="1">
      <c r="A38" s="47">
        <f t="shared" si="5"/>
        <v>26</v>
      </c>
      <c r="B38" s="48" t="s">
        <v>338</v>
      </c>
      <c r="C38" s="48" t="s">
        <v>177</v>
      </c>
      <c r="D38" s="49" t="s">
        <v>339</v>
      </c>
      <c r="E38" s="50" t="e">
        <f>+#REF!*1000</f>
        <v>#REF!</v>
      </c>
      <c r="F38" s="51" t="e">
        <f t="shared" si="3"/>
        <v>#REF!</v>
      </c>
      <c r="O38" s="54" t="s">
        <v>340</v>
      </c>
      <c r="R38" s="62" t="e">
        <f t="shared" si="7"/>
        <v>#REF!</v>
      </c>
      <c r="S38" s="62" t="e">
        <f t="shared" si="1"/>
        <v>#REF!</v>
      </c>
      <c r="T38" s="62" t="e">
        <f t="shared" si="2"/>
        <v>#REF!</v>
      </c>
      <c r="U38" s="62">
        <v>200</v>
      </c>
      <c r="V38" s="63">
        <v>49</v>
      </c>
    </row>
    <row r="39" spans="1:22" ht="18" customHeight="1">
      <c r="O39" s="54" t="s">
        <v>65</v>
      </c>
      <c r="R39" s="62" t="e">
        <f t="shared" si="7"/>
        <v>#REF!</v>
      </c>
      <c r="S39" s="62" t="e">
        <f t="shared" si="1"/>
        <v>#REF!</v>
      </c>
      <c r="T39" s="62" t="e">
        <f t="shared" si="2"/>
        <v>#REF!</v>
      </c>
      <c r="U39" s="62">
        <v>200</v>
      </c>
      <c r="V39" s="63">
        <v>49</v>
      </c>
    </row>
    <row r="40" spans="1:22" ht="18" customHeight="1">
      <c r="O40" s="54" t="s">
        <v>285</v>
      </c>
      <c r="R40" s="62" t="e">
        <f t="shared" si="7"/>
        <v>#REF!</v>
      </c>
      <c r="S40" s="62" t="e">
        <f t="shared" si="1"/>
        <v>#REF!</v>
      </c>
      <c r="T40" s="62" t="e">
        <f t="shared" si="2"/>
        <v>#REF!</v>
      </c>
      <c r="U40" s="62">
        <v>200</v>
      </c>
      <c r="V40" s="63">
        <v>49</v>
      </c>
    </row>
    <row r="41" spans="1:22" ht="18" customHeight="1">
      <c r="O41" s="54" t="s">
        <v>341</v>
      </c>
      <c r="R41" s="62">
        <f t="shared" si="7"/>
        <v>-200</v>
      </c>
      <c r="S41" s="62">
        <f t="shared" si="1"/>
        <v>-165.28925619834712</v>
      </c>
      <c r="T41" s="62">
        <f t="shared" si="2"/>
        <v>-214.28925619834712</v>
      </c>
      <c r="U41" s="62">
        <v>200</v>
      </c>
      <c r="V41" s="63">
        <v>49</v>
      </c>
    </row>
    <row r="42" spans="1:22" ht="18" customHeight="1">
      <c r="O42" s="54" t="s">
        <v>67</v>
      </c>
      <c r="R42" s="62" t="e">
        <f t="shared" si="7"/>
        <v>#REF!</v>
      </c>
      <c r="S42" s="62" t="e">
        <f t="shared" si="1"/>
        <v>#REF!</v>
      </c>
      <c r="T42" s="62" t="e">
        <f t="shared" si="2"/>
        <v>#REF!</v>
      </c>
      <c r="U42" s="62">
        <v>200</v>
      </c>
      <c r="V42" s="63">
        <v>49</v>
      </c>
    </row>
    <row r="43" spans="1:22" ht="18" customHeight="1">
      <c r="O43" s="54" t="s">
        <v>69</v>
      </c>
      <c r="R43" s="62" t="e">
        <f t="shared" si="7"/>
        <v>#REF!</v>
      </c>
      <c r="S43" s="62" t="e">
        <f t="shared" si="1"/>
        <v>#REF!</v>
      </c>
      <c r="T43" s="62" t="e">
        <f t="shared" si="2"/>
        <v>#REF!</v>
      </c>
      <c r="U43" s="62">
        <v>200</v>
      </c>
      <c r="V43" s="63">
        <v>49</v>
      </c>
    </row>
    <row r="44" spans="1:22" ht="18" customHeight="1">
      <c r="O44" s="54" t="s">
        <v>342</v>
      </c>
      <c r="R44" s="62" t="e">
        <f t="shared" si="7"/>
        <v>#REF!</v>
      </c>
      <c r="S44" s="62" t="e">
        <f t="shared" si="1"/>
        <v>#REF!</v>
      </c>
      <c r="T44" s="62" t="e">
        <f t="shared" si="2"/>
        <v>#REF!</v>
      </c>
      <c r="U44" s="62">
        <v>200</v>
      </c>
      <c r="V44" s="63">
        <v>49</v>
      </c>
    </row>
    <row r="45" spans="1:22" ht="18" customHeight="1">
      <c r="O45" s="54" t="s">
        <v>55</v>
      </c>
      <c r="R45" s="62" t="e">
        <f t="shared" si="7"/>
        <v>#REF!</v>
      </c>
      <c r="S45" s="62" t="e">
        <f t="shared" si="1"/>
        <v>#REF!</v>
      </c>
      <c r="T45" s="62" t="e">
        <f t="shared" si="2"/>
        <v>#REF!</v>
      </c>
      <c r="U45" s="62">
        <v>200</v>
      </c>
      <c r="V45" s="63">
        <v>49</v>
      </c>
    </row>
    <row r="46" spans="1:22" ht="18" customHeight="1">
      <c r="O46" s="54" t="s">
        <v>343</v>
      </c>
      <c r="R46" s="62" t="e">
        <f t="shared" si="7"/>
        <v>#REF!</v>
      </c>
      <c r="S46" s="62" t="e">
        <f t="shared" si="1"/>
        <v>#REF!</v>
      </c>
      <c r="T46" s="62" t="e">
        <f t="shared" si="2"/>
        <v>#REF!</v>
      </c>
      <c r="U46" s="62">
        <v>200</v>
      </c>
      <c r="V46" s="63">
        <v>49</v>
      </c>
    </row>
    <row r="47" spans="1:22" ht="18" customHeight="1">
      <c r="O47" s="54" t="s">
        <v>313</v>
      </c>
      <c r="R47" s="64"/>
      <c r="S47" s="64"/>
      <c r="T47" s="64"/>
      <c r="U47" s="64"/>
      <c r="V47" s="63"/>
    </row>
    <row r="48" spans="1:22" ht="18" customHeight="1">
      <c r="O48" s="54" t="s">
        <v>44</v>
      </c>
      <c r="R48" s="64"/>
      <c r="S48" s="64"/>
      <c r="T48" s="64"/>
      <c r="U48" s="64"/>
      <c r="V48" s="63"/>
    </row>
    <row r="49" spans="15:22" ht="18" customHeight="1">
      <c r="O49" s="54" t="s">
        <v>72</v>
      </c>
      <c r="R49" s="64"/>
      <c r="S49" s="64"/>
      <c r="T49" s="64"/>
      <c r="U49" s="64"/>
      <c r="V49" s="63"/>
    </row>
    <row r="50" spans="15:22" ht="18" customHeight="1">
      <c r="O50" s="54" t="s">
        <v>73</v>
      </c>
      <c r="R50" s="65"/>
      <c r="S50" s="65"/>
      <c r="T50" s="65"/>
      <c r="U50" s="65"/>
      <c r="V50" s="66"/>
    </row>
    <row r="51" spans="15:22" ht="18" customHeight="1"/>
    <row r="52" spans="15:22" ht="18" customHeight="1"/>
    <row r="53" spans="15:22" ht="18" customHeight="1"/>
    <row r="54" spans="15:22" ht="18" customHeight="1"/>
    <row r="55" spans="15:22" ht="18" customHeight="1"/>
    <row r="56" spans="15:22" ht="18" customHeight="1"/>
    <row r="57" spans="15:22" ht="18" customHeight="1"/>
    <row r="58" spans="15:22" ht="18" customHeight="1"/>
    <row r="59" spans="15:22" ht="18" customHeight="1"/>
  </sheetData>
  <mergeCells count="6">
    <mergeCell ref="B11:D11"/>
    <mergeCell ref="E11:F11"/>
    <mergeCell ref="H11:J11"/>
    <mergeCell ref="K11:L11"/>
    <mergeCell ref="A11:A12"/>
    <mergeCell ref="G11:G12"/>
  </mergeCells>
  <printOptions horizontalCentered="1" verticalCentered="1"/>
  <pageMargins left="7.8740157480315001E-2" right="7.8740157480315001E-2" top="0.31496062992126" bottom="0.31496062992126" header="0" footer="0"/>
  <pageSetup paperSize="9" scale="92" orientation="portrait" r:id="rId1"/>
  <rowBreaks count="1" manualBreakCount="1">
    <brk id="45" max="16383" man="1"/>
  </rowBreaks>
  <colBreaks count="1" manualBreakCount="1">
    <brk id="6" max="1048575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pageSetUpPr fitToPage="1"/>
  </sheetPr>
  <dimension ref="B2:H40"/>
  <sheetViews>
    <sheetView topLeftCell="A10" workbookViewId="0">
      <selection activeCell="H30" sqref="H30:H31"/>
    </sheetView>
  </sheetViews>
  <sheetFormatPr baseColWidth="10" defaultColWidth="11" defaultRowHeight="15"/>
  <cols>
    <col min="2" max="2" width="21.28515625" customWidth="1"/>
    <col min="3" max="3" width="0.28515625" hidden="1" customWidth="1"/>
    <col min="4" max="4" width="13.28515625" customWidth="1"/>
    <col min="5" max="5" width="12.5703125" hidden="1" customWidth="1"/>
    <col min="6" max="6" width="23.28515625" customWidth="1"/>
    <col min="8" max="8" width="15.7109375" customWidth="1"/>
  </cols>
  <sheetData>
    <row r="2" spans="2:8" ht="18.75">
      <c r="B2" s="430" t="s">
        <v>344</v>
      </c>
      <c r="C2" s="430"/>
      <c r="D2" s="430"/>
      <c r="E2" s="430"/>
      <c r="F2" s="430"/>
    </row>
    <row r="4" spans="2:8">
      <c r="B4" s="431" t="s">
        <v>345</v>
      </c>
      <c r="C4" s="431"/>
      <c r="D4" s="431"/>
      <c r="E4" s="431"/>
      <c r="F4" s="431"/>
    </row>
    <row r="5" spans="2:8">
      <c r="B5" s="431" t="s">
        <v>346</v>
      </c>
      <c r="C5" s="431"/>
      <c r="D5" s="431"/>
      <c r="E5" s="431"/>
      <c r="F5" s="431"/>
      <c r="G5" s="1"/>
      <c r="H5" s="1"/>
    </row>
    <row r="6" spans="2:8">
      <c r="B6" s="432" t="s">
        <v>347</v>
      </c>
      <c r="C6" s="432"/>
      <c r="D6" s="432"/>
      <c r="E6" s="432"/>
      <c r="F6" s="432"/>
    </row>
    <row r="7" spans="2:8">
      <c r="B7" s="420" t="s">
        <v>348</v>
      </c>
      <c r="C7" s="420"/>
      <c r="D7" s="420"/>
      <c r="E7" s="420"/>
      <c r="F7" s="420"/>
    </row>
    <row r="8" spans="2:8">
      <c r="B8" s="420" t="s">
        <v>349</v>
      </c>
      <c r="C8" s="420"/>
      <c r="D8" s="420"/>
      <c r="E8" s="420"/>
      <c r="F8" s="420"/>
    </row>
    <row r="11" spans="2:8">
      <c r="B11" s="463" t="s">
        <v>7</v>
      </c>
      <c r="C11" s="465" t="s">
        <v>350</v>
      </c>
      <c r="D11" s="458" t="s">
        <v>351</v>
      </c>
      <c r="E11" s="459"/>
      <c r="F11" s="460"/>
    </row>
    <row r="12" spans="2:8" ht="36.75" customHeight="1">
      <c r="B12" s="464"/>
      <c r="C12" s="466"/>
      <c r="D12" s="14" t="s">
        <v>86</v>
      </c>
      <c r="E12" s="9" t="s">
        <v>352</v>
      </c>
      <c r="F12" s="15" t="s">
        <v>353</v>
      </c>
    </row>
    <row r="13" spans="2:8">
      <c r="B13" s="16" t="s">
        <v>39</v>
      </c>
      <c r="C13" s="17">
        <v>0.78100000000000003</v>
      </c>
      <c r="D13" s="18" t="e">
        <f>+#REF!*1000</f>
        <v>#REF!</v>
      </c>
      <c r="E13" s="19">
        <v>49</v>
      </c>
      <c r="F13" s="20" t="e">
        <f>D13-E13</f>
        <v>#REF!</v>
      </c>
    </row>
    <row r="14" spans="2:8">
      <c r="B14" s="21" t="s">
        <v>249</v>
      </c>
      <c r="C14" s="22"/>
      <c r="D14" s="18" t="e">
        <f>+#REF!*1000</f>
        <v>#REF!</v>
      </c>
      <c r="E14" s="23">
        <v>49</v>
      </c>
      <c r="F14" s="20" t="e">
        <f>D14-E14</f>
        <v>#REF!</v>
      </c>
    </row>
    <row r="15" spans="2:8">
      <c r="B15" s="21" t="s">
        <v>19</v>
      </c>
      <c r="C15" s="22"/>
      <c r="D15" s="18" t="e">
        <f>+#REF!*1000</f>
        <v>#REF!</v>
      </c>
      <c r="E15" s="23">
        <v>49</v>
      </c>
      <c r="F15" s="20" t="e">
        <f t="shared" ref="F15:F37" si="0">D15-E15</f>
        <v>#REF!</v>
      </c>
    </row>
    <row r="16" spans="2:8">
      <c r="B16" s="24" t="s">
        <v>18</v>
      </c>
      <c r="C16" s="22"/>
      <c r="D16" s="18" t="e">
        <f>+#REF!*1000</f>
        <v>#REF!</v>
      </c>
      <c r="E16" s="23">
        <v>49</v>
      </c>
      <c r="F16" s="20" t="e">
        <f t="shared" si="0"/>
        <v>#REF!</v>
      </c>
    </row>
    <row r="17" spans="2:6">
      <c r="B17" s="21" t="s">
        <v>251</v>
      </c>
      <c r="C17" s="22"/>
      <c r="D17" s="18" t="e">
        <f>+#REF!*1000</f>
        <v>#REF!</v>
      </c>
      <c r="E17" s="23">
        <v>49</v>
      </c>
      <c r="F17" s="20" t="e">
        <f t="shared" si="0"/>
        <v>#REF!</v>
      </c>
    </row>
    <row r="18" spans="2:6">
      <c r="B18" s="21" t="s">
        <v>43</v>
      </c>
      <c r="C18" s="25">
        <v>0.7</v>
      </c>
      <c r="D18" s="18" t="e">
        <f>+#REF!*1000</f>
        <v>#REF!</v>
      </c>
      <c r="E18" s="23">
        <v>49</v>
      </c>
      <c r="F18" s="20" t="e">
        <f t="shared" si="0"/>
        <v>#REF!</v>
      </c>
    </row>
    <row r="19" spans="2:6">
      <c r="B19" s="24" t="s">
        <v>354</v>
      </c>
      <c r="C19" s="26">
        <v>0.73599999999999999</v>
      </c>
      <c r="D19" s="18" t="e">
        <f>+#REF!*1000</f>
        <v>#REF!</v>
      </c>
      <c r="E19" s="23">
        <v>49</v>
      </c>
      <c r="F19" s="20" t="e">
        <f t="shared" si="0"/>
        <v>#REF!</v>
      </c>
    </row>
    <row r="20" spans="2:6">
      <c r="B20" s="24" t="s">
        <v>21</v>
      </c>
      <c r="C20" s="26">
        <v>0.73799999999999999</v>
      </c>
      <c r="D20" s="18" t="e">
        <f>+#REF!*1000</f>
        <v>#REF!</v>
      </c>
      <c r="E20" s="23">
        <v>49</v>
      </c>
      <c r="F20" s="20" t="e">
        <f t="shared" si="0"/>
        <v>#REF!</v>
      </c>
    </row>
    <row r="21" spans="2:6">
      <c r="B21" s="24" t="s">
        <v>45</v>
      </c>
      <c r="C21" s="27">
        <v>0.749</v>
      </c>
      <c r="D21" s="18" t="e">
        <f>+#REF!*1000</f>
        <v>#REF!</v>
      </c>
      <c r="E21" s="23">
        <v>49</v>
      </c>
      <c r="F21" s="20" t="e">
        <f t="shared" si="0"/>
        <v>#REF!</v>
      </c>
    </row>
    <row r="22" spans="2:6">
      <c r="B22" s="24" t="s">
        <v>269</v>
      </c>
      <c r="C22" s="27"/>
      <c r="D22" s="18" t="e">
        <f>+#REF!*1000</f>
        <v>#REF!</v>
      </c>
      <c r="E22" s="23">
        <v>49</v>
      </c>
      <c r="F22" s="20" t="e">
        <f t="shared" si="0"/>
        <v>#REF!</v>
      </c>
    </row>
    <row r="23" spans="2:6">
      <c r="B23" s="24" t="s">
        <v>275</v>
      </c>
      <c r="C23" s="26">
        <v>0.71899999999999997</v>
      </c>
      <c r="D23" s="18" t="e">
        <f>+#REF!*1000</f>
        <v>#REF!</v>
      </c>
      <c r="E23" s="23">
        <v>49</v>
      </c>
      <c r="F23" s="20" t="e">
        <f t="shared" si="0"/>
        <v>#REF!</v>
      </c>
    </row>
    <row r="24" spans="2:6">
      <c r="B24" s="24" t="s">
        <v>47</v>
      </c>
      <c r="C24" s="26">
        <v>0.76</v>
      </c>
      <c r="D24" s="18" t="e">
        <f>+#REF!*1000</f>
        <v>#REF!</v>
      </c>
      <c r="E24" s="23">
        <v>49</v>
      </c>
      <c r="F24" s="20" t="e">
        <f t="shared" si="0"/>
        <v>#REF!</v>
      </c>
    </row>
    <row r="25" spans="2:6">
      <c r="B25" s="28" t="s">
        <v>49</v>
      </c>
      <c r="C25" s="27">
        <v>0.754</v>
      </c>
      <c r="D25" s="18" t="e">
        <f>+#REF!*1000</f>
        <v>#REF!</v>
      </c>
      <c r="E25" s="23">
        <v>49</v>
      </c>
      <c r="F25" s="20" t="e">
        <f t="shared" si="0"/>
        <v>#REF!</v>
      </c>
    </row>
    <row r="26" spans="2:6">
      <c r="B26" s="28" t="s">
        <v>51</v>
      </c>
      <c r="C26" s="27"/>
      <c r="D26" s="18" t="e">
        <f>+#REF!*1000</f>
        <v>#REF!</v>
      </c>
      <c r="E26" s="23">
        <v>49</v>
      </c>
      <c r="F26" s="20" t="e">
        <f t="shared" si="0"/>
        <v>#REF!</v>
      </c>
    </row>
    <row r="27" spans="2:6">
      <c r="B27" s="24" t="s">
        <v>24</v>
      </c>
      <c r="C27" s="26">
        <v>0.76300000000000001</v>
      </c>
      <c r="D27" s="18" t="e">
        <f>+#REF!*1000</f>
        <v>#REF!</v>
      </c>
      <c r="E27" s="23">
        <v>49</v>
      </c>
      <c r="F27" s="20" t="e">
        <f t="shared" si="0"/>
        <v>#REF!</v>
      </c>
    </row>
    <row r="28" spans="2:6">
      <c r="B28" s="24" t="s">
        <v>24</v>
      </c>
      <c r="C28" s="26">
        <v>0.76300000000000001</v>
      </c>
      <c r="D28" s="18" t="e">
        <f>+#REF!*1000</f>
        <v>#REF!</v>
      </c>
      <c r="E28" s="23">
        <v>49</v>
      </c>
      <c r="F28" s="20" t="e">
        <f t="shared" si="0"/>
        <v>#REF!</v>
      </c>
    </row>
    <row r="29" spans="2:6">
      <c r="B29" s="24" t="s">
        <v>20</v>
      </c>
      <c r="C29" s="26"/>
      <c r="D29" s="18" t="e">
        <f>+#REF!*1000</f>
        <v>#REF!</v>
      </c>
      <c r="E29" s="23">
        <v>49</v>
      </c>
      <c r="F29" s="20" t="e">
        <f t="shared" si="0"/>
        <v>#REF!</v>
      </c>
    </row>
    <row r="30" spans="2:6">
      <c r="B30" s="24" t="s">
        <v>300</v>
      </c>
      <c r="C30" s="26"/>
      <c r="D30" s="18" t="e">
        <f>+#REF!*1000</f>
        <v>#REF!</v>
      </c>
      <c r="E30" s="23">
        <v>49</v>
      </c>
      <c r="F30" s="20" t="e">
        <f t="shared" si="0"/>
        <v>#REF!</v>
      </c>
    </row>
    <row r="31" spans="2:6">
      <c r="B31" s="24" t="s">
        <v>23</v>
      </c>
      <c r="C31" s="27">
        <v>0.78400000000000003</v>
      </c>
      <c r="D31" s="18" t="e">
        <f>+#REF!*1000</f>
        <v>#REF!</v>
      </c>
      <c r="E31" s="23">
        <v>49</v>
      </c>
      <c r="F31" s="20" t="e">
        <f t="shared" si="0"/>
        <v>#REF!</v>
      </c>
    </row>
    <row r="32" spans="2:6">
      <c r="B32" s="28" t="s">
        <v>58</v>
      </c>
      <c r="C32" s="27">
        <v>0.76</v>
      </c>
      <c r="D32" s="18" t="e">
        <f>+#REF!*1000</f>
        <v>#REF!</v>
      </c>
      <c r="E32" s="23">
        <v>49</v>
      </c>
      <c r="F32" s="20" t="e">
        <f t="shared" si="0"/>
        <v>#REF!</v>
      </c>
    </row>
    <row r="33" spans="2:6">
      <c r="B33" s="28" t="s">
        <v>59</v>
      </c>
      <c r="C33" s="26">
        <v>0.76</v>
      </c>
      <c r="D33" s="18" t="e">
        <f>+#REF!*1000</f>
        <v>#REF!</v>
      </c>
      <c r="E33" s="23">
        <v>49</v>
      </c>
      <c r="F33" s="20" t="e">
        <f t="shared" si="0"/>
        <v>#REF!</v>
      </c>
    </row>
    <row r="34" spans="2:6">
      <c r="B34" s="29" t="s">
        <v>60</v>
      </c>
      <c r="C34" s="30"/>
      <c r="D34" s="18" t="e">
        <f>+#REF!*1000</f>
        <v>#REF!</v>
      </c>
      <c r="E34" s="31">
        <v>49</v>
      </c>
      <c r="F34" s="20" t="e">
        <f t="shared" si="0"/>
        <v>#REF!</v>
      </c>
    </row>
    <row r="35" spans="2:6">
      <c r="B35" s="29" t="s">
        <v>355</v>
      </c>
      <c r="C35" s="30"/>
      <c r="D35" s="18" t="e">
        <f>+#REF!*1000</f>
        <v>#REF!</v>
      </c>
      <c r="E35" s="31">
        <v>49</v>
      </c>
      <c r="F35" s="20" t="e">
        <f t="shared" si="0"/>
        <v>#REF!</v>
      </c>
    </row>
    <row r="36" spans="2:6">
      <c r="B36" s="32" t="s">
        <v>323</v>
      </c>
      <c r="C36" s="30"/>
      <c r="D36" s="18" t="e">
        <f>+#REF!*1000</f>
        <v>#REF!</v>
      </c>
      <c r="E36" s="31">
        <v>49</v>
      </c>
      <c r="F36" s="20" t="e">
        <f t="shared" si="0"/>
        <v>#REF!</v>
      </c>
    </row>
    <row r="37" spans="2:6">
      <c r="B37" s="29" t="s">
        <v>356</v>
      </c>
      <c r="C37" s="30"/>
      <c r="D37" s="18" t="e">
        <f>+#REF!*1000</f>
        <v>#REF!</v>
      </c>
      <c r="E37" s="31">
        <v>50</v>
      </c>
      <c r="F37" s="20" t="e">
        <f t="shared" si="0"/>
        <v>#REF!</v>
      </c>
    </row>
    <row r="39" spans="2:6">
      <c r="B39" s="461" t="s">
        <v>357</v>
      </c>
      <c r="C39" s="461"/>
      <c r="D39" s="461"/>
      <c r="E39" s="461"/>
      <c r="F39" s="461"/>
    </row>
    <row r="40" spans="2:6">
      <c r="B40" s="462" t="s">
        <v>358</v>
      </c>
      <c r="C40" s="462"/>
      <c r="D40" s="462"/>
      <c r="E40" s="462"/>
      <c r="F40" s="462"/>
    </row>
  </sheetData>
  <mergeCells count="11">
    <mergeCell ref="B2:F2"/>
    <mergeCell ref="B4:F4"/>
    <mergeCell ref="B5:F5"/>
    <mergeCell ref="B6:F6"/>
    <mergeCell ref="B7:F7"/>
    <mergeCell ref="B8:F8"/>
    <mergeCell ref="D11:F11"/>
    <mergeCell ref="B39:F39"/>
    <mergeCell ref="B40:F40"/>
    <mergeCell ref="B11:B12"/>
    <mergeCell ref="C11:C12"/>
  </mergeCells>
  <hyperlinks>
    <hyperlink ref="B7" r:id="rId1" xr:uid="{00000000-0004-0000-1400-000000000000}"/>
    <hyperlink ref="B8" r:id="rId2" xr:uid="{00000000-0004-0000-1400-000001000000}"/>
  </hyperlinks>
  <pageMargins left="0.7" right="0.7" top="0.75" bottom="0.75" header="0.3" footer="0.3"/>
  <pageSetup scale="98"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>
    <pageSetUpPr fitToPage="1"/>
  </sheetPr>
  <dimension ref="B2:H40"/>
  <sheetViews>
    <sheetView topLeftCell="A13" workbookViewId="0">
      <selection activeCell="A26" sqref="A26:XFD26"/>
    </sheetView>
  </sheetViews>
  <sheetFormatPr baseColWidth="10" defaultColWidth="11" defaultRowHeight="15"/>
  <cols>
    <col min="2" max="2" width="21.28515625" customWidth="1"/>
    <col min="3" max="3" width="0.28515625" hidden="1" customWidth="1"/>
    <col min="4" max="4" width="13.28515625" customWidth="1"/>
    <col min="5" max="5" width="12.5703125" hidden="1" customWidth="1"/>
    <col min="6" max="6" width="23.28515625" customWidth="1"/>
    <col min="8" max="8" width="15.7109375" customWidth="1"/>
  </cols>
  <sheetData>
    <row r="2" spans="2:8" ht="18.75">
      <c r="B2" s="430" t="s">
        <v>344</v>
      </c>
      <c r="C2" s="430"/>
      <c r="D2" s="430"/>
      <c r="E2" s="430"/>
      <c r="F2" s="430"/>
    </row>
    <row r="4" spans="2:8">
      <c r="B4" s="431" t="s">
        <v>345</v>
      </c>
      <c r="C4" s="431"/>
      <c r="D4" s="431"/>
      <c r="E4" s="431"/>
      <c r="F4" s="431"/>
    </row>
    <row r="5" spans="2:8">
      <c r="B5" s="431" t="s">
        <v>346</v>
      </c>
      <c r="C5" s="431"/>
      <c r="D5" s="431"/>
      <c r="E5" s="431"/>
      <c r="F5" s="431"/>
      <c r="G5" s="1"/>
      <c r="H5" s="1"/>
    </row>
    <row r="6" spans="2:8">
      <c r="B6" s="432" t="s">
        <v>347</v>
      </c>
      <c r="C6" s="432"/>
      <c r="D6" s="432"/>
      <c r="E6" s="432"/>
      <c r="F6" s="432"/>
    </row>
    <row r="7" spans="2:8">
      <c r="B7" s="420" t="s">
        <v>348</v>
      </c>
      <c r="C7" s="420"/>
      <c r="D7" s="420"/>
      <c r="E7" s="420"/>
      <c r="F7" s="420"/>
    </row>
    <row r="8" spans="2:8">
      <c r="B8" s="420" t="s">
        <v>349</v>
      </c>
      <c r="C8" s="420"/>
      <c r="D8" s="420"/>
      <c r="E8" s="420"/>
      <c r="F8" s="420"/>
    </row>
    <row r="11" spans="2:8">
      <c r="B11" s="463" t="s">
        <v>7</v>
      </c>
      <c r="C11" s="465" t="s">
        <v>350</v>
      </c>
      <c r="D11" s="458" t="s">
        <v>351</v>
      </c>
      <c r="E11" s="459"/>
      <c r="F11" s="460"/>
    </row>
    <row r="12" spans="2:8" ht="36.75" customHeight="1">
      <c r="B12" s="464"/>
      <c r="C12" s="466"/>
      <c r="D12" s="14" t="s">
        <v>86</v>
      </c>
      <c r="E12" s="9" t="s">
        <v>352</v>
      </c>
      <c r="F12" s="15" t="s">
        <v>353</v>
      </c>
    </row>
    <row r="13" spans="2:8">
      <c r="B13" s="16" t="s">
        <v>39</v>
      </c>
      <c r="C13" s="17">
        <v>0.78100000000000003</v>
      </c>
      <c r="D13" s="18" t="e">
        <f>+#REF!*1000</f>
        <v>#REF!</v>
      </c>
      <c r="E13" s="19">
        <v>49</v>
      </c>
      <c r="F13" s="20" t="e">
        <f>D13-E13</f>
        <v>#REF!</v>
      </c>
    </row>
    <row r="14" spans="2:8">
      <c r="B14" s="21" t="s">
        <v>249</v>
      </c>
      <c r="C14" s="22"/>
      <c r="D14" s="18" t="e">
        <f>+#REF!*1000</f>
        <v>#REF!</v>
      </c>
      <c r="E14" s="23">
        <v>49</v>
      </c>
      <c r="F14" s="20" t="e">
        <f>D14-E14</f>
        <v>#REF!</v>
      </c>
    </row>
    <row r="15" spans="2:8">
      <c r="B15" s="21" t="s">
        <v>19</v>
      </c>
      <c r="C15" s="22"/>
      <c r="D15" s="18" t="e">
        <f>+#REF!*1000</f>
        <v>#REF!</v>
      </c>
      <c r="E15" s="23">
        <v>49</v>
      </c>
      <c r="F15" s="20" t="e">
        <f t="shared" ref="F15:F37" si="0">D15-E15</f>
        <v>#REF!</v>
      </c>
    </row>
    <row r="16" spans="2:8">
      <c r="B16" s="24" t="s">
        <v>18</v>
      </c>
      <c r="C16" s="22"/>
      <c r="D16" s="18" t="e">
        <f>+#REF!*1000</f>
        <v>#REF!</v>
      </c>
      <c r="E16" s="23">
        <v>49</v>
      </c>
      <c r="F16" s="20" t="e">
        <f t="shared" si="0"/>
        <v>#REF!</v>
      </c>
    </row>
    <row r="17" spans="2:6">
      <c r="B17" s="21" t="s">
        <v>251</v>
      </c>
      <c r="C17" s="22"/>
      <c r="D17" s="18" t="e">
        <f>+#REF!*1000</f>
        <v>#REF!</v>
      </c>
      <c r="E17" s="23">
        <v>49</v>
      </c>
      <c r="F17" s="20" t="e">
        <f t="shared" si="0"/>
        <v>#REF!</v>
      </c>
    </row>
    <row r="18" spans="2:6">
      <c r="B18" s="21" t="s">
        <v>43</v>
      </c>
      <c r="C18" s="25">
        <v>0.7</v>
      </c>
      <c r="D18" s="18" t="e">
        <f>+#REF!*1000</f>
        <v>#REF!</v>
      </c>
      <c r="E18" s="23">
        <v>49</v>
      </c>
      <c r="F18" s="20" t="e">
        <f t="shared" si="0"/>
        <v>#REF!</v>
      </c>
    </row>
    <row r="19" spans="2:6">
      <c r="B19" s="24" t="s">
        <v>354</v>
      </c>
      <c r="C19" s="26">
        <v>0.73599999999999999</v>
      </c>
      <c r="D19" s="18" t="e">
        <f>+#REF!*1000</f>
        <v>#REF!</v>
      </c>
      <c r="E19" s="23">
        <v>49</v>
      </c>
      <c r="F19" s="20" t="e">
        <f t="shared" si="0"/>
        <v>#REF!</v>
      </c>
    </row>
    <row r="20" spans="2:6">
      <c r="B20" s="24" t="s">
        <v>21</v>
      </c>
      <c r="C20" s="26">
        <v>0.73799999999999999</v>
      </c>
      <c r="D20" s="18" t="e">
        <f>+#REF!*1000</f>
        <v>#REF!</v>
      </c>
      <c r="E20" s="23">
        <v>49</v>
      </c>
      <c r="F20" s="20" t="e">
        <f t="shared" si="0"/>
        <v>#REF!</v>
      </c>
    </row>
    <row r="21" spans="2:6">
      <c r="B21" s="24" t="s">
        <v>45</v>
      </c>
      <c r="C21" s="27">
        <v>0.749</v>
      </c>
      <c r="D21" s="18" t="e">
        <f>+#REF!*1000</f>
        <v>#REF!</v>
      </c>
      <c r="E21" s="23">
        <v>49</v>
      </c>
      <c r="F21" s="20" t="e">
        <f t="shared" si="0"/>
        <v>#REF!</v>
      </c>
    </row>
    <row r="22" spans="2:6">
      <c r="B22" s="24" t="s">
        <v>269</v>
      </c>
      <c r="C22" s="27"/>
      <c r="D22" s="18" t="e">
        <f>+#REF!*1000</f>
        <v>#REF!</v>
      </c>
      <c r="E22" s="23">
        <v>49</v>
      </c>
      <c r="F22" s="20" t="e">
        <f t="shared" si="0"/>
        <v>#REF!</v>
      </c>
    </row>
    <row r="23" spans="2:6">
      <c r="B23" s="24" t="s">
        <v>275</v>
      </c>
      <c r="C23" s="26">
        <v>0.71899999999999997</v>
      </c>
      <c r="D23" s="18" t="e">
        <f>+#REF!*1000</f>
        <v>#REF!</v>
      </c>
      <c r="E23" s="23">
        <v>49</v>
      </c>
      <c r="F23" s="20" t="e">
        <f t="shared" si="0"/>
        <v>#REF!</v>
      </c>
    </row>
    <row r="24" spans="2:6">
      <c r="B24" s="24" t="s">
        <v>47</v>
      </c>
      <c r="C24" s="26">
        <v>0.76</v>
      </c>
      <c r="D24" s="18" t="e">
        <f>+#REF!*1000</f>
        <v>#REF!</v>
      </c>
      <c r="E24" s="23">
        <v>49</v>
      </c>
      <c r="F24" s="20" t="e">
        <f t="shared" si="0"/>
        <v>#REF!</v>
      </c>
    </row>
    <row r="25" spans="2:6">
      <c r="B25" s="28" t="s">
        <v>49</v>
      </c>
      <c r="C25" s="27">
        <v>0.754</v>
      </c>
      <c r="D25" s="18" t="e">
        <f>+#REF!*1000</f>
        <v>#REF!</v>
      </c>
      <c r="E25" s="23">
        <v>49</v>
      </c>
      <c r="F25" s="20" t="e">
        <f t="shared" si="0"/>
        <v>#REF!</v>
      </c>
    </row>
    <row r="26" spans="2:6">
      <c r="B26" s="28" t="s">
        <v>51</v>
      </c>
      <c r="C26" s="27"/>
      <c r="D26" s="18" t="e">
        <f>+#REF!*1000</f>
        <v>#REF!</v>
      </c>
      <c r="E26" s="23">
        <v>49</v>
      </c>
      <c r="F26" s="20" t="e">
        <f t="shared" si="0"/>
        <v>#REF!</v>
      </c>
    </row>
    <row r="27" spans="2:6">
      <c r="B27" s="24" t="s">
        <v>24</v>
      </c>
      <c r="C27" s="26">
        <v>0.76300000000000001</v>
      </c>
      <c r="D27" s="18" t="e">
        <f>+#REF!*1000</f>
        <v>#REF!</v>
      </c>
      <c r="E27" s="23">
        <v>49</v>
      </c>
      <c r="F27" s="20" t="e">
        <f t="shared" si="0"/>
        <v>#REF!</v>
      </c>
    </row>
    <row r="28" spans="2:6">
      <c r="B28" s="24" t="s">
        <v>24</v>
      </c>
      <c r="C28" s="26">
        <v>0.76300000000000001</v>
      </c>
      <c r="D28" s="18" t="e">
        <f>+#REF!*1000</f>
        <v>#REF!</v>
      </c>
      <c r="E28" s="23">
        <v>49</v>
      </c>
      <c r="F28" s="20" t="e">
        <f t="shared" si="0"/>
        <v>#REF!</v>
      </c>
    </row>
    <row r="29" spans="2:6">
      <c r="B29" s="24" t="s">
        <v>20</v>
      </c>
      <c r="C29" s="26"/>
      <c r="D29" s="18" t="e">
        <f>+#REF!*1000</f>
        <v>#REF!</v>
      </c>
      <c r="E29" s="23">
        <v>49</v>
      </c>
      <c r="F29" s="20" t="e">
        <f t="shared" si="0"/>
        <v>#REF!</v>
      </c>
    </row>
    <row r="30" spans="2:6">
      <c r="B30" s="24" t="s">
        <v>300</v>
      </c>
      <c r="C30" s="26"/>
      <c r="D30" s="18" t="e">
        <f>+#REF!*1000</f>
        <v>#REF!</v>
      </c>
      <c r="E30" s="23">
        <v>49</v>
      </c>
      <c r="F30" s="20" t="e">
        <f t="shared" si="0"/>
        <v>#REF!</v>
      </c>
    </row>
    <row r="31" spans="2:6">
      <c r="B31" s="24" t="s">
        <v>23</v>
      </c>
      <c r="C31" s="27">
        <v>0.78400000000000003</v>
      </c>
      <c r="D31" s="18" t="e">
        <f>+#REF!*1000</f>
        <v>#REF!</v>
      </c>
      <c r="E31" s="23">
        <v>49</v>
      </c>
      <c r="F31" s="20" t="e">
        <f t="shared" si="0"/>
        <v>#REF!</v>
      </c>
    </row>
    <row r="32" spans="2:6">
      <c r="B32" s="28" t="s">
        <v>58</v>
      </c>
      <c r="C32" s="27">
        <v>0.76</v>
      </c>
      <c r="D32" s="18" t="e">
        <f>+#REF!*1000</f>
        <v>#REF!</v>
      </c>
      <c r="E32" s="23">
        <v>49</v>
      </c>
      <c r="F32" s="20" t="e">
        <f t="shared" si="0"/>
        <v>#REF!</v>
      </c>
    </row>
    <row r="33" spans="2:6">
      <c r="B33" s="28" t="s">
        <v>59</v>
      </c>
      <c r="C33" s="26">
        <v>0.76</v>
      </c>
      <c r="D33" s="18" t="e">
        <f>+#REF!*1000</f>
        <v>#REF!</v>
      </c>
      <c r="E33" s="23">
        <v>49</v>
      </c>
      <c r="F33" s="20" t="e">
        <f t="shared" si="0"/>
        <v>#REF!</v>
      </c>
    </row>
    <row r="34" spans="2:6">
      <c r="B34" s="29" t="s">
        <v>60</v>
      </c>
      <c r="C34" s="30"/>
      <c r="D34" s="18" t="e">
        <f>+#REF!*1000</f>
        <v>#REF!</v>
      </c>
      <c r="E34" s="31">
        <v>49</v>
      </c>
      <c r="F34" s="20" t="e">
        <f t="shared" si="0"/>
        <v>#REF!</v>
      </c>
    </row>
    <row r="35" spans="2:6">
      <c r="B35" s="29" t="s">
        <v>355</v>
      </c>
      <c r="C35" s="30"/>
      <c r="D35" s="18" t="e">
        <f>+#REF!*1000</f>
        <v>#REF!</v>
      </c>
      <c r="E35" s="31">
        <v>49</v>
      </c>
      <c r="F35" s="20" t="e">
        <f t="shared" si="0"/>
        <v>#REF!</v>
      </c>
    </row>
    <row r="36" spans="2:6">
      <c r="B36" s="32" t="s">
        <v>323</v>
      </c>
      <c r="C36" s="30"/>
      <c r="D36" s="18" t="e">
        <f>+#REF!*1000</f>
        <v>#REF!</v>
      </c>
      <c r="E36" s="31">
        <v>49</v>
      </c>
      <c r="F36" s="20" t="e">
        <f t="shared" si="0"/>
        <v>#REF!</v>
      </c>
    </row>
    <row r="37" spans="2:6">
      <c r="B37" s="29" t="s">
        <v>356</v>
      </c>
      <c r="C37" s="30"/>
      <c r="D37" s="18" t="e">
        <f>+#REF!*1000</f>
        <v>#REF!</v>
      </c>
      <c r="E37" s="31">
        <v>50</v>
      </c>
      <c r="F37" s="20" t="e">
        <f t="shared" si="0"/>
        <v>#REF!</v>
      </c>
    </row>
    <row r="39" spans="2:6">
      <c r="B39" s="461" t="s">
        <v>357</v>
      </c>
      <c r="C39" s="461"/>
      <c r="D39" s="461"/>
      <c r="E39" s="461"/>
      <c r="F39" s="461"/>
    </row>
    <row r="40" spans="2:6">
      <c r="B40" s="462" t="s">
        <v>358</v>
      </c>
      <c r="C40" s="462"/>
      <c r="D40" s="462"/>
      <c r="E40" s="462"/>
      <c r="F40" s="462"/>
    </row>
  </sheetData>
  <mergeCells count="11">
    <mergeCell ref="B2:F2"/>
    <mergeCell ref="B4:F4"/>
    <mergeCell ref="B5:F5"/>
    <mergeCell ref="B6:F6"/>
    <mergeCell ref="B7:F7"/>
    <mergeCell ref="B8:F8"/>
    <mergeCell ref="D11:F11"/>
    <mergeCell ref="B39:F39"/>
    <mergeCell ref="B40:F40"/>
    <mergeCell ref="B11:B12"/>
    <mergeCell ref="C11:C12"/>
  </mergeCells>
  <hyperlinks>
    <hyperlink ref="B7" r:id="rId1" xr:uid="{00000000-0004-0000-1500-000000000000}"/>
    <hyperlink ref="B8" r:id="rId2" xr:uid="{00000000-0004-0000-1500-000001000000}"/>
  </hyperlinks>
  <pageMargins left="0.7" right="0.7" top="0.75" bottom="0.75" header="0.3" footer="0.3"/>
  <pageSetup scale="98" orientation="portrait" r:id="rId3"/>
  <drawing r:id="rId4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B2:H18"/>
  <sheetViews>
    <sheetView topLeftCell="A10" zoomScale="160" zoomScaleNormal="160" workbookViewId="0">
      <selection activeCell="D16" sqref="D16"/>
    </sheetView>
  </sheetViews>
  <sheetFormatPr baseColWidth="10" defaultColWidth="11" defaultRowHeight="15"/>
  <cols>
    <col min="2" max="2" width="21.28515625" customWidth="1"/>
    <col min="3" max="3" width="12.5703125" hidden="1" customWidth="1"/>
    <col min="4" max="4" width="13.28515625" customWidth="1"/>
    <col min="5" max="5" width="12.5703125" customWidth="1"/>
    <col min="6" max="6" width="12.7109375" customWidth="1"/>
    <col min="8" max="8" width="15.7109375" customWidth="1"/>
  </cols>
  <sheetData>
    <row r="2" spans="2:8" ht="18.75">
      <c r="B2" s="430" t="s">
        <v>344</v>
      </c>
      <c r="C2" s="430"/>
      <c r="D2" s="430"/>
      <c r="E2" s="430"/>
      <c r="F2" s="430"/>
    </row>
    <row r="4" spans="2:8">
      <c r="B4" s="431" t="s">
        <v>345</v>
      </c>
      <c r="C4" s="431"/>
      <c r="D4" s="431"/>
      <c r="E4" s="431"/>
      <c r="F4" s="431"/>
    </row>
    <row r="5" spans="2:8">
      <c r="B5" s="431" t="s">
        <v>346</v>
      </c>
      <c r="C5" s="431"/>
      <c r="D5" s="431"/>
      <c r="E5" s="431"/>
      <c r="F5" s="431"/>
      <c r="G5" s="1"/>
      <c r="H5" s="1"/>
    </row>
    <row r="6" spans="2:8">
      <c r="B6" s="432" t="s">
        <v>359</v>
      </c>
      <c r="C6" s="432"/>
      <c r="D6" s="432"/>
      <c r="E6" s="432"/>
      <c r="F6" s="432"/>
    </row>
    <row r="7" spans="2:8">
      <c r="B7" s="420" t="s">
        <v>360</v>
      </c>
      <c r="C7" s="420"/>
      <c r="D7" s="420"/>
      <c r="E7" s="420"/>
      <c r="F7" s="420"/>
    </row>
    <row r="8" spans="2:8">
      <c r="B8" s="420" t="s">
        <v>349</v>
      </c>
      <c r="C8" s="420"/>
      <c r="D8" s="420"/>
      <c r="E8" s="420"/>
      <c r="F8" s="420"/>
    </row>
    <row r="11" spans="2:8">
      <c r="C11" s="2" t="s">
        <v>361</v>
      </c>
      <c r="D11" s="2"/>
      <c r="E11" s="2"/>
    </row>
    <row r="14" spans="2:8">
      <c r="B14" s="463" t="s">
        <v>7</v>
      </c>
      <c r="C14" s="465" t="s">
        <v>350</v>
      </c>
      <c r="D14" s="458" t="s">
        <v>351</v>
      </c>
      <c r="E14" s="459"/>
      <c r="F14" s="460"/>
    </row>
    <row r="15" spans="2:8">
      <c r="B15" s="464"/>
      <c r="C15" s="466"/>
      <c r="D15" s="9" t="s">
        <v>86</v>
      </c>
      <c r="E15" s="9" t="s">
        <v>352</v>
      </c>
      <c r="F15" s="9" t="s">
        <v>362</v>
      </c>
    </row>
    <row r="16" spans="2:8">
      <c r="B16" s="10" t="s">
        <v>21</v>
      </c>
      <c r="C16" s="11">
        <v>0.73799999999999999</v>
      </c>
      <c r="D16" s="12" t="e">
        <f>+ROUND(#REF!/1.21*1000,0)</f>
        <v>#REF!</v>
      </c>
      <c r="E16" s="12">
        <v>49</v>
      </c>
      <c r="F16" s="13" t="e">
        <f>D16-E16</f>
        <v>#REF!</v>
      </c>
    </row>
    <row r="18" spans="2:6">
      <c r="B18" s="462" t="s">
        <v>358</v>
      </c>
      <c r="C18" s="462"/>
      <c r="D18" s="462"/>
      <c r="E18" s="462"/>
      <c r="F18" s="462"/>
    </row>
  </sheetData>
  <mergeCells count="10">
    <mergeCell ref="B2:F2"/>
    <mergeCell ref="B4:F4"/>
    <mergeCell ref="B5:F5"/>
    <mergeCell ref="B6:F6"/>
    <mergeCell ref="B7:F7"/>
    <mergeCell ref="B8:F8"/>
    <mergeCell ref="D14:F14"/>
    <mergeCell ref="B18:F18"/>
    <mergeCell ref="B14:B15"/>
    <mergeCell ref="C14:C15"/>
  </mergeCells>
  <hyperlinks>
    <hyperlink ref="B7" r:id="rId1" xr:uid="{00000000-0004-0000-1600-000000000000}"/>
    <hyperlink ref="B8" r:id="rId2" xr:uid="{00000000-0004-0000-1600-000001000000}"/>
  </hyperlinks>
  <pageMargins left="0.7" right="0.7" top="1.3149999999999999" bottom="0.75" header="0.3" footer="0.3"/>
  <pageSetup paperSize="9" scale="95" orientation="portrait" r:id="rId3"/>
  <drawing r:id="rId4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B2:H18"/>
  <sheetViews>
    <sheetView zoomScale="160" zoomScaleNormal="160" workbookViewId="0">
      <selection activeCell="E26" sqref="E26"/>
    </sheetView>
  </sheetViews>
  <sheetFormatPr baseColWidth="10" defaultColWidth="11" defaultRowHeight="15"/>
  <cols>
    <col min="2" max="2" width="21.28515625" customWidth="1"/>
    <col min="3" max="3" width="12.5703125" hidden="1" customWidth="1"/>
    <col min="4" max="4" width="13.28515625" customWidth="1"/>
    <col min="5" max="5" width="12.5703125" customWidth="1"/>
    <col min="6" max="6" width="12.7109375" customWidth="1"/>
    <col min="8" max="8" width="15.7109375" customWidth="1"/>
  </cols>
  <sheetData>
    <row r="2" spans="2:8" ht="18.75">
      <c r="B2" s="430" t="s">
        <v>344</v>
      </c>
      <c r="C2" s="430"/>
      <c r="D2" s="430"/>
      <c r="E2" s="430"/>
      <c r="F2" s="430"/>
    </row>
    <row r="4" spans="2:8">
      <c r="B4" s="431" t="s">
        <v>345</v>
      </c>
      <c r="C4" s="431"/>
      <c r="D4" s="431"/>
      <c r="E4" s="431"/>
      <c r="F4" s="431"/>
    </row>
    <row r="5" spans="2:8">
      <c r="B5" s="431" t="s">
        <v>346</v>
      </c>
      <c r="C5" s="431"/>
      <c r="D5" s="431"/>
      <c r="E5" s="431"/>
      <c r="F5" s="431"/>
      <c r="G5" s="1"/>
      <c r="H5" s="1"/>
    </row>
    <row r="6" spans="2:8">
      <c r="B6" s="432" t="s">
        <v>359</v>
      </c>
      <c r="C6" s="432"/>
      <c r="D6" s="432"/>
      <c r="E6" s="432"/>
      <c r="F6" s="432"/>
    </row>
    <row r="7" spans="2:8">
      <c r="B7" s="420" t="s">
        <v>360</v>
      </c>
      <c r="C7" s="420"/>
      <c r="D7" s="420"/>
      <c r="E7" s="420"/>
      <c r="F7" s="420"/>
    </row>
    <row r="8" spans="2:8">
      <c r="B8" s="420" t="s">
        <v>349</v>
      </c>
      <c r="C8" s="420"/>
      <c r="D8" s="420"/>
      <c r="E8" s="420"/>
      <c r="F8" s="420"/>
    </row>
    <row r="11" spans="2:8">
      <c r="C11" s="2" t="s">
        <v>361</v>
      </c>
      <c r="D11" s="2"/>
      <c r="E11" s="2"/>
    </row>
    <row r="13" spans="2:8">
      <c r="B13" s="467" t="s">
        <v>363</v>
      </c>
      <c r="C13" s="467"/>
      <c r="D13" s="467"/>
      <c r="E13" s="467"/>
      <c r="F13" s="467"/>
    </row>
    <row r="14" spans="2:8">
      <c r="B14" s="463" t="s">
        <v>7</v>
      </c>
      <c r="C14" s="465" t="s">
        <v>350</v>
      </c>
      <c r="D14" s="458" t="s">
        <v>351</v>
      </c>
      <c r="E14" s="459"/>
      <c r="F14" s="460"/>
    </row>
    <row r="15" spans="2:8">
      <c r="B15" s="464"/>
      <c r="C15" s="466"/>
      <c r="D15" s="3" t="s">
        <v>87</v>
      </c>
      <c r="E15" s="3" t="s">
        <v>352</v>
      </c>
      <c r="F15" s="3" t="s">
        <v>362</v>
      </c>
    </row>
    <row r="16" spans="2:8">
      <c r="B16" s="4" t="s">
        <v>21</v>
      </c>
      <c r="C16" s="5">
        <v>0.73799999999999999</v>
      </c>
      <c r="D16" s="6" t="e">
        <f>+#REF!</f>
        <v>#REF!</v>
      </c>
      <c r="E16" s="7">
        <v>4.9000000000000002E-2</v>
      </c>
      <c r="F16" s="8" t="e">
        <f>D16-E16</f>
        <v>#REF!</v>
      </c>
    </row>
    <row r="18" spans="2:6">
      <c r="B18" s="462" t="s">
        <v>358</v>
      </c>
      <c r="C18" s="462"/>
      <c r="D18" s="462"/>
      <c r="E18" s="462"/>
      <c r="F18" s="462"/>
    </row>
  </sheetData>
  <mergeCells count="11">
    <mergeCell ref="B2:F2"/>
    <mergeCell ref="B4:F4"/>
    <mergeCell ref="B5:F5"/>
    <mergeCell ref="B6:F6"/>
    <mergeCell ref="B7:F7"/>
    <mergeCell ref="B8:F8"/>
    <mergeCell ref="B13:F13"/>
    <mergeCell ref="D14:F14"/>
    <mergeCell ref="B18:F18"/>
    <mergeCell ref="B14:B15"/>
    <mergeCell ref="C14:C15"/>
  </mergeCells>
  <hyperlinks>
    <hyperlink ref="B7" r:id="rId1" xr:uid="{00000000-0004-0000-1700-000000000000}"/>
    <hyperlink ref="B8" r:id="rId2" xr:uid="{00000000-0004-0000-1700-000001000000}"/>
  </hyperlinks>
  <pageMargins left="0.7" right="0.7" top="1.3149999999999999" bottom="0.75" header="0.3" footer="0.3"/>
  <pageSetup paperSize="9" scale="95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36</vt:i4>
      </vt:variant>
      <vt:variant>
        <vt:lpstr>Rangos con nombre</vt:lpstr>
      </vt:variant>
      <vt:variant>
        <vt:i4>28</vt:i4>
      </vt:variant>
    </vt:vector>
  </HeadingPairs>
  <TitlesOfParts>
    <vt:vector size="64" baseType="lpstr">
      <vt:lpstr>ADBLUE TARJETAS</vt:lpstr>
      <vt:lpstr>CALCULO INICIAL</vt:lpstr>
      <vt:lpstr>SABANA DE PRECIOS</vt:lpstr>
      <vt:lpstr>IMPORTACION</vt:lpstr>
      <vt:lpstr>TARIFA 12</vt:lpstr>
      <vt:lpstr>TARIFA 18</vt:lpstr>
      <vt:lpstr>T18 - VALENCIA</vt:lpstr>
      <vt:lpstr>TARIFA 24</vt:lpstr>
      <vt:lpstr>TARIFA 36</vt:lpstr>
      <vt:lpstr>T36 - VALENCIA </vt:lpstr>
      <vt:lpstr>ESPECIAL COMPLETO</vt:lpstr>
      <vt:lpstr>TARIFA 40</vt:lpstr>
      <vt:lpstr>TARIFA 42</vt:lpstr>
      <vt:lpstr>TARIFA 45</vt:lpstr>
      <vt:lpstr>TARIFA 50</vt:lpstr>
      <vt:lpstr>TARIFA 60</vt:lpstr>
      <vt:lpstr>T60 - VALENCIA </vt:lpstr>
      <vt:lpstr>AMAEXO</vt:lpstr>
      <vt:lpstr>NORIEGA</vt:lpstr>
      <vt:lpstr>E100</vt:lpstr>
      <vt:lpstr>TARIFA ECO</vt:lpstr>
      <vt:lpstr>DORADO</vt:lpstr>
      <vt:lpstr>HIQI</vt:lpstr>
      <vt:lpstr>NORPETROL 24</vt:lpstr>
      <vt:lpstr>ROR</vt:lpstr>
      <vt:lpstr>TARJETERA</vt:lpstr>
      <vt:lpstr>TAX MOVING 24</vt:lpstr>
      <vt:lpstr>TORTUGA</vt:lpstr>
      <vt:lpstr>TARIFA 15 </vt:lpstr>
      <vt:lpstr>TARIFA 27</vt:lpstr>
      <vt:lpstr>TON arreglar </vt:lpstr>
      <vt:lpstr>Semana 43</vt:lpstr>
      <vt:lpstr>Semana 60</vt:lpstr>
      <vt:lpstr>Semana 85</vt:lpstr>
      <vt:lpstr>EXOIL</vt:lpstr>
      <vt:lpstr>NORPETROL</vt:lpstr>
      <vt:lpstr>AMAEXO!Área_de_impresión</vt:lpstr>
      <vt:lpstr>DORADO!Área_de_impresión</vt:lpstr>
      <vt:lpstr>'E100'!Área_de_impresión</vt:lpstr>
      <vt:lpstr>'ESPECIAL COMPLETO'!Área_de_impresión</vt:lpstr>
      <vt:lpstr>HIQI!Área_de_impresión</vt:lpstr>
      <vt:lpstr>NORIEGA!Área_de_impresión</vt:lpstr>
      <vt:lpstr>'NORPETROL 24'!Área_de_impresión</vt:lpstr>
      <vt:lpstr>ROR!Área_de_impresión</vt:lpstr>
      <vt:lpstr>'Semana 43'!Área_de_impresión</vt:lpstr>
      <vt:lpstr>'T18 - VALENCIA'!Área_de_impresión</vt:lpstr>
      <vt:lpstr>'T36 - VALENCIA '!Área_de_impresión</vt:lpstr>
      <vt:lpstr>'T60 - VALENCIA '!Área_de_impresión</vt:lpstr>
      <vt:lpstr>'TARIFA 12'!Área_de_impresión</vt:lpstr>
      <vt:lpstr>'TARIFA 15 '!Área_de_impresión</vt:lpstr>
      <vt:lpstr>'TARIFA 18'!Área_de_impresión</vt:lpstr>
      <vt:lpstr>'TARIFA 24'!Área_de_impresión</vt:lpstr>
      <vt:lpstr>'TARIFA 27'!Área_de_impresión</vt:lpstr>
      <vt:lpstr>'TARIFA 36'!Área_de_impresión</vt:lpstr>
      <vt:lpstr>'TARIFA 40'!Área_de_impresión</vt:lpstr>
      <vt:lpstr>'TARIFA 42'!Área_de_impresión</vt:lpstr>
      <vt:lpstr>'TARIFA 45'!Área_de_impresión</vt:lpstr>
      <vt:lpstr>'TARIFA 50'!Área_de_impresión</vt:lpstr>
      <vt:lpstr>'TARIFA 60'!Área_de_impresión</vt:lpstr>
      <vt:lpstr>'TARIFA ECO'!Área_de_impresión</vt:lpstr>
      <vt:lpstr>TARJETERA!Área_de_impresión</vt:lpstr>
      <vt:lpstr>'TAX MOVING 24'!Área_de_impresión</vt:lpstr>
      <vt:lpstr>'TON arreglar '!Área_de_impresión</vt:lpstr>
      <vt:lpstr>TORTUGA!Área_de_impresión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Isabel Barboza</cp:lastModifiedBy>
  <cp:lastPrinted>2026-09-03T14:56:48Z</cp:lastPrinted>
  <dcterms:created xsi:type="dcterms:W3CDTF">2016-08-22T12:44:00Z</dcterms:created>
  <dcterms:modified xsi:type="dcterms:W3CDTF">2026-09-04T12:05:52Z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D7A2181D297945F3A18007929C8E2539_12</vt:lpwstr>
  </property>
  <property fmtid="{D5CDD505-2E9C-101B-9397-08002B2CF9AE}" pid="3" name="KSOProductBuildVer">
    <vt:lpwstr>1033-12.2.0.23155</vt:lpwstr>
  </property>
</Properties>
</file>