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albinwells/Library/CloudStorage/GoogleDrive-awwells@andrew.cmu.edu/.shortcut-targets-by-id/19dPqosGIa_ZJPzWTXxYsS1RY8Ag5xDtr/kennicott_historical_mb/publication/pub_figs/"/>
    </mc:Choice>
  </mc:AlternateContent>
  <xr:revisionPtr revIDLastSave="0" documentId="13_ncr:1_{7CAD11C2-8F85-6C4B-94A5-CE74165A703C}" xr6:coauthVersionLast="47" xr6:coauthVersionMax="47" xr10:uidLastSave="{00000000-0000-0000-0000-000000000000}"/>
  <bookViews>
    <workbookView xWindow="0" yWindow="760" windowWidth="30240" windowHeight="17800" xr2:uid="{00000000-000D-0000-FFFF-FFFF00000000}"/>
  </bookViews>
  <sheets>
    <sheet name="Mass Change" sheetId="5" r:id="rId1"/>
    <sheet name="Hugonnet dhdt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S7VVDfoh0BDuQqASE17HYUb2o7D/i1wpKS+Y+hB73hs="/>
    </ext>
  </extLst>
</workbook>
</file>

<file path=xl/calcChain.xml><?xml version="1.0" encoding="utf-8"?>
<calcChain xmlns="http://schemas.openxmlformats.org/spreadsheetml/2006/main">
  <c r="U6" i="5" l="1"/>
  <c r="AK10" i="5"/>
  <c r="AM10" i="5"/>
  <c r="AI10" i="5"/>
  <c r="Y10" i="5"/>
  <c r="AA10" i="5"/>
  <c r="AE10" i="5" s="1"/>
  <c r="Q10" i="5"/>
  <c r="S10" i="5"/>
  <c r="W10" i="5"/>
  <c r="W6" i="5"/>
  <c r="AQ11" i="5"/>
  <c r="AG11" i="5"/>
  <c r="W11" i="5"/>
  <c r="M11" i="5"/>
  <c r="G11" i="5"/>
  <c r="AL10" i="5"/>
  <c r="AO10" i="5"/>
  <c r="AB10" i="5"/>
  <c r="U10" i="5"/>
  <c r="V10" i="5" s="1"/>
  <c r="R10" i="5"/>
  <c r="H10" i="5"/>
  <c r="G10" i="5"/>
  <c r="K10" i="5" s="1"/>
  <c r="F10" i="5"/>
  <c r="G9" i="5"/>
  <c r="AL8" i="5"/>
  <c r="AK8" i="5"/>
  <c r="AO8" i="5" s="1"/>
  <c r="AE8" i="5"/>
  <c r="AF8" i="5" s="1"/>
  <c r="AB8" i="5"/>
  <c r="AA8" i="5"/>
  <c r="AC8" i="5" s="1"/>
  <c r="U8" i="5"/>
  <c r="V8" i="5" s="1"/>
  <c r="S8" i="5"/>
  <c r="W8" i="5" s="1"/>
  <c r="R8" i="5"/>
  <c r="Q8" i="5"/>
  <c r="H8" i="5"/>
  <c r="G8" i="5"/>
  <c r="K8" i="5" s="1"/>
  <c r="F8" i="5"/>
  <c r="AL7" i="5"/>
  <c r="AK7" i="5"/>
  <c r="AO7" i="5" s="1"/>
  <c r="AB7" i="5"/>
  <c r="AA7" i="5"/>
  <c r="AE7" i="5" s="1"/>
  <c r="R7" i="5"/>
  <c r="Q7" i="5"/>
  <c r="S7" i="5" s="1"/>
  <c r="W7" i="5" s="1"/>
  <c r="M7" i="5"/>
  <c r="K7" i="5"/>
  <c r="I7" i="5"/>
  <c r="G7" i="5"/>
  <c r="F7" i="5"/>
  <c r="H7" i="5" s="1"/>
  <c r="AO6" i="5"/>
  <c r="AP6" i="5" s="1"/>
  <c r="AM6" i="5"/>
  <c r="AQ6" i="5" s="1"/>
  <c r="AL6" i="5"/>
  <c r="AK6" i="5"/>
  <c r="AB6" i="5"/>
  <c r="AA6" i="5"/>
  <c r="AE6" i="5" s="1"/>
  <c r="R6" i="5"/>
  <c r="Q6" i="5"/>
  <c r="G6" i="5"/>
  <c r="K6" i="5" s="1"/>
  <c r="F6" i="5"/>
  <c r="H6" i="5" s="1"/>
  <c r="G5" i="5"/>
  <c r="I5" i="5" s="1"/>
  <c r="M5" i="5" s="1"/>
  <c r="F5" i="5"/>
  <c r="H5" i="5" s="1"/>
  <c r="AF10" i="5" l="1"/>
  <c r="AC10" i="5"/>
  <c r="AG10" i="5" s="1"/>
  <c r="L6" i="5"/>
  <c r="L7" i="5"/>
  <c r="J7" i="5"/>
  <c r="N7" i="5" s="1"/>
  <c r="V6" i="5"/>
  <c r="T7" i="5"/>
  <c r="X7" i="5" s="1"/>
  <c r="L10" i="5"/>
  <c r="L8" i="5"/>
  <c r="AF6" i="5"/>
  <c r="AP7" i="5"/>
  <c r="J5" i="5"/>
  <c r="N5" i="5" s="1"/>
  <c r="L5" i="5"/>
  <c r="AF7" i="5"/>
  <c r="AG8" i="5"/>
  <c r="AD8" i="5"/>
  <c r="AH8" i="5" s="1"/>
  <c r="K5" i="5"/>
  <c r="U7" i="5"/>
  <c r="V7" i="5" s="1"/>
  <c r="AP8" i="5"/>
  <c r="AP10" i="5"/>
  <c r="AN6" i="5"/>
  <c r="AR6" i="5" s="1"/>
  <c r="T8" i="5"/>
  <c r="X8" i="5" s="1"/>
  <c r="T10" i="5"/>
  <c r="X10" i="5" s="1"/>
  <c r="AC6" i="5"/>
  <c r="AG6" i="5" s="1"/>
  <c r="I8" i="5"/>
  <c r="M8" i="5" s="1"/>
  <c r="AD6" i="5"/>
  <c r="AH6" i="5" s="1"/>
  <c r="AM7" i="5"/>
  <c r="AQ7" i="5" s="1"/>
  <c r="I9" i="5"/>
  <c r="M9" i="5" s="1"/>
  <c r="I10" i="5"/>
  <c r="M10" i="5" s="1"/>
  <c r="J10" i="5"/>
  <c r="N10" i="5" s="1"/>
  <c r="S6" i="5"/>
  <c r="AN7" i="5"/>
  <c r="AR7" i="5" s="1"/>
  <c r="J9" i="5"/>
  <c r="N9" i="5" s="1"/>
  <c r="AC7" i="5"/>
  <c r="AG7" i="5" s="1"/>
  <c r="K9" i="5"/>
  <c r="L9" i="5" s="1"/>
  <c r="I6" i="5"/>
  <c r="M6" i="5" s="1"/>
  <c r="AM8" i="5"/>
  <c r="AQ8" i="5" s="1"/>
  <c r="AQ10" i="5"/>
  <c r="AN10" i="5" l="1"/>
  <c r="AR10" i="5" s="1"/>
  <c r="AD10" i="5"/>
  <c r="AH10" i="5" s="1"/>
  <c r="J8" i="5"/>
  <c r="N8" i="5" s="1"/>
  <c r="T6" i="5"/>
  <c r="X6" i="5" s="1"/>
  <c r="AN8" i="5"/>
  <c r="AR8" i="5" s="1"/>
  <c r="AD7" i="5"/>
  <c r="AH7" i="5" s="1"/>
  <c r="J6" i="5"/>
  <c r="N6" i="5" s="1"/>
</calcChain>
</file>

<file path=xl/sharedStrings.xml><?xml version="1.0" encoding="utf-8"?>
<sst xmlns="http://schemas.openxmlformats.org/spreadsheetml/2006/main" count="135" uniqueCount="27">
  <si>
    <t>Kennicott Terminus</t>
  </si>
  <si>
    <t>Kennicott</t>
  </si>
  <si>
    <t>Root</t>
  </si>
  <si>
    <t>Total</t>
  </si>
  <si>
    <t>Time Span</t>
  </si>
  <si>
    <t>Start</t>
  </si>
  <si>
    <t>End</t>
  </si>
  <si>
    <t>km3</t>
  </si>
  <si>
    <t>Mt/yr</t>
  </si>
  <si>
    <t>m/yr</t>
  </si>
  <si>
    <t>--</t>
  </si>
  <si>
    <t>1957 Area (km2)</t>
  </si>
  <si>
    <t>2018 Area (km2)</t>
  </si>
  <si>
    <t>32.3 ± 2.0</t>
  </si>
  <si>
    <t>km3_err</t>
  </si>
  <si>
    <t>km3/yr</t>
  </si>
  <si>
    <t>m w.e./yr</t>
  </si>
  <si>
    <t>12.5 ± 0.9</t>
  </si>
  <si>
    <t>107.9 ± 4.6</t>
  </si>
  <si>
    <t>140.2 ± 6.6</t>
  </si>
  <si>
    <t>km3/yr_err</t>
  </si>
  <si>
    <t>Mt/yr_err</t>
  </si>
  <si>
    <t>m/yr_err</t>
  </si>
  <si>
    <t>mwe/yr_err</t>
  </si>
  <si>
    <t>2023 Area (km2)</t>
  </si>
  <si>
    <t>RHO</t>
  </si>
  <si>
    <t>RHO_ERR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</si>
</sst>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2" fontId="3" fillId="3" borderId="2" xfId="0" applyNumberFormat="1" applyFont="1" applyFill="1" applyBorder="1" applyAlignment="1">
      <alignment horizontal="center"/>
    </xf>
    <xf numFmtId="0" fontId="3" fillId="0" borderId="0" xfId="0" applyFont="1"/>
    <xf numFmtId="165" fontId="3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4" fillId="0" borderId="0" xfId="0" applyFont="1"/>
    <xf numFmtId="0" fontId="4" fillId="3" borderId="2" xfId="0" applyFont="1" applyFill="1" applyBorder="1" applyAlignment="1">
      <alignment horizontal="center"/>
    </xf>
    <xf numFmtId="165" fontId="4" fillId="3" borderId="2" xfId="0" applyNumberFormat="1" applyFont="1" applyFill="1" applyBorder="1" applyAlignment="1">
      <alignment horizontal="center"/>
    </xf>
    <xf numFmtId="166" fontId="1" fillId="3" borderId="2" xfId="0" applyNumberFormat="1" applyFont="1" applyFill="1" applyBorder="1" applyAlignment="1">
      <alignment horizontal="center"/>
    </xf>
    <xf numFmtId="165" fontId="1" fillId="3" borderId="2" xfId="0" applyNumberFormat="1" applyFont="1" applyFill="1" applyBorder="1"/>
    <xf numFmtId="166" fontId="1" fillId="3" borderId="2" xfId="0" applyNumberFormat="1" applyFont="1" applyFill="1" applyBorder="1"/>
    <xf numFmtId="0" fontId="1" fillId="3" borderId="2" xfId="0" applyFont="1" applyFill="1" applyBorder="1"/>
    <xf numFmtId="2" fontId="1" fillId="3" borderId="2" xfId="0" applyNumberFormat="1" applyFont="1" applyFill="1" applyBorder="1"/>
    <xf numFmtId="0" fontId="1" fillId="4" borderId="4" xfId="0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0" fontId="1" fillId="5" borderId="6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5" borderId="1" xfId="0" applyFont="1" applyFill="1" applyBorder="1"/>
    <xf numFmtId="165" fontId="0" fillId="0" borderId="0" xfId="0" applyNumberFormat="1"/>
    <xf numFmtId="0" fontId="5" fillId="0" borderId="0" xfId="0" applyFont="1"/>
    <xf numFmtId="2" fontId="0" fillId="0" borderId="0" xfId="0" applyNumberFormat="1"/>
    <xf numFmtId="0" fontId="1" fillId="4" borderId="3" xfId="0" applyFont="1" applyFill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/>
    <xf numFmtId="0" fontId="1" fillId="2" borderId="3" xfId="0" applyFont="1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C1:AS1000"/>
  <sheetViews>
    <sheetView tabSelected="1" workbookViewId="0">
      <selection activeCell="G32" sqref="G32"/>
    </sheetView>
  </sheetViews>
  <sheetFormatPr baseColWidth="10" defaultColWidth="12.6640625" defaultRowHeight="15" customHeight="1" x14ac:dyDescent="0.15"/>
  <cols>
    <col min="1" max="1" width="12.6640625" customWidth="1"/>
    <col min="2" max="2" width="5.83203125" customWidth="1"/>
    <col min="3" max="4" width="6.83203125" customWidth="1"/>
    <col min="5" max="5" width="7.5" customWidth="1"/>
    <col min="6" max="6" width="7.1640625" customWidth="1"/>
    <col min="7" max="7" width="6" customWidth="1"/>
    <col min="8" max="8" width="9" customWidth="1"/>
    <col min="9" max="10" width="8.1640625" customWidth="1"/>
    <col min="11" max="11" width="6.1640625" customWidth="1"/>
    <col min="12" max="12" width="7.1640625" customWidth="1"/>
    <col min="13" max="13" width="7.6640625" customWidth="1"/>
    <col min="14" max="14" width="9.33203125" customWidth="1"/>
    <col min="15" max="15" width="8" customWidth="1"/>
    <col min="16" max="16" width="7.1640625" customWidth="1"/>
    <col min="17" max="17" width="6" customWidth="1"/>
    <col min="18" max="18" width="9" customWidth="1"/>
    <col min="19" max="19" width="12.1640625" bestFit="1" customWidth="1"/>
    <col min="20" max="20" width="7.6640625" customWidth="1"/>
    <col min="21" max="21" width="6.5" bestFit="1" customWidth="1"/>
    <col min="22" max="22" width="7.1640625" customWidth="1"/>
    <col min="23" max="23" width="7.6640625" customWidth="1"/>
    <col min="24" max="24" width="9.33203125" customWidth="1"/>
    <col min="25" max="25" width="5.6640625" customWidth="1"/>
    <col min="26" max="26" width="7.1640625" customWidth="1"/>
    <col min="27" max="27" width="6" customWidth="1"/>
    <col min="28" max="28" width="9" customWidth="1"/>
    <col min="29" max="29" width="12.1640625" bestFit="1" customWidth="1"/>
    <col min="30" max="30" width="7.6640625" customWidth="1"/>
    <col min="31" max="31" width="6.5" bestFit="1" customWidth="1"/>
    <col min="32" max="32" width="7.1640625" customWidth="1"/>
    <col min="33" max="33" width="7.6640625" customWidth="1"/>
    <col min="34" max="34" width="9.33203125" customWidth="1"/>
    <col min="35" max="35" width="5.6640625" customWidth="1"/>
    <col min="36" max="36" width="7.1640625" customWidth="1"/>
    <col min="37" max="37" width="6" customWidth="1"/>
    <col min="38" max="38" width="9" customWidth="1"/>
    <col min="39" max="39" width="8" bestFit="1" customWidth="1"/>
    <col min="40" max="40" width="7.6640625" customWidth="1"/>
    <col min="41" max="41" width="7" bestFit="1" customWidth="1"/>
    <col min="42" max="42" width="7.1640625" customWidth="1"/>
    <col min="43" max="43" width="7.6640625" customWidth="1"/>
    <col min="44" max="44" width="9.33203125" customWidth="1"/>
  </cols>
  <sheetData>
    <row r="1" spans="3:44" ht="15.75" customHeight="1" x14ac:dyDescent="0.15"/>
    <row r="2" spans="3:44" ht="15.75" customHeight="1" x14ac:dyDescent="0.15"/>
    <row r="3" spans="3:44" ht="15.75" customHeight="1" x14ac:dyDescent="0.15">
      <c r="C3" s="35" t="s">
        <v>4</v>
      </c>
      <c r="D3" s="34"/>
      <c r="E3" s="35" t="s">
        <v>0</v>
      </c>
      <c r="F3" s="33"/>
      <c r="G3" s="33"/>
      <c r="H3" s="33"/>
      <c r="I3" s="33"/>
      <c r="J3" s="33"/>
      <c r="K3" s="33"/>
      <c r="L3" s="33"/>
      <c r="M3" s="33"/>
      <c r="N3" s="34"/>
      <c r="O3" s="35" t="s">
        <v>1</v>
      </c>
      <c r="P3" s="33"/>
      <c r="Q3" s="33"/>
      <c r="R3" s="33"/>
      <c r="S3" s="33"/>
      <c r="T3" s="33"/>
      <c r="U3" s="33"/>
      <c r="V3" s="33"/>
      <c r="W3" s="33"/>
      <c r="X3" s="34"/>
      <c r="Y3" s="35" t="s">
        <v>2</v>
      </c>
      <c r="Z3" s="33"/>
      <c r="AA3" s="33"/>
      <c r="AB3" s="33"/>
      <c r="AC3" s="33"/>
      <c r="AD3" s="33"/>
      <c r="AE3" s="33"/>
      <c r="AF3" s="33"/>
      <c r="AG3" s="33"/>
      <c r="AH3" s="34"/>
      <c r="AI3" s="35" t="s">
        <v>3</v>
      </c>
      <c r="AJ3" s="33"/>
      <c r="AK3" s="33"/>
      <c r="AL3" s="33"/>
      <c r="AM3" s="33"/>
      <c r="AN3" s="33"/>
      <c r="AO3" s="33"/>
      <c r="AP3" s="33"/>
      <c r="AQ3" s="33"/>
      <c r="AR3" s="34"/>
    </row>
    <row r="4" spans="3:44" ht="15.75" customHeight="1" x14ac:dyDescent="0.15">
      <c r="C4" s="4" t="s">
        <v>5</v>
      </c>
      <c r="D4" s="4" t="s">
        <v>6</v>
      </c>
      <c r="E4" s="4" t="s">
        <v>7</v>
      </c>
      <c r="F4" s="4" t="s">
        <v>14</v>
      </c>
      <c r="G4" s="4" t="s">
        <v>15</v>
      </c>
      <c r="H4" s="4" t="s">
        <v>20</v>
      </c>
      <c r="I4" s="4" t="s">
        <v>8</v>
      </c>
      <c r="J4" s="4" t="s">
        <v>21</v>
      </c>
      <c r="K4" s="4" t="s">
        <v>9</v>
      </c>
      <c r="L4" s="4" t="s">
        <v>22</v>
      </c>
      <c r="M4" s="4" t="s">
        <v>16</v>
      </c>
      <c r="N4" s="4" t="s">
        <v>23</v>
      </c>
      <c r="O4" s="4" t="s">
        <v>7</v>
      </c>
      <c r="P4" s="4" t="s">
        <v>14</v>
      </c>
      <c r="Q4" s="4" t="s">
        <v>15</v>
      </c>
      <c r="R4" s="4" t="s">
        <v>20</v>
      </c>
      <c r="S4" s="4" t="s">
        <v>8</v>
      </c>
      <c r="T4" s="4" t="s">
        <v>21</v>
      </c>
      <c r="U4" s="4" t="s">
        <v>9</v>
      </c>
      <c r="V4" s="4" t="s">
        <v>22</v>
      </c>
      <c r="W4" s="4" t="s">
        <v>16</v>
      </c>
      <c r="X4" s="4" t="s">
        <v>23</v>
      </c>
      <c r="Y4" s="4" t="s">
        <v>7</v>
      </c>
      <c r="Z4" s="4" t="s">
        <v>14</v>
      </c>
      <c r="AA4" s="4" t="s">
        <v>15</v>
      </c>
      <c r="AB4" s="4" t="s">
        <v>20</v>
      </c>
      <c r="AC4" s="4" t="s">
        <v>8</v>
      </c>
      <c r="AD4" s="4" t="s">
        <v>21</v>
      </c>
      <c r="AE4" s="4" t="s">
        <v>9</v>
      </c>
      <c r="AF4" s="4" t="s">
        <v>22</v>
      </c>
      <c r="AG4" s="4" t="s">
        <v>16</v>
      </c>
      <c r="AH4" s="4" t="s">
        <v>23</v>
      </c>
      <c r="AI4" s="4" t="s">
        <v>7</v>
      </c>
      <c r="AJ4" s="4" t="s">
        <v>14</v>
      </c>
      <c r="AK4" s="4" t="s">
        <v>15</v>
      </c>
      <c r="AL4" s="4" t="s">
        <v>20</v>
      </c>
      <c r="AM4" s="4" t="s">
        <v>8</v>
      </c>
      <c r="AN4" s="4" t="s">
        <v>21</v>
      </c>
      <c r="AO4" s="4" t="s">
        <v>9</v>
      </c>
      <c r="AP4" s="4" t="s">
        <v>22</v>
      </c>
      <c r="AQ4" s="4" t="s">
        <v>16</v>
      </c>
      <c r="AR4" s="4" t="s">
        <v>23</v>
      </c>
    </row>
    <row r="5" spans="3:44" ht="15.75" customHeight="1" x14ac:dyDescent="0.15">
      <c r="C5" s="5">
        <v>1938</v>
      </c>
      <c r="D5" s="5">
        <v>1957</v>
      </c>
      <c r="E5" s="7">
        <v>0.21</v>
      </c>
      <c r="F5" s="7">
        <f>(E12*0.01754)</f>
        <v>0.31221199999999999</v>
      </c>
      <c r="G5" s="7">
        <f t="shared" ref="G5:G11" si="0">E5/(D5-C5)</f>
        <v>1.1052631578947368E-2</v>
      </c>
      <c r="H5" s="18">
        <f t="shared" ref="H5:H8" si="1">F5/(D5-C5)</f>
        <v>1.6432210526315789E-2</v>
      </c>
      <c r="I5" s="6">
        <f t="shared" ref="I5:I10" si="2">G5*$D$15</f>
        <v>9.9473684210526301</v>
      </c>
      <c r="J5" s="6">
        <f t="shared" ref="J5:J10" si="3">ABS(SQRT((H5/G5)^2+($D$16/$D$15)^2)*I5)</f>
        <v>14.799311177037673</v>
      </c>
      <c r="K5" s="7">
        <f>1000*G5/E12</f>
        <v>0.62093435836782962</v>
      </c>
      <c r="L5" s="7">
        <f t="shared" ref="L5:L7" si="4">ABS(SQRT((H5/G5)^2+($N$12/$E$12)^2)*K5)</f>
        <v>0.92395505069518891</v>
      </c>
      <c r="M5" s="7">
        <f t="shared" ref="M5:M7" si="5">I5/$E$12</f>
        <v>0.55884092253104656</v>
      </c>
      <c r="N5" s="7">
        <f t="shared" ref="N5:N7" si="6">SQRT((J5/I5)^2+($N$12/$E$12)^2)*M5</f>
        <v>0.8321389166567531</v>
      </c>
      <c r="O5" s="5" t="s">
        <v>10</v>
      </c>
      <c r="P5" s="5" t="s">
        <v>10</v>
      </c>
      <c r="Q5" s="5" t="s">
        <v>10</v>
      </c>
      <c r="R5" s="5" t="s">
        <v>10</v>
      </c>
      <c r="S5" s="5" t="s">
        <v>10</v>
      </c>
      <c r="T5" s="5" t="s">
        <v>10</v>
      </c>
      <c r="U5" s="5" t="s">
        <v>10</v>
      </c>
      <c r="V5" s="5" t="s">
        <v>10</v>
      </c>
      <c r="W5" s="5" t="s">
        <v>10</v>
      </c>
      <c r="X5" s="5" t="s">
        <v>10</v>
      </c>
      <c r="Y5" s="5" t="s">
        <v>10</v>
      </c>
      <c r="Z5" s="5" t="s">
        <v>10</v>
      </c>
      <c r="AA5" s="5" t="s">
        <v>10</v>
      </c>
      <c r="AB5" s="5" t="s">
        <v>10</v>
      </c>
      <c r="AC5" s="5" t="s">
        <v>10</v>
      </c>
      <c r="AD5" s="5" t="s">
        <v>10</v>
      </c>
      <c r="AE5" s="5" t="s">
        <v>10</v>
      </c>
      <c r="AF5" s="5" t="s">
        <v>10</v>
      </c>
      <c r="AG5" s="5" t="s">
        <v>10</v>
      </c>
      <c r="AH5" s="5" t="s">
        <v>10</v>
      </c>
      <c r="AI5" s="5" t="s">
        <v>10</v>
      </c>
      <c r="AJ5" s="5" t="s">
        <v>10</v>
      </c>
      <c r="AK5" s="5" t="s">
        <v>10</v>
      </c>
      <c r="AL5" s="5" t="s">
        <v>10</v>
      </c>
      <c r="AM5" s="5" t="s">
        <v>10</v>
      </c>
      <c r="AN5" s="5" t="s">
        <v>10</v>
      </c>
      <c r="AO5" s="5" t="s">
        <v>10</v>
      </c>
      <c r="AP5" s="5" t="s">
        <v>10</v>
      </c>
      <c r="AQ5" s="5" t="s">
        <v>10</v>
      </c>
      <c r="AR5" s="5" t="s">
        <v>10</v>
      </c>
    </row>
    <row r="6" spans="3:44" ht="15.75" customHeight="1" x14ac:dyDescent="0.15">
      <c r="C6" s="5">
        <v>1957</v>
      </c>
      <c r="D6" s="5">
        <v>1978</v>
      </c>
      <c r="E6" s="5">
        <v>-0.124</v>
      </c>
      <c r="F6" s="7">
        <f>(E12*0.00296)</f>
        <v>5.2687999999999999E-2</v>
      </c>
      <c r="G6" s="7">
        <f t="shared" si="0"/>
        <v>-5.9047619047619048E-3</v>
      </c>
      <c r="H6" s="18">
        <f t="shared" si="1"/>
        <v>2.5089523809523808E-3</v>
      </c>
      <c r="I6" s="6">
        <f t="shared" si="2"/>
        <v>-5.3142857142857141</v>
      </c>
      <c r="J6" s="6">
        <f t="shared" si="3"/>
        <v>2.2772763541757466</v>
      </c>
      <c r="K6" s="7">
        <f>1000*G6/E12</f>
        <v>-0.33172819689673622</v>
      </c>
      <c r="L6" s="7">
        <f t="shared" si="4"/>
        <v>0.14243533984838108</v>
      </c>
      <c r="M6" s="7">
        <f t="shared" si="5"/>
        <v>-0.2985553772070626</v>
      </c>
      <c r="N6" s="7">
        <f t="shared" si="6"/>
        <v>-0.12926038868151835</v>
      </c>
      <c r="O6" s="5">
        <v>-1.0720000000000001</v>
      </c>
      <c r="P6" s="5">
        <v>6.0000000000000001E-3</v>
      </c>
      <c r="Q6" s="7">
        <f t="shared" ref="Q6:Q8" si="7">O6/(D6-C6)</f>
        <v>-5.104761904761905E-2</v>
      </c>
      <c r="R6" s="18">
        <f t="shared" ref="R6:R8" si="8">P6/(D6-C6)</f>
        <v>2.8571428571428574E-4</v>
      </c>
      <c r="S6" s="6">
        <f t="shared" ref="S6:S8" si="9">Q6*$D$15</f>
        <v>-45.942857142857143</v>
      </c>
      <c r="T6" s="6">
        <f t="shared" ref="T6:T8" si="10">ABS(SQRT((R6/Q6)^2+($D$16/$D$15)^2)*S6)</f>
        <v>2.5653013419590085</v>
      </c>
      <c r="U6" s="7">
        <f>1000*Q6/O12</f>
        <v>-0.44120673334156479</v>
      </c>
      <c r="V6" s="7">
        <f>ABS(SQRT((R6/Q6)^2+(X12/O12)^2)*U6)</f>
        <v>1.8092154080395304E-2</v>
      </c>
      <c r="W6" s="7">
        <f>S6/$O$12</f>
        <v>-0.39708606000740831</v>
      </c>
      <c r="X6" s="7">
        <f t="shared" ref="X6:X7" si="11">SQRT((T6/S6)^2+($X$12/$O$12)^2)*W6</f>
        <v>-2.7418835600231745E-2</v>
      </c>
      <c r="Y6" s="5">
        <v>-0.17499999999999999</v>
      </c>
      <c r="Z6" s="5">
        <v>2E-3</v>
      </c>
      <c r="AA6" s="7">
        <f t="shared" ref="AA6:AA8" si="12">Y6/(D6-C6)</f>
        <v>-8.3333333333333332E-3</v>
      </c>
      <c r="AB6" s="18">
        <f t="shared" ref="AB6:AB8" si="13">Z6/(D6-C6)</f>
        <v>9.5238095238095241E-5</v>
      </c>
      <c r="AC6" s="6">
        <f t="shared" ref="AC6:AC8" si="14">AA6*$D$15</f>
        <v>-7.5</v>
      </c>
      <c r="AD6" s="6">
        <f t="shared" ref="AD6:AD8" si="15">ABS(SQRT((AB6/AA6)^2+($D$16/$D$15)^2)*AC6)</f>
        <v>0.4253916429440302</v>
      </c>
      <c r="AE6" s="7">
        <f>1000*AA6/Y12</f>
        <v>-0.24509803921568629</v>
      </c>
      <c r="AF6" s="7">
        <f>ABS(SQRT((AB6/AA6)^2+(AH12/Y12)^2)*AE6)</f>
        <v>1.4687120092828743E-2</v>
      </c>
      <c r="AG6" s="7">
        <f>AC6/Y12</f>
        <v>-0.22058823529411764</v>
      </c>
      <c r="AH6" s="7">
        <f>SQRT((AD6/AC6)^2+(AH12/Y12)^2)*AG6</f>
        <v>-1.802523049316113E-2</v>
      </c>
      <c r="AI6" s="5">
        <v>-1.2470000000000001</v>
      </c>
      <c r="AJ6" s="5">
        <v>4.0000000000000001E-3</v>
      </c>
      <c r="AK6" s="7">
        <f t="shared" ref="AK6:AK8" si="16">AI6/(D6-C6)</f>
        <v>-5.9380952380952388E-2</v>
      </c>
      <c r="AL6" s="18">
        <f t="shared" ref="AL6:AL8" si="17">AJ6/(D6-C6)</f>
        <v>1.9047619047619048E-4</v>
      </c>
      <c r="AM6" s="6">
        <f t="shared" ref="AM6:AM8" si="18">AK6*$D$15</f>
        <v>-53.44285714285715</v>
      </c>
      <c r="AN6" s="6">
        <f t="shared" ref="AN6:AN8" si="19">ABS(SQRT((AL6/AK6)^2+($D$16/$D$15)^2)*AM6)</f>
        <v>2.9739925217246896</v>
      </c>
      <c r="AO6" s="7">
        <f>1000*AK6/AI12</f>
        <v>-0.39666634857015626</v>
      </c>
      <c r="AP6" s="7">
        <f>ABS(SQRT((AL6/AK6)^2+(AR12/AI12)^2)*AO6)</f>
        <v>1.7798807988940405E-2</v>
      </c>
      <c r="AQ6" s="7">
        <f>AM6/AI12</f>
        <v>-0.35699971371314065</v>
      </c>
      <c r="AR6" s="7">
        <f>SQRT((AN6/AM6)^2+(AR12/AI12)^2)*AQ6</f>
        <v>-2.5494440737932621E-2</v>
      </c>
    </row>
    <row r="7" spans="3:44" ht="15.75" customHeight="1" x14ac:dyDescent="0.15">
      <c r="C7" s="5">
        <v>1978</v>
      </c>
      <c r="D7" s="5">
        <v>2004</v>
      </c>
      <c r="E7" s="7">
        <v>-0.85299999999999998</v>
      </c>
      <c r="F7" s="7">
        <f>(E12*0.00606)</f>
        <v>0.10786800000000001</v>
      </c>
      <c r="G7" s="7">
        <f t="shared" si="0"/>
        <v>-3.2807692307692309E-2</v>
      </c>
      <c r="H7" s="18">
        <f t="shared" si="1"/>
        <v>4.148769230769231E-3</v>
      </c>
      <c r="I7" s="6">
        <f t="shared" si="2"/>
        <v>-29.526923076923076</v>
      </c>
      <c r="J7" s="6">
        <f t="shared" si="3"/>
        <v>4.0783346419628588</v>
      </c>
      <c r="K7" s="7">
        <f>1000*G7/E12</f>
        <v>-1.8431287813310284</v>
      </c>
      <c r="L7" s="7">
        <f t="shared" si="4"/>
        <v>0.25941923457013455</v>
      </c>
      <c r="M7" s="7">
        <f t="shared" si="5"/>
        <v>-1.6588159031979255</v>
      </c>
      <c r="N7" s="7">
        <f t="shared" si="6"/>
        <v>-0.25100690043510787</v>
      </c>
      <c r="O7" s="5">
        <v>-2.2149999999999999</v>
      </c>
      <c r="P7" s="5">
        <v>2.3E-2</v>
      </c>
      <c r="Q7" s="7">
        <f t="shared" si="7"/>
        <v>-8.5192307692307692E-2</v>
      </c>
      <c r="R7" s="18">
        <f t="shared" si="8"/>
        <v>8.8461538461538463E-4</v>
      </c>
      <c r="S7" s="6">
        <f t="shared" si="9"/>
        <v>-76.67307692307692</v>
      </c>
      <c r="T7" s="6">
        <f t="shared" si="10"/>
        <v>4.3333802246742241</v>
      </c>
      <c r="U7" s="7">
        <f>1000*Q7/O12</f>
        <v>-0.73632072335615983</v>
      </c>
      <c r="V7" s="7">
        <f>ABS(SQRT((R7/Q7)^2+(X12/O12)^2)*U7)</f>
        <v>3.0872773164590663E-2</v>
      </c>
      <c r="W7" s="7">
        <f t="shared" ref="W7" si="20">S7/$O$12</f>
        <v>-0.66268865102054375</v>
      </c>
      <c r="X7" s="7">
        <f t="shared" si="11"/>
        <v>-4.6124335210774407E-2</v>
      </c>
      <c r="Y7" s="5">
        <v>-0.748</v>
      </c>
      <c r="Z7" s="5">
        <v>1.7500000000000002E-2</v>
      </c>
      <c r="AA7" s="7">
        <f t="shared" si="12"/>
        <v>-2.8769230769230769E-2</v>
      </c>
      <c r="AB7" s="18">
        <f t="shared" si="13"/>
        <v>6.7307692307692316E-4</v>
      </c>
      <c r="AC7" s="6">
        <f t="shared" si="14"/>
        <v>-25.892307692307693</v>
      </c>
      <c r="AD7" s="6">
        <f t="shared" si="15"/>
        <v>1.5608100328290699</v>
      </c>
      <c r="AE7" s="7">
        <f>1000*AA7/Y12</f>
        <v>-0.84615384615384615</v>
      </c>
      <c r="AF7" s="7">
        <f>ABS(SQRT((AB7/AA7)^2+(AH12/Y12)^2)*AE7)</f>
        <v>5.3566065907451686E-2</v>
      </c>
      <c r="AG7" s="7">
        <f>AC7/Y12</f>
        <v>-0.7615384615384615</v>
      </c>
      <c r="AH7" s="7">
        <f>SQRT((AD7/AC7)^2+(AH12/Y12)^2)*AG7</f>
        <v>-6.4141194220341327E-2</v>
      </c>
      <c r="AI7" s="5">
        <v>-2.9630000000000001</v>
      </c>
      <c r="AJ7" s="5">
        <v>2.9000000000000001E-2</v>
      </c>
      <c r="AK7" s="7">
        <f t="shared" si="16"/>
        <v>-0.11396153846153846</v>
      </c>
      <c r="AL7" s="18">
        <f t="shared" si="17"/>
        <v>1.1153846153846155E-3</v>
      </c>
      <c r="AM7" s="6">
        <f t="shared" si="18"/>
        <v>-102.56538461538462</v>
      </c>
      <c r="AN7" s="6">
        <f t="shared" si="19"/>
        <v>5.7858264510693278</v>
      </c>
      <c r="AO7" s="7">
        <f>1000*AK7/AI12</f>
        <v>-0.76126612198756494</v>
      </c>
      <c r="AP7" s="7">
        <f>ABS(SQRT((AL7/AK7)^2+(AR12/AI12)^2)*AO7)</f>
        <v>3.4876527523482852E-2</v>
      </c>
      <c r="AQ7" s="7">
        <f>AM7/AI12</f>
        <v>-0.68513950978880844</v>
      </c>
      <c r="AR7" s="7">
        <f>SQRT((AN7/AM7)^2+(AR12/AI12)^2)*AQ7</f>
        <v>-4.9336363167677179E-2</v>
      </c>
    </row>
    <row r="8" spans="3:44" ht="15.75" customHeight="1" x14ac:dyDescent="0.15">
      <c r="C8" s="5">
        <v>2004</v>
      </c>
      <c r="D8" s="5">
        <v>2012</v>
      </c>
      <c r="E8" s="5">
        <v>-0.255</v>
      </c>
      <c r="F8" s="7">
        <f>(((E12+E13)/2)*0.00725)</f>
        <v>0.11020000000000001</v>
      </c>
      <c r="G8" s="7">
        <f t="shared" si="0"/>
        <v>-3.1875000000000001E-2</v>
      </c>
      <c r="H8" s="18">
        <f t="shared" si="1"/>
        <v>1.3775000000000001E-2</v>
      </c>
      <c r="I8" s="6">
        <f t="shared" si="2"/>
        <v>-28.6875</v>
      </c>
      <c r="J8" s="6">
        <f t="shared" si="3"/>
        <v>12.499521803353119</v>
      </c>
      <c r="K8" s="7">
        <f>1000*G8/((E12+E13)/2)</f>
        <v>-2.0970394736842106</v>
      </c>
      <c r="L8" s="7">
        <f>ABS(SQRT((H8/G8)^2+(2.6/((E12+E13)/2))^2)*K8)</f>
        <v>0.97465773918985799</v>
      </c>
      <c r="M8" s="7">
        <f>I8/((E12+E13)/2)</f>
        <v>-1.8873355263157896</v>
      </c>
      <c r="N8" s="7">
        <f>SQRT((J8/I8)^2+(2.65/((E12+E13)/2))^2)*M8</f>
        <v>-0.88572385483166172</v>
      </c>
      <c r="O8" s="5">
        <v>-1.3859999999999999</v>
      </c>
      <c r="P8" s="7">
        <v>2.4E-2</v>
      </c>
      <c r="Q8" s="7">
        <f t="shared" si="7"/>
        <v>-0.17324999999999999</v>
      </c>
      <c r="R8" s="18">
        <f t="shared" si="8"/>
        <v>3.0000000000000001E-3</v>
      </c>
      <c r="S8" s="6">
        <f t="shared" si="9"/>
        <v>-155.92499999999998</v>
      </c>
      <c r="T8" s="6">
        <f t="shared" si="10"/>
        <v>9.0735277731431427</v>
      </c>
      <c r="U8" s="7">
        <f>1000*Q8/((O12+O13)/2)</f>
        <v>-1.5482573726541555</v>
      </c>
      <c r="V8" s="7">
        <f>ABS(SQRT((R8/Q8)^2+(X12/((O12+O13)/2))^2)*U8)</f>
        <v>7.0339201585981864E-2</v>
      </c>
      <c r="W8" s="7">
        <f>S8/((O12+O13)/2)</f>
        <v>-1.3934316353887397</v>
      </c>
      <c r="X8" s="7">
        <f>SQRT((T8/S8)^2+($X$12/((O12+O13)/2))^2)*W8</f>
        <v>-0.10000155442064446</v>
      </c>
      <c r="Y8" s="5">
        <v>-0.39600000000000002</v>
      </c>
      <c r="Z8" s="5">
        <v>1.6E-2</v>
      </c>
      <c r="AA8" s="7">
        <f t="shared" si="12"/>
        <v>-4.9500000000000002E-2</v>
      </c>
      <c r="AB8" s="18">
        <f t="shared" si="13"/>
        <v>2E-3</v>
      </c>
      <c r="AC8" s="6">
        <f t="shared" si="14"/>
        <v>-44.550000000000004</v>
      </c>
      <c r="AD8" s="6">
        <f t="shared" si="15"/>
        <v>3.0603308644654748</v>
      </c>
      <c r="AE8" s="7">
        <f>1000*AA8/((Y12+Y13)/2)</f>
        <v>-1.4932126696832579</v>
      </c>
      <c r="AF8" s="7">
        <f>ABS(SQRT((AB8/AA8)^2+(AH12/((Y12+Y13)/2))^2)*AE8)</f>
        <v>0.10842426432911427</v>
      </c>
      <c r="AG8" s="7">
        <f>AC8/((Y12+Y13)/2)</f>
        <v>-1.3438914027149322</v>
      </c>
      <c r="AH8" s="7">
        <f>SQRT((AD8/AC8)^2+(AH12/((Y12+Y13)/2))^2)*AG8</f>
        <v>-0.12286751108188575</v>
      </c>
      <c r="AI8" s="5">
        <v>-1.782</v>
      </c>
      <c r="AJ8" s="5">
        <v>3.5000000000000003E-2</v>
      </c>
      <c r="AK8" s="7">
        <f t="shared" si="16"/>
        <v>-0.22275</v>
      </c>
      <c r="AL8" s="18">
        <f t="shared" si="17"/>
        <v>4.3750000000000004E-3</v>
      </c>
      <c r="AM8" s="6">
        <f t="shared" si="18"/>
        <v>-200.47499999999999</v>
      </c>
      <c r="AN8" s="6">
        <f t="shared" si="19"/>
        <v>11.813035702138549</v>
      </c>
      <c r="AO8" s="7">
        <f>1000*AK8/((AI12+AI13)/2)</f>
        <v>-1.5319807427785421</v>
      </c>
      <c r="AP8" s="7">
        <f>ABS(SQRT((AL8/AK8)^2+(AR12/((AI12+AI13)/2))^2)*AO8)</f>
        <v>7.6738461788440279E-2</v>
      </c>
      <c r="AQ8" s="7">
        <f>AM8/((AI12+AI13)/2)</f>
        <v>-1.3787826685006879</v>
      </c>
      <c r="AR8" s="7">
        <f>SQRT((AN8/AM8)^2+(AR12/((AI12+AI13)/2))^2)*AQ8</f>
        <v>-0.10313745013287862</v>
      </c>
    </row>
    <row r="9" spans="3:44" ht="15.75" customHeight="1" x14ac:dyDescent="0.15">
      <c r="C9" s="5">
        <v>2012</v>
      </c>
      <c r="D9" s="5">
        <v>2018</v>
      </c>
      <c r="E9" s="5">
        <v>-0.157</v>
      </c>
      <c r="F9" s="19"/>
      <c r="G9" s="7">
        <f t="shared" si="0"/>
        <v>-2.6166666666666668E-2</v>
      </c>
      <c r="H9" s="20"/>
      <c r="I9" s="6">
        <f t="shared" si="2"/>
        <v>-23.55</v>
      </c>
      <c r="J9" s="6">
        <f t="shared" si="3"/>
        <v>1.3083333333333333</v>
      </c>
      <c r="K9" s="7">
        <f>1000*G9/E13</f>
        <v>-2.0767195767195767</v>
      </c>
      <c r="L9" s="7">
        <f t="shared" ref="L9:L10" si="21">ABS(SQRT((H9/G9)^2+($N$13/$E$13)^2)*K9)</f>
        <v>0.14833711262282692</v>
      </c>
      <c r="M9" s="7">
        <f t="shared" ref="M9:M11" si="22">I9/$E$13</f>
        <v>-1.8690476190476191</v>
      </c>
      <c r="N9" s="7">
        <f t="shared" ref="N9:N10" si="23">SQRT((J9/I9)^2+($N$13/$E$13)^2)*M9</f>
        <v>-0.16913033044271039</v>
      </c>
      <c r="O9" s="5" t="s">
        <v>10</v>
      </c>
      <c r="P9" s="5" t="s">
        <v>10</v>
      </c>
      <c r="Q9" s="5" t="s">
        <v>10</v>
      </c>
      <c r="R9" s="5" t="s">
        <v>10</v>
      </c>
      <c r="S9" s="5" t="s">
        <v>10</v>
      </c>
      <c r="T9" s="5" t="s">
        <v>10</v>
      </c>
      <c r="U9" s="5" t="s">
        <v>10</v>
      </c>
      <c r="V9" s="5" t="s">
        <v>10</v>
      </c>
      <c r="W9" s="5" t="s">
        <v>10</v>
      </c>
      <c r="X9" s="5" t="s">
        <v>10</v>
      </c>
      <c r="Y9" s="5" t="s">
        <v>10</v>
      </c>
      <c r="Z9" s="5" t="s">
        <v>10</v>
      </c>
      <c r="AA9" s="5" t="s">
        <v>10</v>
      </c>
      <c r="AB9" s="5" t="s">
        <v>10</v>
      </c>
      <c r="AC9" s="5" t="s">
        <v>10</v>
      </c>
      <c r="AD9" s="5" t="s">
        <v>10</v>
      </c>
      <c r="AE9" s="5" t="s">
        <v>10</v>
      </c>
      <c r="AF9" s="5" t="s">
        <v>10</v>
      </c>
      <c r="AG9" s="5" t="s">
        <v>10</v>
      </c>
      <c r="AH9" s="5" t="s">
        <v>10</v>
      </c>
      <c r="AI9" s="5" t="s">
        <v>10</v>
      </c>
      <c r="AJ9" s="5" t="s">
        <v>10</v>
      </c>
      <c r="AK9" s="5" t="s">
        <v>10</v>
      </c>
      <c r="AL9" s="5" t="s">
        <v>10</v>
      </c>
      <c r="AM9" s="5" t="s">
        <v>10</v>
      </c>
      <c r="AN9" s="5" t="s">
        <v>10</v>
      </c>
      <c r="AO9" s="5" t="s">
        <v>10</v>
      </c>
      <c r="AP9" s="5" t="s">
        <v>10</v>
      </c>
      <c r="AQ9" s="5" t="s">
        <v>10</v>
      </c>
      <c r="AR9" s="5" t="s">
        <v>10</v>
      </c>
    </row>
    <row r="10" spans="3:44" ht="15.75" customHeight="1" x14ac:dyDescent="0.15">
      <c r="C10" s="5">
        <v>2012</v>
      </c>
      <c r="D10" s="5">
        <v>2023</v>
      </c>
      <c r="E10" s="5">
        <v>-0.27400000000000002</v>
      </c>
      <c r="F10" s="7">
        <f>(E13*0.00157)</f>
        <v>1.9782000000000001E-2</v>
      </c>
      <c r="G10" s="7">
        <f t="shared" si="0"/>
        <v>-2.4909090909090912E-2</v>
      </c>
      <c r="H10" s="18">
        <f>F10/(D10-C10)</f>
        <v>1.7983636363636364E-3</v>
      </c>
      <c r="I10" s="6">
        <f t="shared" si="2"/>
        <v>-22.418181818181822</v>
      </c>
      <c r="J10" s="6">
        <f t="shared" si="3"/>
        <v>2.0422506108103806</v>
      </c>
      <c r="K10" s="7">
        <f>1000*G10/E13</f>
        <v>-1.9769119769119774</v>
      </c>
      <c r="L10" s="7">
        <f t="shared" si="21"/>
        <v>0.20077542971793266</v>
      </c>
      <c r="M10" s="7">
        <f t="shared" si="22"/>
        <v>-1.7792207792207795</v>
      </c>
      <c r="N10" s="7">
        <f t="shared" si="23"/>
        <v>-0.20596645038856612</v>
      </c>
      <c r="O10" s="7">
        <v>-1.7</v>
      </c>
      <c r="P10" s="7">
        <v>8.0000000000000002E-3</v>
      </c>
      <c r="Q10" s="7">
        <f>O10/(D10-C10)</f>
        <v>-0.15454545454545454</v>
      </c>
      <c r="R10" s="18">
        <f>P10/(D10-C10)</f>
        <v>7.2727272727272734E-4</v>
      </c>
      <c r="S10" s="6">
        <f>Q10*$D$15</f>
        <v>-139.09090909090909</v>
      </c>
      <c r="T10" s="6">
        <f>ABS(SQRT((R10/Q10)^2+($D$16/$D$15)^2)*S10)</f>
        <v>7.7549451032047294</v>
      </c>
      <c r="U10" s="7">
        <f>1000*Q10/O13</f>
        <v>-1.4296526784963417</v>
      </c>
      <c r="V10" s="7">
        <f>ABS(SQRT((R10/Q10)^2+(X13/O13)^2)*U10)</f>
        <v>6.1207160216345209E-2</v>
      </c>
      <c r="W10" s="7">
        <f>S10/$O$13</f>
        <v>-1.2866874106467077</v>
      </c>
      <c r="X10" s="7">
        <f>SQRT((T10/S10)^2+($X$13/$O$13)^2)*W10</f>
        <v>-9.0245682926367102E-2</v>
      </c>
      <c r="Y10" s="5">
        <f>-0.471*(1/(1-(1.922/Y13)))</f>
        <v>-0.50079992099545723</v>
      </c>
      <c r="Z10" s="5">
        <v>6.0000000000000001E-3</v>
      </c>
      <c r="AA10" s="7">
        <f>Y10/(D10-C10)</f>
        <v>-4.5527265545041565E-2</v>
      </c>
      <c r="AB10" s="18">
        <f>Z10/(D10-C10)</f>
        <v>5.4545454545454548E-4</v>
      </c>
      <c r="AC10" s="6">
        <f>AA10*$D$15</f>
        <v>-40.974538990537411</v>
      </c>
      <c r="AD10" s="6">
        <f>ABS(SQRT((AB10/AA10)^2+($D$16/$D$15)^2)*AC10)</f>
        <v>2.3286952367278575</v>
      </c>
      <c r="AE10" s="7">
        <f>1000*AA10/(Y13)</f>
        <v>-1.4095128651715656</v>
      </c>
      <c r="AF10" s="7">
        <f>ABS(SQRT((AB10/AA10)^2+(AH13/Y13)^2)*AE10)</f>
        <v>8.8895076702687426E-2</v>
      </c>
      <c r="AG10" s="7">
        <f>AC10/Y13</f>
        <v>-1.2685615786544091</v>
      </c>
      <c r="AH10" s="7">
        <f>SQRT((AD10/AC10)^2+(AH13/Y13)^2)*AG10</f>
        <v>-0.10661945117524992</v>
      </c>
      <c r="AI10" s="5">
        <f>-2.171*(1/(1-(1.922/AI13)))</f>
        <v>-2.2009807584532033</v>
      </c>
      <c r="AJ10" s="5">
        <v>5.0000000000000001E-3</v>
      </c>
      <c r="AK10" s="7">
        <f>AI10/(D10-C10)</f>
        <v>-0.20008915985938211</v>
      </c>
      <c r="AL10" s="18">
        <f>AJ10/(D10-C10)</f>
        <v>4.5454545454545455E-4</v>
      </c>
      <c r="AM10" s="6">
        <f>AK10*$D$15</f>
        <v>-180.08024387344389</v>
      </c>
      <c r="AN10" s="6">
        <f>ABS(SQRT((AL10/AK10)^2+($D$16/$D$15)^2)*AM10)</f>
        <v>10.012818539501463</v>
      </c>
      <c r="AO10" s="7">
        <f>1000*AK10/AI13</f>
        <v>-1.4180663349353799</v>
      </c>
      <c r="AP10" s="7">
        <f>ABS(SQRT((AL10/AK10)^2+(AR13/AI13)^2)*AO10)</f>
        <v>6.6408711205929019E-2</v>
      </c>
      <c r="AQ10" s="7">
        <f>AM10/AI13</f>
        <v>-1.276259701441842</v>
      </c>
      <c r="AR10" s="7">
        <f>SQRT((AN10/AM10)^2+(AR13/AI13)^2)*AQ10</f>
        <v>-9.2733354485637798E-2</v>
      </c>
    </row>
    <row r="11" spans="3:44" ht="15.75" customHeight="1" x14ac:dyDescent="0.15">
      <c r="C11" s="8">
        <v>2010</v>
      </c>
      <c r="D11" s="8">
        <v>2020</v>
      </c>
      <c r="E11" s="9">
        <v>-0.27</v>
      </c>
      <c r="F11" s="19"/>
      <c r="G11" s="7">
        <f t="shared" si="0"/>
        <v>-2.7000000000000003E-2</v>
      </c>
      <c r="H11" s="20"/>
      <c r="I11" s="8">
        <v>-24.37</v>
      </c>
      <c r="J11" s="21"/>
      <c r="K11" s="8">
        <v>-2.1520000000000001</v>
      </c>
      <c r="L11" s="21"/>
      <c r="M11" s="7">
        <f t="shared" si="22"/>
        <v>-1.9341269841269844</v>
      </c>
      <c r="N11" s="21"/>
      <c r="O11" s="8">
        <v>-1.45</v>
      </c>
      <c r="P11" s="21"/>
      <c r="Q11" s="21"/>
      <c r="R11" s="21"/>
      <c r="S11" s="8">
        <v>-130.88</v>
      </c>
      <c r="T11" s="21"/>
      <c r="U11" s="9">
        <v>-1.345</v>
      </c>
      <c r="V11" s="19"/>
      <c r="W11" s="7">
        <f t="shared" ref="W11" si="24">S11/$O$13</f>
        <v>-1.2107308048103609</v>
      </c>
      <c r="X11" s="19"/>
      <c r="Y11" s="10">
        <v>-0.4</v>
      </c>
      <c r="Z11" s="22"/>
      <c r="AA11" s="21"/>
      <c r="AB11" s="21"/>
      <c r="AC11" s="8">
        <v>-36.03</v>
      </c>
      <c r="AD11" s="21"/>
      <c r="AE11" s="9">
        <v>-1.212</v>
      </c>
      <c r="AF11" s="19"/>
      <c r="AG11" s="9">
        <f>AC11/Y13</f>
        <v>-1.1154798761609908</v>
      </c>
      <c r="AH11" s="19"/>
      <c r="AI11" s="8">
        <v>-1.85</v>
      </c>
      <c r="AJ11" s="21"/>
      <c r="AK11" s="21"/>
      <c r="AL11" s="21"/>
      <c r="AM11" s="8">
        <v>-166.91</v>
      </c>
      <c r="AN11" s="21"/>
      <c r="AO11" s="8">
        <v>-1.3140000000000001</v>
      </c>
      <c r="AP11" s="21"/>
      <c r="AQ11" s="9">
        <f>AM11/AI13</f>
        <v>-1.1829199149539333</v>
      </c>
      <c r="AR11" s="21"/>
    </row>
    <row r="12" spans="3:44" ht="15.75" customHeight="1" x14ac:dyDescent="0.15">
      <c r="C12" s="32" t="s">
        <v>11</v>
      </c>
      <c r="D12" s="34"/>
      <c r="E12" s="32">
        <v>17.8</v>
      </c>
      <c r="F12" s="33"/>
      <c r="G12" s="33"/>
      <c r="H12" s="33"/>
      <c r="I12" s="33"/>
      <c r="J12" s="33"/>
      <c r="K12" s="33"/>
      <c r="L12" s="33"/>
      <c r="M12" s="33"/>
      <c r="N12" s="23">
        <v>1.1000000000000001</v>
      </c>
      <c r="O12" s="32">
        <v>115.7</v>
      </c>
      <c r="P12" s="33"/>
      <c r="Q12" s="33"/>
      <c r="R12" s="33"/>
      <c r="S12" s="33"/>
      <c r="T12" s="33"/>
      <c r="U12" s="33"/>
      <c r="V12" s="33"/>
      <c r="W12" s="33"/>
      <c r="X12" s="23">
        <v>4.7</v>
      </c>
      <c r="Y12" s="36">
        <v>34</v>
      </c>
      <c r="Z12" s="33"/>
      <c r="AA12" s="33"/>
      <c r="AB12" s="33"/>
      <c r="AC12" s="33"/>
      <c r="AD12" s="33"/>
      <c r="AE12" s="33"/>
      <c r="AF12" s="33"/>
      <c r="AG12" s="33"/>
      <c r="AH12" s="24">
        <v>2</v>
      </c>
      <c r="AI12" s="32">
        <v>149.69999999999999</v>
      </c>
      <c r="AJ12" s="33"/>
      <c r="AK12" s="33"/>
      <c r="AL12" s="33"/>
      <c r="AM12" s="33"/>
      <c r="AN12" s="33"/>
      <c r="AO12" s="33"/>
      <c r="AP12" s="33"/>
      <c r="AQ12" s="33"/>
      <c r="AR12" s="23">
        <v>6.7</v>
      </c>
    </row>
    <row r="13" spans="3:44" ht="15.75" customHeight="1" x14ac:dyDescent="0.15">
      <c r="C13" s="32" t="s">
        <v>24</v>
      </c>
      <c r="D13" s="34"/>
      <c r="E13" s="32">
        <v>12.6</v>
      </c>
      <c r="F13" s="33"/>
      <c r="G13" s="33"/>
      <c r="H13" s="33"/>
      <c r="I13" s="33"/>
      <c r="J13" s="33"/>
      <c r="K13" s="33"/>
      <c r="L13" s="33"/>
      <c r="M13" s="33"/>
      <c r="N13" s="23">
        <v>0.9</v>
      </c>
      <c r="O13" s="32">
        <v>108.1</v>
      </c>
      <c r="P13" s="33"/>
      <c r="Q13" s="33"/>
      <c r="R13" s="33"/>
      <c r="S13" s="33"/>
      <c r="T13" s="33"/>
      <c r="U13" s="33"/>
      <c r="V13" s="33"/>
      <c r="W13" s="33"/>
      <c r="X13" s="23">
        <v>4.5999999999999996</v>
      </c>
      <c r="Y13" s="32">
        <v>32.299999999999997</v>
      </c>
      <c r="Z13" s="33"/>
      <c r="AA13" s="33"/>
      <c r="AB13" s="33"/>
      <c r="AC13" s="33"/>
      <c r="AD13" s="33"/>
      <c r="AE13" s="33"/>
      <c r="AF13" s="33"/>
      <c r="AG13" s="33"/>
      <c r="AH13" s="24">
        <v>2</v>
      </c>
      <c r="AI13" s="32">
        <v>141.1</v>
      </c>
      <c r="AJ13" s="33"/>
      <c r="AK13" s="33"/>
      <c r="AL13" s="33"/>
      <c r="AM13" s="33"/>
      <c r="AN13" s="33"/>
      <c r="AO13" s="33"/>
      <c r="AP13" s="33"/>
      <c r="AQ13" s="33"/>
      <c r="AR13" s="23">
        <v>6.6</v>
      </c>
    </row>
    <row r="14" spans="3:44" ht="15.75" customHeight="1" x14ac:dyDescent="0.15"/>
    <row r="15" spans="3:44" ht="15.75" customHeight="1" x14ac:dyDescent="0.15">
      <c r="C15" s="25" t="s">
        <v>25</v>
      </c>
      <c r="D15" s="26">
        <v>900</v>
      </c>
      <c r="R15" s="30"/>
      <c r="S15" s="30"/>
      <c r="T15" s="30"/>
      <c r="AB15" s="30"/>
      <c r="AC15" s="30"/>
      <c r="AD15" s="30"/>
    </row>
    <row r="16" spans="3:44" ht="15.75" customHeight="1" x14ac:dyDescent="0.15">
      <c r="C16" s="27" t="s">
        <v>26</v>
      </c>
      <c r="D16" s="28">
        <v>50</v>
      </c>
      <c r="G16" s="3"/>
      <c r="H16" s="3"/>
      <c r="W16" s="30"/>
      <c r="AG16" s="30"/>
    </row>
    <row r="17" spans="3:33" ht="15.75" customHeight="1" x14ac:dyDescent="0.15">
      <c r="E17" s="11"/>
      <c r="F17" s="11"/>
      <c r="G17" s="3"/>
      <c r="H17" s="3"/>
      <c r="J17" s="11"/>
      <c r="K17" s="12"/>
      <c r="L17" s="12"/>
      <c r="N17" s="3"/>
      <c r="W17" s="29"/>
      <c r="AG17" s="29"/>
    </row>
    <row r="18" spans="3:33" ht="15.75" customHeight="1" x14ac:dyDescent="0.15">
      <c r="C18" s="1"/>
      <c r="D18" s="1"/>
      <c r="E18" s="1"/>
      <c r="F18" s="1"/>
      <c r="G18" s="3"/>
      <c r="H18" s="3"/>
      <c r="I18" s="31"/>
      <c r="N18" s="3"/>
      <c r="W18" s="29"/>
      <c r="AG18" s="29"/>
    </row>
    <row r="19" spans="3:33" ht="15.75" customHeight="1" x14ac:dyDescent="0.15">
      <c r="C19" s="1"/>
      <c r="D19" s="1"/>
      <c r="E19" s="1"/>
      <c r="F19" s="1"/>
      <c r="G19" s="3"/>
      <c r="H19" s="3"/>
      <c r="I19" s="31"/>
      <c r="K19" s="13"/>
      <c r="L19" s="13"/>
      <c r="W19" s="29"/>
      <c r="AG19" s="29"/>
    </row>
    <row r="20" spans="3:33" ht="15.75" customHeight="1" x14ac:dyDescent="0.15">
      <c r="C20" s="1"/>
      <c r="D20" s="1"/>
      <c r="E20" s="2"/>
      <c r="F20" s="2"/>
      <c r="G20" s="1"/>
      <c r="H20" s="1"/>
      <c r="I20" s="1"/>
      <c r="U20" s="29"/>
      <c r="Z20" s="1"/>
    </row>
    <row r="21" spans="3:33" ht="15.75" customHeight="1" x14ac:dyDescent="0.15">
      <c r="W21" s="30"/>
      <c r="Z21" s="1"/>
      <c r="AG21" s="30"/>
    </row>
    <row r="22" spans="3:33" ht="15.75" customHeight="1" x14ac:dyDescent="0.15">
      <c r="W22" s="29"/>
      <c r="AG22" s="29"/>
    </row>
    <row r="23" spans="3:33" ht="15.75" customHeight="1" x14ac:dyDescent="0.15">
      <c r="W23" s="29"/>
      <c r="AG23" s="29"/>
    </row>
    <row r="24" spans="3:33" ht="15.75" customHeight="1" x14ac:dyDescent="0.15">
      <c r="G24" s="3"/>
      <c r="H24" s="3"/>
      <c r="W24" s="29"/>
      <c r="AG24" s="29"/>
    </row>
    <row r="25" spans="3:33" ht="15.75" customHeight="1" x14ac:dyDescent="0.15">
      <c r="G25" s="3"/>
      <c r="H25" s="3"/>
      <c r="N25" s="3"/>
    </row>
    <row r="26" spans="3:33" ht="15" customHeight="1" x14ac:dyDescent="0.15">
      <c r="G26" s="3"/>
      <c r="H26" s="3"/>
      <c r="N26" s="3"/>
      <c r="W26" s="30"/>
      <c r="Z26" s="1"/>
      <c r="AG26" s="30"/>
    </row>
    <row r="27" spans="3:33" ht="15.75" customHeight="1" x14ac:dyDescent="0.15">
      <c r="G27" s="3"/>
      <c r="H27" s="3"/>
      <c r="J27" s="14"/>
      <c r="W27" s="29"/>
      <c r="AG27" s="29"/>
    </row>
    <row r="28" spans="3:33" ht="15.75" customHeight="1" x14ac:dyDescent="0.15">
      <c r="W28" s="29"/>
      <c r="AG28" s="29"/>
    </row>
    <row r="29" spans="3:33" ht="15.75" customHeight="1" x14ac:dyDescent="0.15">
      <c r="W29" s="29"/>
      <c r="AG29" s="29"/>
    </row>
    <row r="30" spans="3:33" ht="15.75" customHeight="1" x14ac:dyDescent="0.15"/>
    <row r="31" spans="3:33" ht="15.75" customHeight="1" x14ac:dyDescent="0.15">
      <c r="W31" s="30"/>
      <c r="Z31" s="1"/>
      <c r="AG31" s="30"/>
    </row>
    <row r="32" spans="3:33" ht="15.75" customHeight="1" x14ac:dyDescent="0.15">
      <c r="W32" s="29"/>
      <c r="AG32" s="29"/>
    </row>
    <row r="33" spans="3:45" ht="15.75" customHeight="1" x14ac:dyDescent="0.1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9"/>
      <c r="Y33" s="31"/>
      <c r="AG33" s="29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3:45" ht="15.75" customHeight="1" x14ac:dyDescent="0.15">
      <c r="W34" s="29"/>
      <c r="AG34" s="29"/>
    </row>
    <row r="35" spans="3:45" ht="15.75" customHeight="1" x14ac:dyDescent="0.15"/>
    <row r="36" spans="3:45" ht="15.75" customHeight="1" x14ac:dyDescent="0.15">
      <c r="W36" s="30"/>
      <c r="Z36" s="1"/>
      <c r="AG36" s="30"/>
    </row>
    <row r="37" spans="3:45" ht="15.75" customHeight="1" x14ac:dyDescent="0.15">
      <c r="W37" s="29"/>
      <c r="AG37" s="29"/>
    </row>
    <row r="38" spans="3:45" ht="15.75" customHeight="1" x14ac:dyDescent="0.15">
      <c r="W38" s="29"/>
      <c r="Y38" s="31"/>
      <c r="AG38" s="29"/>
    </row>
    <row r="39" spans="3:45" ht="15.75" customHeight="1" x14ac:dyDescent="0.15">
      <c r="W39" s="29"/>
      <c r="AG39" s="29"/>
    </row>
    <row r="40" spans="3:45" ht="15.75" customHeight="1" x14ac:dyDescent="0.15">
      <c r="W40" s="29"/>
      <c r="AG40" s="29"/>
    </row>
    <row r="41" spans="3:45" ht="15.75" customHeight="1" x14ac:dyDescent="0.15"/>
    <row r="42" spans="3:45" ht="15.75" customHeight="1" x14ac:dyDescent="0.15"/>
    <row r="43" spans="3:45" ht="15.75" customHeight="1" x14ac:dyDescent="0.15"/>
    <row r="44" spans="3:45" ht="15.75" customHeight="1" x14ac:dyDescent="0.15"/>
    <row r="45" spans="3:45" ht="15.75" customHeight="1" x14ac:dyDescent="0.15"/>
    <row r="46" spans="3:45" ht="15.75" customHeight="1" x14ac:dyDescent="0.15"/>
    <row r="47" spans="3:45" ht="15.75" customHeight="1" x14ac:dyDescent="0.15"/>
    <row r="48" spans="3:45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5">
    <mergeCell ref="C3:D3"/>
    <mergeCell ref="E3:N3"/>
    <mergeCell ref="O3:X3"/>
    <mergeCell ref="Y3:AH3"/>
    <mergeCell ref="AI3:AR3"/>
    <mergeCell ref="O13:W13"/>
    <mergeCell ref="Y13:AG13"/>
    <mergeCell ref="AI13:AQ13"/>
    <mergeCell ref="C12:D12"/>
    <mergeCell ref="C13:D13"/>
    <mergeCell ref="E13:M13"/>
    <mergeCell ref="E12:M12"/>
    <mergeCell ref="AI12:AQ12"/>
    <mergeCell ref="O12:W12"/>
    <mergeCell ref="Y12:A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26" ht="15.75" customHeight="1" x14ac:dyDescent="0.15"/>
    <row r="2" spans="1:26" ht="15.75" customHeight="1" x14ac:dyDescent="0.15">
      <c r="B2" s="35" t="s">
        <v>4</v>
      </c>
      <c r="C2" s="34"/>
      <c r="D2" s="35" t="s">
        <v>0</v>
      </c>
      <c r="E2" s="33"/>
      <c r="F2" s="34"/>
      <c r="G2" s="35" t="s">
        <v>1</v>
      </c>
      <c r="H2" s="33"/>
      <c r="I2" s="34"/>
      <c r="J2" s="35" t="s">
        <v>2</v>
      </c>
      <c r="K2" s="33"/>
      <c r="L2" s="34"/>
      <c r="M2" s="35" t="s">
        <v>3</v>
      </c>
      <c r="N2" s="33"/>
      <c r="O2" s="34"/>
    </row>
    <row r="3" spans="1:26" ht="15.75" customHeight="1" x14ac:dyDescent="0.15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7</v>
      </c>
      <c r="H3" s="4" t="s">
        <v>8</v>
      </c>
      <c r="I3" s="4" t="s">
        <v>9</v>
      </c>
      <c r="J3" s="4" t="s">
        <v>7</v>
      </c>
      <c r="K3" s="4" t="s">
        <v>8</v>
      </c>
      <c r="L3" s="4" t="s">
        <v>9</v>
      </c>
      <c r="M3" s="4" t="s">
        <v>7</v>
      </c>
      <c r="N3" s="4" t="s">
        <v>8</v>
      </c>
      <c r="O3" s="4" t="s">
        <v>9</v>
      </c>
    </row>
    <row r="4" spans="1:26" ht="15.75" customHeight="1" x14ac:dyDescent="0.15">
      <c r="A4" s="15"/>
      <c r="B4" s="16">
        <v>2010</v>
      </c>
      <c r="C4" s="16">
        <v>2020</v>
      </c>
      <c r="D4" s="16">
        <v>-2.7E-2</v>
      </c>
      <c r="E4" s="16">
        <v>-24.34</v>
      </c>
      <c r="F4" s="16">
        <v>-2.1629999999999998</v>
      </c>
      <c r="G4" s="16">
        <v>-0.14499999999999999</v>
      </c>
      <c r="H4" s="16">
        <v>-130.58000000000001</v>
      </c>
      <c r="I4" s="17">
        <v>-1.345</v>
      </c>
      <c r="J4" s="17">
        <v>-0.04</v>
      </c>
      <c r="K4" s="16">
        <v>-35.909999999999997</v>
      </c>
      <c r="L4" s="17">
        <v>-1.236</v>
      </c>
      <c r="M4" s="16">
        <v>-0.185</v>
      </c>
      <c r="N4" s="16">
        <v>-166.48</v>
      </c>
      <c r="O4" s="16">
        <v>-1.32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 x14ac:dyDescent="0.15">
      <c r="B5" s="5">
        <v>2000</v>
      </c>
      <c r="C5" s="5">
        <v>2005</v>
      </c>
      <c r="D5" s="5">
        <v>-3.6999999999999998E-2</v>
      </c>
      <c r="E5" s="5">
        <v>-33.28</v>
      </c>
      <c r="F5" s="5">
        <v>-2.9580000000000002</v>
      </c>
      <c r="G5" s="7">
        <v>-0.12</v>
      </c>
      <c r="H5" s="6">
        <v>-108.05</v>
      </c>
      <c r="I5" s="5">
        <v>-1.113</v>
      </c>
      <c r="J5" s="5">
        <v>-4.3999999999999997E-2</v>
      </c>
      <c r="K5" s="5">
        <v>-39.36</v>
      </c>
      <c r="L5" s="5">
        <v>-1.3540000000000001</v>
      </c>
      <c r="M5" s="5">
        <v>-0.16400000000000001</v>
      </c>
      <c r="N5" s="6">
        <v>-147.4</v>
      </c>
      <c r="O5" s="5">
        <v>-1.169</v>
      </c>
    </row>
    <row r="6" spans="1:26" ht="15.75" customHeight="1" x14ac:dyDescent="0.15">
      <c r="B6" s="5">
        <v>2005</v>
      </c>
      <c r="C6" s="5">
        <v>2010</v>
      </c>
      <c r="D6" s="5">
        <v>-3.2000000000000001E-2</v>
      </c>
      <c r="E6" s="5">
        <v>-28.61</v>
      </c>
      <c r="F6" s="7">
        <v>-2.5419999999999998</v>
      </c>
      <c r="G6" s="5">
        <v>-0.13500000000000001</v>
      </c>
      <c r="H6" s="5">
        <v>-121.12</v>
      </c>
      <c r="I6" s="5">
        <v>-1.248</v>
      </c>
      <c r="J6" s="5">
        <v>-4.3999999999999997E-2</v>
      </c>
      <c r="K6" s="5">
        <v>-39.32</v>
      </c>
      <c r="L6" s="5">
        <v>-1.353</v>
      </c>
      <c r="M6" s="5">
        <v>-0.17799999999999999</v>
      </c>
      <c r="N6" s="5">
        <v>-160.44</v>
      </c>
      <c r="O6" s="5">
        <v>-1.272</v>
      </c>
    </row>
    <row r="7" spans="1:26" ht="15.75" customHeight="1" x14ac:dyDescent="0.15">
      <c r="B7" s="5">
        <v>2010</v>
      </c>
      <c r="C7" s="5">
        <v>2015</v>
      </c>
      <c r="D7" s="7">
        <v>-0.03</v>
      </c>
      <c r="E7" s="6">
        <v>-26.6</v>
      </c>
      <c r="F7" s="5">
        <v>-2.3639999999999999</v>
      </c>
      <c r="G7" s="5">
        <v>-0.13200000000000001</v>
      </c>
      <c r="H7" s="5">
        <v>-118.64</v>
      </c>
      <c r="I7" s="5">
        <v>-1.222</v>
      </c>
      <c r="J7" s="5">
        <v>-3.5999999999999997E-2</v>
      </c>
      <c r="K7" s="5">
        <v>-32.71</v>
      </c>
      <c r="L7" s="5">
        <v>-1.1259999999999999</v>
      </c>
      <c r="M7" s="5">
        <v>-0.16800000000000001</v>
      </c>
      <c r="N7" s="6">
        <v>-151.35</v>
      </c>
      <c r="O7" s="7">
        <v>-1.1200000000000001</v>
      </c>
    </row>
    <row r="8" spans="1:26" ht="15.75" customHeight="1" x14ac:dyDescent="0.15">
      <c r="B8" s="5">
        <v>2015</v>
      </c>
      <c r="C8" s="5">
        <v>2020</v>
      </c>
      <c r="D8" s="5">
        <v>-2.5000000000000001E-2</v>
      </c>
      <c r="E8" s="5">
        <v>-22.09</v>
      </c>
      <c r="F8" s="5">
        <v>-1.9630000000000001</v>
      </c>
      <c r="G8" s="7">
        <v>-0.158</v>
      </c>
      <c r="H8" s="6">
        <v>-142.52000000000001</v>
      </c>
      <c r="I8" s="5">
        <v>-1.468</v>
      </c>
      <c r="J8" s="5">
        <v>-4.2999999999999997E-2</v>
      </c>
      <c r="K8" s="6">
        <v>-39.1</v>
      </c>
      <c r="L8" s="5">
        <v>-1.3460000000000001</v>
      </c>
      <c r="M8" s="5">
        <v>-0.20200000000000001</v>
      </c>
      <c r="N8" s="5">
        <v>-181.62</v>
      </c>
      <c r="O8" s="7">
        <v>-1.44</v>
      </c>
    </row>
    <row r="9" spans="1:26" ht="15.75" customHeight="1" x14ac:dyDescent="0.15">
      <c r="B9" s="32" t="s">
        <v>12</v>
      </c>
      <c r="C9" s="34"/>
      <c r="D9" s="32" t="s">
        <v>17</v>
      </c>
      <c r="E9" s="33"/>
      <c r="F9" s="34"/>
      <c r="G9" s="32" t="s">
        <v>18</v>
      </c>
      <c r="H9" s="33"/>
      <c r="I9" s="34"/>
      <c r="J9" s="32" t="s">
        <v>13</v>
      </c>
      <c r="K9" s="33"/>
      <c r="L9" s="34"/>
      <c r="M9" s="32" t="s">
        <v>19</v>
      </c>
      <c r="N9" s="33"/>
      <c r="O9" s="34"/>
    </row>
    <row r="10" spans="1:26" ht="15.75" customHeight="1" x14ac:dyDescent="0.15"/>
    <row r="11" spans="1:26" ht="15.75" customHeight="1" x14ac:dyDescent="0.15"/>
    <row r="12" spans="1:26" ht="15.75" customHeight="1" x14ac:dyDescent="0.15"/>
    <row r="13" spans="1:26" ht="15.75" customHeight="1" x14ac:dyDescent="0.15"/>
    <row r="14" spans="1:26" ht="15.75" customHeight="1" x14ac:dyDescent="0.15"/>
    <row r="15" spans="1:26" ht="15.75" customHeight="1" x14ac:dyDescent="0.15"/>
    <row r="16" spans="1:26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0">
    <mergeCell ref="M2:O2"/>
    <mergeCell ref="B9:C9"/>
    <mergeCell ref="D9:F9"/>
    <mergeCell ref="M9:O9"/>
    <mergeCell ref="G9:I9"/>
    <mergeCell ref="J9:L9"/>
    <mergeCell ref="B2:C2"/>
    <mergeCell ref="D2:F2"/>
    <mergeCell ref="G2:I2"/>
    <mergeCell ref="J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 Change</vt:lpstr>
      <vt:lpstr>Hugonnet dhdt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Wells, Albin</cp:lastModifiedBy>
  <dcterms:modified xsi:type="dcterms:W3CDTF">2024-11-16T18:42:41Z</dcterms:modified>
</cp:coreProperties>
</file>