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3" activeTab="4"/>
  </bookViews>
  <sheets>
    <sheet name="too fast so messy" sheetId="1" r:id="rId1"/>
    <sheet name="proper" sheetId="2" r:id="rId2"/>
    <sheet name="alt" sheetId="3" r:id="rId3"/>
    <sheet name="alt2" sheetId="4" r:id="rId4"/>
    <sheet name="lat" sheetId="5" r:id="rId5"/>
  </sheets>
  <definedNames>
    <definedName name="solver_adj" localSheetId="1" hidden="1">proper!$G$1:$G$3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proper!$G$4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17" i="3" l="1"/>
  <c r="H17" i="3" s="1"/>
  <c r="I17" i="3" s="1"/>
  <c r="E17" i="3"/>
  <c r="F17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F11" i="3"/>
  <c r="F12" i="3"/>
  <c r="F13" i="3"/>
  <c r="F14" i="3"/>
  <c r="F15" i="3"/>
  <c r="F16" i="3"/>
  <c r="F3" i="3"/>
  <c r="F4" i="3"/>
  <c r="F5" i="3"/>
  <c r="F6" i="3"/>
  <c r="F7" i="3"/>
  <c r="F8" i="3"/>
  <c r="F9" i="3"/>
  <c r="F10" i="3"/>
  <c r="F2" i="3"/>
  <c r="E15" i="3"/>
  <c r="E16" i="3"/>
  <c r="E10" i="3"/>
  <c r="E11" i="3"/>
  <c r="E12" i="3"/>
  <c r="E13" i="3"/>
  <c r="E14" i="3"/>
  <c r="E3" i="3"/>
  <c r="E4" i="3"/>
  <c r="E5" i="3"/>
  <c r="E6" i="3"/>
  <c r="E7" i="3"/>
  <c r="E8" i="3"/>
  <c r="E9" i="3"/>
  <c r="E2" i="3"/>
  <c r="D7" i="3"/>
  <c r="D8" i="3"/>
  <c r="D9" i="3"/>
  <c r="D10" i="3"/>
  <c r="D11" i="3"/>
  <c r="D12" i="3"/>
  <c r="D13" i="3"/>
  <c r="D14" i="3"/>
  <c r="D15" i="3"/>
  <c r="D16" i="3"/>
  <c r="D3" i="3"/>
  <c r="D4" i="3"/>
  <c r="D5" i="3"/>
  <c r="D6" i="3"/>
  <c r="F35" i="2"/>
  <c r="D3" i="4"/>
  <c r="D2" i="4"/>
  <c r="D2" i="3"/>
  <c r="G7" i="3"/>
  <c r="D5" i="4"/>
  <c r="D4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G11" i="2"/>
  <c r="G9" i="2"/>
  <c r="G10" i="2"/>
  <c r="G7" i="2"/>
  <c r="G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D2" i="2"/>
  <c r="C2" i="2"/>
  <c r="C38" i="1"/>
  <c r="C37" i="1"/>
  <c r="C35" i="1"/>
  <c r="C34" i="1"/>
  <c r="C32" i="1"/>
  <c r="C31" i="1"/>
  <c r="C47" i="1"/>
  <c r="C46" i="1"/>
  <c r="C43" i="1"/>
  <c r="C45" i="1"/>
  <c r="C44" i="1"/>
  <c r="C41" i="1"/>
  <c r="C42" i="1"/>
  <c r="C40" i="1"/>
  <c r="C39" i="1"/>
  <c r="C33" i="1"/>
  <c r="C36" i="1"/>
  <c r="C30" i="1"/>
  <c r="C29" i="1"/>
  <c r="C27" i="1"/>
  <c r="G4" i="2" l="1"/>
  <c r="E30" i="1"/>
  <c r="B1" i="1"/>
  <c r="H24" i="1"/>
  <c r="D5" i="1"/>
  <c r="D2" i="1"/>
  <c r="C26" i="1" s="1"/>
  <c r="C25" i="1" l="1"/>
  <c r="C24" i="1"/>
  <c r="C9" i="1"/>
  <c r="C21" i="1"/>
  <c r="C23" i="1"/>
  <c r="C22" i="1"/>
  <c r="C8" i="1"/>
  <c r="C15" i="1"/>
  <c r="C19" i="1"/>
  <c r="C11" i="1"/>
  <c r="C4" i="1"/>
  <c r="C2" i="1"/>
  <c r="C18" i="1"/>
  <c r="C14" i="1"/>
  <c r="C10" i="1"/>
  <c r="C3" i="1"/>
  <c r="C28" i="1"/>
  <c r="C17" i="1"/>
  <c r="C13" i="1"/>
  <c r="C6" i="1"/>
  <c r="C7" i="1"/>
  <c r="C20" i="1"/>
  <c r="C16" i="1"/>
  <c r="C12" i="1"/>
  <c r="C5" i="1"/>
  <c r="C1" i="1" l="1"/>
</calcChain>
</file>

<file path=xl/sharedStrings.xml><?xml version="1.0" encoding="utf-8"?>
<sst xmlns="http://schemas.openxmlformats.org/spreadsheetml/2006/main" count="30" uniqueCount="28">
  <si>
    <t>noon</t>
  </si>
  <si>
    <t>local noon</t>
  </si>
  <si>
    <t>cosx</t>
  </si>
  <si>
    <t>sinx</t>
  </si>
  <si>
    <t>time</t>
  </si>
  <si>
    <t>temp</t>
  </si>
  <si>
    <t>coeff-cos</t>
  </si>
  <si>
    <t>coeff-sin</t>
  </si>
  <si>
    <t>coeff-1</t>
  </si>
  <si>
    <t>sq</t>
  </si>
  <si>
    <t>latitude</t>
  </si>
  <si>
    <t>longitude</t>
  </si>
  <si>
    <t>peak UT</t>
  </si>
  <si>
    <t>peak after noon</t>
  </si>
  <si>
    <t>(max-min)/2</t>
  </si>
  <si>
    <t>timediff (0=sunrise)</t>
  </si>
  <si>
    <t>altitude</t>
  </si>
  <si>
    <t>alt temp offset mult</t>
  </si>
  <si>
    <t>alt</t>
  </si>
  <si>
    <t>mod</t>
  </si>
  <si>
    <t>aver</t>
  </si>
  <si>
    <t>288.15+total temp mod = bodytemp under craft</t>
  </si>
  <si>
    <t>body temp peak</t>
  </si>
  <si>
    <t>45min before noon</t>
  </si>
  <si>
    <t>EARTH ALT</t>
  </si>
  <si>
    <t>Diurnal Temp Range</t>
  </si>
  <si>
    <t>Lat Temp Mod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</si>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</sst>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hh:mm:ss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messy'!$B$2:$B$47</c:f>
              <c:numCache>
                <c:formatCode>General</c:formatCode>
                <c:ptCount val="46"/>
                <c:pt idx="0">
                  <c:v>304.61</c:v>
                </c:pt>
                <c:pt idx="1">
                  <c:v>304.57</c:v>
                </c:pt>
                <c:pt idx="2">
                  <c:v>304.54000000000002</c:v>
                </c:pt>
                <c:pt idx="3">
                  <c:v>304.52999999999997</c:v>
                </c:pt>
                <c:pt idx="4">
                  <c:v>304.52</c:v>
                </c:pt>
                <c:pt idx="5">
                  <c:v>304.52</c:v>
                </c:pt>
                <c:pt idx="7">
                  <c:v>304.52999999999997</c:v>
                </c:pt>
                <c:pt idx="8">
                  <c:v>304.54000000000002</c:v>
                </c:pt>
                <c:pt idx="9">
                  <c:v>305.02999999999997</c:v>
                </c:pt>
                <c:pt idx="10">
                  <c:v>305.79000000000002</c:v>
                </c:pt>
                <c:pt idx="11">
                  <c:v>306.89</c:v>
                </c:pt>
                <c:pt idx="12">
                  <c:v>308.19</c:v>
                </c:pt>
                <c:pt idx="13">
                  <c:v>309.60000000000002</c:v>
                </c:pt>
                <c:pt idx="14">
                  <c:v>310.69</c:v>
                </c:pt>
                <c:pt idx="15">
                  <c:v>311.7</c:v>
                </c:pt>
                <c:pt idx="16">
                  <c:v>312.61</c:v>
                </c:pt>
                <c:pt idx="17">
                  <c:v>313.2</c:v>
                </c:pt>
                <c:pt idx="18">
                  <c:v>313.5</c:v>
                </c:pt>
                <c:pt idx="19">
                  <c:v>313.52999999999997</c:v>
                </c:pt>
                <c:pt idx="20">
                  <c:v>313.54000000000002</c:v>
                </c:pt>
                <c:pt idx="21">
                  <c:v>313.54000000000002</c:v>
                </c:pt>
                <c:pt idx="22">
                  <c:v>313.54000000000002</c:v>
                </c:pt>
                <c:pt idx="24">
                  <c:v>313.52999999999997</c:v>
                </c:pt>
                <c:pt idx="25">
                  <c:v>313.11</c:v>
                </c:pt>
                <c:pt idx="26">
                  <c:v>312.55</c:v>
                </c:pt>
                <c:pt idx="27">
                  <c:v>311.85000000000002</c:v>
                </c:pt>
                <c:pt idx="28">
                  <c:v>310.99</c:v>
                </c:pt>
                <c:pt idx="29">
                  <c:v>310.77</c:v>
                </c:pt>
                <c:pt idx="30">
                  <c:v>310.76</c:v>
                </c:pt>
                <c:pt idx="31">
                  <c:v>310.14999999999998</c:v>
                </c:pt>
                <c:pt idx="32">
                  <c:v>309.95</c:v>
                </c:pt>
                <c:pt idx="33">
                  <c:v>309.62</c:v>
                </c:pt>
                <c:pt idx="34">
                  <c:v>309.37</c:v>
                </c:pt>
                <c:pt idx="35">
                  <c:v>309.24</c:v>
                </c:pt>
                <c:pt idx="36">
                  <c:v>308.69</c:v>
                </c:pt>
                <c:pt idx="37">
                  <c:v>308.69</c:v>
                </c:pt>
                <c:pt idx="38">
                  <c:v>308.10000000000002</c:v>
                </c:pt>
                <c:pt idx="39">
                  <c:v>307.54000000000002</c:v>
                </c:pt>
                <c:pt idx="40">
                  <c:v>307.02999999999997</c:v>
                </c:pt>
                <c:pt idx="41">
                  <c:v>306.52999999999997</c:v>
                </c:pt>
                <c:pt idx="42">
                  <c:v>306.08</c:v>
                </c:pt>
                <c:pt idx="43">
                  <c:v>305.64999999999998</c:v>
                </c:pt>
                <c:pt idx="44">
                  <c:v>305.31</c:v>
                </c:pt>
                <c:pt idx="45">
                  <c:v>304.99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messy'!$C$2:$C$47</c:f>
              <c:numCache>
                <c:formatCode>General</c:formatCode>
                <c:ptCount val="46"/>
                <c:pt idx="0">
                  <c:v>304.62930922730942</c:v>
                </c:pt>
                <c:pt idx="1">
                  <c:v>304.58462751758242</c:v>
                </c:pt>
                <c:pt idx="2">
                  <c:v>304.54927722564099</c:v>
                </c:pt>
                <c:pt idx="3">
                  <c:v>304.53122252610825</c:v>
                </c:pt>
                <c:pt idx="4">
                  <c:v>304.52732311146502</c:v>
                </c:pt>
                <c:pt idx="5">
                  <c:v>304.5244767432867</c:v>
                </c:pt>
                <c:pt idx="6">
                  <c:v>304.52390476657428</c:v>
                </c:pt>
                <c:pt idx="7">
                  <c:v>304.52394289910796</c:v>
                </c:pt>
                <c:pt idx="8">
                  <c:v>304.52947402747827</c:v>
                </c:pt>
                <c:pt idx="9">
                  <c:v>305.01567985546313</c:v>
                </c:pt>
                <c:pt idx="10">
                  <c:v>305.78961998914798</c:v>
                </c:pt>
                <c:pt idx="11">
                  <c:v>306.89279365217629</c:v>
                </c:pt>
                <c:pt idx="12">
                  <c:v>308.19759876053894</c:v>
                </c:pt>
                <c:pt idx="13">
                  <c:v>309.60697362334838</c:v>
                </c:pt>
                <c:pt idx="14">
                  <c:v>310.69551417652764</c:v>
                </c:pt>
                <c:pt idx="15">
                  <c:v>311.70155545425223</c:v>
                </c:pt>
                <c:pt idx="16">
                  <c:v>312.61449647192893</c:v>
                </c:pt>
                <c:pt idx="17">
                  <c:v>313.19945625005926</c:v>
                </c:pt>
                <c:pt idx="18">
                  <c:v>313.49689056649208</c:v>
                </c:pt>
                <c:pt idx="19">
                  <c:v>313.52898976134452</c:v>
                </c:pt>
                <c:pt idx="20">
                  <c:v>313.52975198295019</c:v>
                </c:pt>
                <c:pt idx="21">
                  <c:v>313.53648445706534</c:v>
                </c:pt>
                <c:pt idx="22">
                  <c:v>313.53676643983681</c:v>
                </c:pt>
                <c:pt idx="23">
                  <c:v>313.53664746870072</c:v>
                </c:pt>
                <c:pt idx="24">
                  <c:v>313.53642325671325</c:v>
                </c:pt>
                <c:pt idx="25">
                  <c:v>313.10306098984859</c:v>
                </c:pt>
                <c:pt idx="26">
                  <c:v>312.54831813538897</c:v>
                </c:pt>
                <c:pt idx="27">
                  <c:v>311.84506701645677</c:v>
                </c:pt>
                <c:pt idx="28">
                  <c:v>311.0048131768541</c:v>
                </c:pt>
                <c:pt idx="29">
                  <c:v>310.85743923821349</c:v>
                </c:pt>
                <c:pt idx="30">
                  <c:v>310.85624081790274</c:v>
                </c:pt>
                <c:pt idx="31">
                  <c:v>310.1702184497712</c:v>
                </c:pt>
                <c:pt idx="32">
                  <c:v>310.05058861903996</c:v>
                </c:pt>
                <c:pt idx="33">
                  <c:v>309.71600164603416</c:v>
                </c:pt>
                <c:pt idx="34">
                  <c:v>309.39579036336175</c:v>
                </c:pt>
                <c:pt idx="35">
                  <c:v>309.34481103675159</c:v>
                </c:pt>
                <c:pt idx="36">
                  <c:v>308.78805011961038</c:v>
                </c:pt>
                <c:pt idx="37">
                  <c:v>308.71478126760206</c:v>
                </c:pt>
                <c:pt idx="38">
                  <c:v>308.11786261814933</c:v>
                </c:pt>
                <c:pt idx="39">
                  <c:v>307.58683328847837</c:v>
                </c:pt>
                <c:pt idx="40">
                  <c:v>307.05373036089179</c:v>
                </c:pt>
                <c:pt idx="41">
                  <c:v>306.55296517680398</c:v>
                </c:pt>
                <c:pt idx="42">
                  <c:v>306.09272990254743</c:v>
                </c:pt>
                <c:pt idx="43">
                  <c:v>305.6630728252407</c:v>
                </c:pt>
                <c:pt idx="44">
                  <c:v>305.32317937351309</c:v>
                </c:pt>
                <c:pt idx="45">
                  <c:v>305.00266166328333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27232"/>
        <c:axId val="1184695200"/>
      </c:scatterChart>
      <c:valAx>
        <c:axId val="12153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95200"/>
        <c:crosses val="autoZero"/>
        <c:crossBetween val="midCat"/>
      </c:valAx>
      <c:valAx>
        <c:axId val="11846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proper!$A$2:$A$27</c:f>
              <c:numCache>
                <c:formatCode>h:mm:ss</c:formatCode>
                <c:ptCount val="26"/>
                <c:pt idx="0">
                  <c:v>3.8194444444444443E-3</c:v>
                </c:pt>
                <c:pt idx="1">
                  <c:v>2.013888888888889E-2</c:v>
                </c:pt>
                <c:pt idx="2">
                  <c:v>2.361111111111111E-2</c:v>
                </c:pt>
                <c:pt idx="3">
                  <c:v>2.5925925925925925E-2</c:v>
                </c:pt>
                <c:pt idx="4">
                  <c:v>3.125E-2</c:v>
                </c:pt>
                <c:pt idx="5">
                  <c:v>4.5543981481481477E-2</c:v>
                </c:pt>
                <c:pt idx="6">
                  <c:v>5.2083333333333336E-2</c:v>
                </c:pt>
                <c:pt idx="7">
                  <c:v>6.2847222222222221E-2</c:v>
                </c:pt>
                <c:pt idx="8">
                  <c:v>8.4027777777777771E-2</c:v>
                </c:pt>
                <c:pt idx="9">
                  <c:v>8.6805555555555566E-2</c:v>
                </c:pt>
                <c:pt idx="10">
                  <c:v>0.11527777777777777</c:v>
                </c:pt>
                <c:pt idx="11">
                  <c:v>0.1154513888888889</c:v>
                </c:pt>
                <c:pt idx="12">
                  <c:v>0.12870370370370371</c:v>
                </c:pt>
                <c:pt idx="13">
                  <c:v>0.13287037037037039</c:v>
                </c:pt>
                <c:pt idx="14">
                  <c:v>0.14149305555555555</c:v>
                </c:pt>
                <c:pt idx="15">
                  <c:v>0.15711805555555555</c:v>
                </c:pt>
                <c:pt idx="16">
                  <c:v>0.16180555555555556</c:v>
                </c:pt>
                <c:pt idx="17">
                  <c:v>0.17337962962962963</c:v>
                </c:pt>
                <c:pt idx="18">
                  <c:v>0.18136574074074074</c:v>
                </c:pt>
                <c:pt idx="19">
                  <c:v>0.20150462962962964</c:v>
                </c:pt>
                <c:pt idx="20">
                  <c:v>0.20173611111111112</c:v>
                </c:pt>
                <c:pt idx="21">
                  <c:v>0.20208333333333331</c:v>
                </c:pt>
                <c:pt idx="22">
                  <c:v>0.20833333333333334</c:v>
                </c:pt>
                <c:pt idx="23">
                  <c:v>0.23518518518518516</c:v>
                </c:pt>
                <c:pt idx="24">
                  <c:v>0.24050925925925926</c:v>
                </c:pt>
                <c:pt idx="25">
                  <c:v>0.24403935185185185</c:v>
                </c:pt>
              </c:numCache>
            </c:numRef>
          </c:xVal>
          <c:yVal>
            <c:numRef>
              <c:f>proper!$B$2:$B$27</c:f>
              <c:numCache>
                <c:formatCode>General</c:formatCode>
                <c:ptCount val="26"/>
                <c:pt idx="0">
                  <c:v>313.14999999999998</c:v>
                </c:pt>
                <c:pt idx="1">
                  <c:v>313.54000000000002</c:v>
                </c:pt>
                <c:pt idx="2">
                  <c:v>313.52</c:v>
                </c:pt>
                <c:pt idx="3">
                  <c:v>313.5</c:v>
                </c:pt>
                <c:pt idx="4">
                  <c:v>313.37</c:v>
                </c:pt>
                <c:pt idx="5">
                  <c:v>312.67</c:v>
                </c:pt>
                <c:pt idx="6">
                  <c:v>312.19</c:v>
                </c:pt>
                <c:pt idx="7">
                  <c:v>311.20999999999998</c:v>
                </c:pt>
                <c:pt idx="8">
                  <c:v>308.91000000000003</c:v>
                </c:pt>
                <c:pt idx="9">
                  <c:v>308.60000000000002</c:v>
                </c:pt>
                <c:pt idx="10">
                  <c:v>305.76</c:v>
                </c:pt>
                <c:pt idx="11">
                  <c:v>305.74</c:v>
                </c:pt>
                <c:pt idx="12">
                  <c:v>304.92</c:v>
                </c:pt>
                <c:pt idx="13">
                  <c:v>304.75</c:v>
                </c:pt>
                <c:pt idx="14">
                  <c:v>304.55</c:v>
                </c:pt>
                <c:pt idx="15">
                  <c:v>304.72000000000003</c:v>
                </c:pt>
                <c:pt idx="16">
                  <c:v>304.89999999999998</c:v>
                </c:pt>
                <c:pt idx="17">
                  <c:v>305.58999999999997</c:v>
                </c:pt>
                <c:pt idx="18">
                  <c:v>306.24</c:v>
                </c:pt>
                <c:pt idx="19">
                  <c:v>308.3</c:v>
                </c:pt>
                <c:pt idx="20">
                  <c:v>308.33</c:v>
                </c:pt>
                <c:pt idx="21">
                  <c:v>308.37</c:v>
                </c:pt>
                <c:pt idx="22">
                  <c:v>309.07</c:v>
                </c:pt>
                <c:pt idx="23">
                  <c:v>311.88</c:v>
                </c:pt>
                <c:pt idx="24">
                  <c:v>312.32</c:v>
                </c:pt>
                <c:pt idx="25">
                  <c:v>312.58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58352"/>
        <c:axId val="1500551824"/>
      </c:scatterChart>
      <c:valAx>
        <c:axId val="15005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1824"/>
        <c:crosses val="autoZero"/>
        <c:crossBetween val="midCat"/>
      </c:valAx>
      <c:valAx>
        <c:axId val="15005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alt!$A$2:$A$16</c:f>
              <c:numCache>
                <c:formatCode>General</c:formatCode>
                <c:ptCount val="15"/>
                <c:pt idx="0">
                  <c:v>72</c:v>
                </c:pt>
                <c:pt idx="1">
                  <c:v>300</c:v>
                </c:pt>
                <c:pt idx="2">
                  <c:v>718</c:v>
                </c:pt>
                <c:pt idx="3">
                  <c:v>1242</c:v>
                </c:pt>
                <c:pt idx="4">
                  <c:v>1405</c:v>
                </c:pt>
                <c:pt idx="5">
                  <c:v>2176</c:v>
                </c:pt>
                <c:pt idx="6">
                  <c:v>3720</c:v>
                </c:pt>
                <c:pt idx="7">
                  <c:v>4540</c:v>
                </c:pt>
                <c:pt idx="8">
                  <c:v>5660</c:v>
                </c:pt>
                <c:pt idx="9">
                  <c:v>6335</c:v>
                </c:pt>
                <c:pt idx="10">
                  <c:v>7145</c:v>
                </c:pt>
                <c:pt idx="11">
                  <c:v>8163</c:v>
                </c:pt>
                <c:pt idx="12">
                  <c:v>8438</c:v>
                </c:pt>
                <c:pt idx="13">
                  <c:v>8839</c:v>
                </c:pt>
                <c:pt idx="14">
                  <c:v>9397</c:v>
                </c:pt>
              </c:numCache>
            </c:numRef>
          </c:xVal>
          <c:yVal>
            <c:numRef>
              <c:f>alt!$B$2:$B$16</c:f>
              <c:numCache>
                <c:formatCode>General</c:formatCode>
                <c:ptCount val="15"/>
                <c:pt idx="0">
                  <c:v>0.99988999999999995</c:v>
                </c:pt>
                <c:pt idx="1">
                  <c:v>0.99819999999999998</c:v>
                </c:pt>
                <c:pt idx="2">
                  <c:v>0.98999000000000004</c:v>
                </c:pt>
                <c:pt idx="3">
                  <c:v>0.97111000000000003</c:v>
                </c:pt>
                <c:pt idx="4">
                  <c:v>0.96343999999999996</c:v>
                </c:pt>
                <c:pt idx="5">
                  <c:v>0.91700999999999999</c:v>
                </c:pt>
                <c:pt idx="6">
                  <c:v>0.78486999999999996</c:v>
                </c:pt>
                <c:pt idx="7">
                  <c:v>0.70125000000000004</c:v>
                </c:pt>
                <c:pt idx="8">
                  <c:v>0.58167999999999997</c:v>
                </c:pt>
                <c:pt idx="9">
                  <c:v>0.51071</c:v>
                </c:pt>
                <c:pt idx="10">
                  <c:v>0.43074000000000001</c:v>
                </c:pt>
                <c:pt idx="11">
                  <c:v>0.34394000000000002</c:v>
                </c:pt>
                <c:pt idx="12">
                  <c:v>0.32413999999999998</c:v>
                </c:pt>
                <c:pt idx="13">
                  <c:v>0.29857</c:v>
                </c:pt>
                <c:pt idx="14">
                  <c:v>0.26539000000000001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63792"/>
        <c:axId val="1500557264"/>
      </c:scatterChart>
      <c:valAx>
        <c:axId val="15005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7264"/>
        <c:crosses val="autoZero"/>
        <c:crossBetween val="midCat"/>
      </c:valAx>
      <c:valAx>
        <c:axId val="15005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alt!$A$2:$A$16</c:f>
              <c:numCache>
                <c:formatCode>General</c:formatCode>
                <c:ptCount val="15"/>
                <c:pt idx="0">
                  <c:v>72</c:v>
                </c:pt>
                <c:pt idx="1">
                  <c:v>300</c:v>
                </c:pt>
                <c:pt idx="2">
                  <c:v>718</c:v>
                </c:pt>
                <c:pt idx="3">
                  <c:v>1242</c:v>
                </c:pt>
                <c:pt idx="4">
                  <c:v>1405</c:v>
                </c:pt>
                <c:pt idx="5">
                  <c:v>2176</c:v>
                </c:pt>
                <c:pt idx="6">
                  <c:v>3720</c:v>
                </c:pt>
                <c:pt idx="7">
                  <c:v>4540</c:v>
                </c:pt>
                <c:pt idx="8">
                  <c:v>5660</c:v>
                </c:pt>
                <c:pt idx="9">
                  <c:v>6335</c:v>
                </c:pt>
                <c:pt idx="10">
                  <c:v>7145</c:v>
                </c:pt>
                <c:pt idx="11">
                  <c:v>8163</c:v>
                </c:pt>
                <c:pt idx="12">
                  <c:v>8438</c:v>
                </c:pt>
                <c:pt idx="13">
                  <c:v>8839</c:v>
                </c:pt>
                <c:pt idx="14">
                  <c:v>9397</c:v>
                </c:pt>
              </c:numCache>
            </c:numRef>
          </c:xVal>
          <c:yVal>
            <c:numRef>
              <c:f>alt!$D$2:$D$16</c:f>
              <c:numCache>
                <c:formatCode>General</c:formatCode>
                <c:ptCount val="15"/>
                <c:pt idx="0">
                  <c:v>-4.777502068369477E-5</c:v>
                </c:pt>
                <c:pt idx="1">
                  <c:v>-7.8243446989642584E-4</c:v>
                </c:pt>
                <c:pt idx="2">
                  <c:v>-4.3691922375543564E-3</c:v>
                </c:pt>
                <c:pt idx="3">
                  <c:v>-1.2731573709647634E-2</c:v>
                </c:pt>
                <c:pt idx="4">
                  <c:v>-1.6175326654913315E-2</c:v>
                </c:pt>
                <c:pt idx="5">
                  <c:v>-3.7625928320012693E-2</c:v>
                </c:pt>
                <c:pt idx="6">
                  <c:v>-0.10520227058984717</c:v>
                </c:pt>
                <c:pt idx="7">
                  <c:v>-0.15412712573578216</c:v>
                </c:pt>
                <c:pt idx="8">
                  <c:v>-0.23531586836419116</c:v>
                </c:pt>
                <c:pt idx="9">
                  <c:v>-0.29182563832166758</c:v>
                </c:pt>
                <c:pt idx="10">
                  <c:v>-0.36578479628325655</c:v>
                </c:pt>
                <c:pt idx="11">
                  <c:v>-0.46351731307280009</c:v>
                </c:pt>
                <c:pt idx="12">
                  <c:v>-0.48926737221566685</c:v>
                </c:pt>
                <c:pt idx="13">
                  <c:v>-0.52495383187220235</c:v>
                </c:pt>
                <c:pt idx="14">
                  <c:v>-0.57611544555085958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22336"/>
        <c:axId val="1215320160"/>
      </c:scatterChart>
      <c:valAx>
        <c:axId val="12153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20160"/>
        <c:crosses val="autoZero"/>
        <c:crossBetween val="midCat"/>
      </c:valAx>
      <c:valAx>
        <c:axId val="12153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alt!$E$2:$E$16</c:f>
              <c:numCache>
                <c:formatCode>General</c:formatCode>
                <c:ptCount val="15"/>
                <c:pt idx="0">
                  <c:v>57.600650956972039</c:v>
                </c:pt>
                <c:pt idx="1">
                  <c:v>240.01130174078202</c:v>
                </c:pt>
                <c:pt idx="2">
                  <c:v>574.46474112135058</c:v>
                </c:pt>
                <c:pt idx="3">
                  <c:v>993.7937359629675</c:v>
                </c:pt>
                <c:pt idx="4">
                  <c:v>1124.2479309909031</c:v>
                </c:pt>
                <c:pt idx="5">
                  <c:v>1741.3947692698059</c:v>
                </c:pt>
                <c:pt idx="6">
                  <c:v>2977.7386890477569</c:v>
                </c:pt>
                <c:pt idx="7">
                  <c:v>3634.5900233410721</c:v>
                </c:pt>
                <c:pt idx="8">
                  <c:v>4532.0262546855311</c:v>
                </c:pt>
                <c:pt idx="9">
                  <c:v>5073.0443786122278</c:v>
                </c:pt>
                <c:pt idx="10">
                  <c:v>5722.4176226516784</c:v>
                </c:pt>
                <c:pt idx="11">
                  <c:v>6538.7779696383859</c:v>
                </c:pt>
                <c:pt idx="12">
                  <c:v>6759.352348943713</c:v>
                </c:pt>
                <c:pt idx="13">
                  <c:v>7081.0240734241088</c:v>
                </c:pt>
                <c:pt idx="14">
                  <c:v>7528.7045733598907</c:v>
                </c:pt>
              </c:numCache>
            </c:numRef>
          </c:xVal>
          <c:yVal>
            <c:numRef>
              <c:f>alt!$D$2:$D$16</c:f>
              <c:numCache>
                <c:formatCode>General</c:formatCode>
                <c:ptCount val="15"/>
                <c:pt idx="0">
                  <c:v>-4.777502068369477E-5</c:v>
                </c:pt>
                <c:pt idx="1">
                  <c:v>-7.8243446989642584E-4</c:v>
                </c:pt>
                <c:pt idx="2">
                  <c:v>-4.3691922375543564E-3</c:v>
                </c:pt>
                <c:pt idx="3">
                  <c:v>-1.2731573709647634E-2</c:v>
                </c:pt>
                <c:pt idx="4">
                  <c:v>-1.6175326654913315E-2</c:v>
                </c:pt>
                <c:pt idx="5">
                  <c:v>-3.7625928320012693E-2</c:v>
                </c:pt>
                <c:pt idx="6">
                  <c:v>-0.10520227058984717</c:v>
                </c:pt>
                <c:pt idx="7">
                  <c:v>-0.15412712573578216</c:v>
                </c:pt>
                <c:pt idx="8">
                  <c:v>-0.23531586836419116</c:v>
                </c:pt>
                <c:pt idx="9">
                  <c:v>-0.29182563832166758</c:v>
                </c:pt>
                <c:pt idx="10">
                  <c:v>-0.36578479628325655</c:v>
                </c:pt>
                <c:pt idx="11">
                  <c:v>-0.46351731307280009</c:v>
                </c:pt>
                <c:pt idx="12">
                  <c:v>-0.48926737221566685</c:v>
                </c:pt>
                <c:pt idx="13">
                  <c:v>-0.52495383187220235</c:v>
                </c:pt>
                <c:pt idx="14">
                  <c:v>-0.57611544555085958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29136"/>
        <c:axId val="1555322064"/>
      </c:scatterChart>
      <c:valAx>
        <c:axId val="15553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22064"/>
        <c:crosses val="autoZero"/>
        <c:crossBetween val="midCat"/>
      </c:valAx>
      <c:valAx>
        <c:axId val="1555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alt!$E$2:$E$16</c:f>
              <c:numCache>
                <c:formatCode>General</c:formatCode>
                <c:ptCount val="15"/>
                <c:pt idx="0">
                  <c:v>57.600650956972039</c:v>
                </c:pt>
                <c:pt idx="1">
                  <c:v>240.01130174078202</c:v>
                </c:pt>
                <c:pt idx="2">
                  <c:v>574.46474112135058</c:v>
                </c:pt>
                <c:pt idx="3">
                  <c:v>993.7937359629675</c:v>
                </c:pt>
                <c:pt idx="4">
                  <c:v>1124.2479309909031</c:v>
                </c:pt>
                <c:pt idx="5">
                  <c:v>1741.3947692698059</c:v>
                </c:pt>
                <c:pt idx="6">
                  <c:v>2977.7386890477569</c:v>
                </c:pt>
                <c:pt idx="7">
                  <c:v>3634.5900233410721</c:v>
                </c:pt>
                <c:pt idx="8">
                  <c:v>4532.0262546855311</c:v>
                </c:pt>
                <c:pt idx="9">
                  <c:v>5073.0443786122278</c:v>
                </c:pt>
                <c:pt idx="10">
                  <c:v>5722.4176226516784</c:v>
                </c:pt>
                <c:pt idx="11">
                  <c:v>6538.7779696383859</c:v>
                </c:pt>
                <c:pt idx="12">
                  <c:v>6759.352348943713</c:v>
                </c:pt>
                <c:pt idx="13">
                  <c:v>7081.0240734241088</c:v>
                </c:pt>
                <c:pt idx="14">
                  <c:v>7528.7045733598907</c:v>
                </c:pt>
              </c:numCache>
            </c:numRef>
          </c:xVal>
          <c:yVal>
            <c:numRef>
              <c:f>alt!$I$2:$I$16</c:f>
              <c:numCache>
                <c:formatCode>General</c:formatCode>
                <c:ptCount val="15"/>
                <c:pt idx="0">
                  <c:v>2.0747932243270979E-5</c:v>
                </c:pt>
                <c:pt idx="1">
                  <c:v>3.3967410368561932E-4</c:v>
                </c:pt>
                <c:pt idx="2">
                  <c:v>1.8933828078803827E-3</c:v>
                </c:pt>
                <c:pt idx="3">
                  <c:v>5.4943500940634752E-3</c:v>
                </c:pt>
                <c:pt idx="4">
                  <c:v>6.9686457723584418E-3</c:v>
                </c:pt>
                <c:pt idx="5">
                  <c:v>1.6040815413741152E-2</c:v>
                </c:pt>
                <c:pt idx="6">
                  <c:v>4.3441768484455974E-2</c:v>
                </c:pt>
                <c:pt idx="7">
                  <c:v>6.2253648477241276E-2</c:v>
                </c:pt>
                <c:pt idx="8">
                  <c:v>9.1778020225431939E-2</c:v>
                </c:pt>
                <c:pt idx="9">
                  <c:v>0.11120389955310779</c:v>
                </c:pt>
                <c:pt idx="10">
                  <c:v>0.13538227390659394</c:v>
                </c:pt>
                <c:pt idx="11">
                  <c:v>0.16539786440391246</c:v>
                </c:pt>
                <c:pt idx="12">
                  <c:v>0.17297267481983206</c:v>
                </c:pt>
                <c:pt idx="13">
                  <c:v>0.18325669557352223</c:v>
                </c:pt>
                <c:pt idx="14">
                  <c:v>0.19758802503770576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001104"/>
        <c:axId val="1557991856"/>
      </c:scatterChart>
      <c:valAx>
        <c:axId val="1558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1856"/>
        <c:crosses val="autoZero"/>
        <c:crossBetween val="midCat"/>
      </c:valAx>
      <c:valAx>
        <c:axId val="15579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</a:t>
            </a:r>
            <a:r>
              <a:rPr lang="en-GB" baseline="0"/>
              <a:t> Temp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lat!$A$2:$A$38</c:f>
              <c:numCache>
                <c:formatCode>General</c:formatCode>
                <c:ptCount val="37"/>
                <c:pt idx="0">
                  <c:v>85.46</c:v>
                </c:pt>
                <c:pt idx="1">
                  <c:v>85.545000000000002</c:v>
                </c:pt>
                <c:pt idx="2">
                  <c:v>85.215999999999994</c:v>
                </c:pt>
                <c:pt idx="3">
                  <c:v>82.751999999999995</c:v>
                </c:pt>
                <c:pt idx="4">
                  <c:v>80.923000000000002</c:v>
                </c:pt>
                <c:pt idx="5">
                  <c:v>77.653999999999996</c:v>
                </c:pt>
                <c:pt idx="6">
                  <c:v>70.662999999999997</c:v>
                </c:pt>
                <c:pt idx="7">
                  <c:v>66.921999999999997</c:v>
                </c:pt>
                <c:pt idx="8">
                  <c:v>64.275999999999996</c:v>
                </c:pt>
                <c:pt idx="9">
                  <c:v>60.698</c:v>
                </c:pt>
                <c:pt idx="10">
                  <c:v>59.44</c:v>
                </c:pt>
                <c:pt idx="11">
                  <c:v>56.116999999999997</c:v>
                </c:pt>
                <c:pt idx="12">
                  <c:v>53.328000000000003</c:v>
                </c:pt>
                <c:pt idx="13">
                  <c:v>48.289000000000001</c:v>
                </c:pt>
                <c:pt idx="14">
                  <c:v>44.554000000000002</c:v>
                </c:pt>
                <c:pt idx="15">
                  <c:v>42.506</c:v>
                </c:pt>
                <c:pt idx="16">
                  <c:v>41.869</c:v>
                </c:pt>
                <c:pt idx="17">
                  <c:v>39.777999999999999</c:v>
                </c:pt>
                <c:pt idx="18">
                  <c:v>38.603999999999999</c:v>
                </c:pt>
                <c:pt idx="19">
                  <c:v>37.445</c:v>
                </c:pt>
                <c:pt idx="20">
                  <c:v>33.512999999999998</c:v>
                </c:pt>
                <c:pt idx="21">
                  <c:v>32.765000000000001</c:v>
                </c:pt>
                <c:pt idx="22">
                  <c:v>31.863</c:v>
                </c:pt>
                <c:pt idx="23">
                  <c:v>27.934000000000001</c:v>
                </c:pt>
                <c:pt idx="24">
                  <c:v>24.288</c:v>
                </c:pt>
                <c:pt idx="25">
                  <c:v>22.530999999999999</c:v>
                </c:pt>
                <c:pt idx="26">
                  <c:v>21.027999999999999</c:v>
                </c:pt>
                <c:pt idx="27">
                  <c:v>19.616</c:v>
                </c:pt>
                <c:pt idx="28">
                  <c:v>16.783999999999999</c:v>
                </c:pt>
                <c:pt idx="29">
                  <c:v>14.44</c:v>
                </c:pt>
                <c:pt idx="30">
                  <c:v>9.4749999999999996</c:v>
                </c:pt>
                <c:pt idx="31">
                  <c:v>6.9889999999999999</c:v>
                </c:pt>
                <c:pt idx="32">
                  <c:v>5.782</c:v>
                </c:pt>
                <c:pt idx="33">
                  <c:v>2.9089999999999998</c:v>
                </c:pt>
                <c:pt idx="34">
                  <c:v>1.3149999999999999</c:v>
                </c:pt>
                <c:pt idx="35">
                  <c:v>0.21299999999999999</c:v>
                </c:pt>
                <c:pt idx="36">
                  <c:v>9.0999999999999998E-2</c:v>
                </c:pt>
              </c:numCache>
            </c:numRef>
          </c:xVal>
          <c:yVal>
            <c:numRef>
              <c:f>lat!$B$2:$B$38</c:f>
              <c:numCache>
                <c:formatCode>General</c:formatCode>
                <c:ptCount val="37"/>
                <c:pt idx="0">
                  <c:v>-48.76</c:v>
                </c:pt>
                <c:pt idx="1">
                  <c:v>-48.8</c:v>
                </c:pt>
                <c:pt idx="2">
                  <c:v>-48.64</c:v>
                </c:pt>
                <c:pt idx="3">
                  <c:v>-47.16</c:v>
                </c:pt>
                <c:pt idx="4">
                  <c:v>-45.84</c:v>
                </c:pt>
                <c:pt idx="5">
                  <c:v>-43.16</c:v>
                </c:pt>
                <c:pt idx="6">
                  <c:v>-37.46</c:v>
                </c:pt>
                <c:pt idx="7">
                  <c:v>-35.35</c:v>
                </c:pt>
                <c:pt idx="8">
                  <c:v>-34.39</c:v>
                </c:pt>
                <c:pt idx="9">
                  <c:v>-33.36</c:v>
                </c:pt>
                <c:pt idx="10">
                  <c:v>-32.97</c:v>
                </c:pt>
                <c:pt idx="11">
                  <c:v>-31.62</c:v>
                </c:pt>
                <c:pt idx="12">
                  <c:v>-29.95</c:v>
                </c:pt>
                <c:pt idx="13">
                  <c:v>-26.15</c:v>
                </c:pt>
                <c:pt idx="14">
                  <c:v>-22.53</c:v>
                </c:pt>
                <c:pt idx="15">
                  <c:v>-20.27</c:v>
                </c:pt>
                <c:pt idx="16">
                  <c:v>-19.53</c:v>
                </c:pt>
                <c:pt idx="17">
                  <c:v>-16.97</c:v>
                </c:pt>
                <c:pt idx="18">
                  <c:v>-15.41</c:v>
                </c:pt>
                <c:pt idx="19">
                  <c:v>-13.78</c:v>
                </c:pt>
                <c:pt idx="20">
                  <c:v>-7.07</c:v>
                </c:pt>
                <c:pt idx="21">
                  <c:v>-5.38</c:v>
                </c:pt>
                <c:pt idx="22">
                  <c:v>-3.37</c:v>
                </c:pt>
                <c:pt idx="23">
                  <c:v>2.21</c:v>
                </c:pt>
                <c:pt idx="24">
                  <c:v>4.3499999999999996</c:v>
                </c:pt>
                <c:pt idx="25">
                  <c:v>4.92</c:v>
                </c:pt>
                <c:pt idx="26">
                  <c:v>5.33</c:v>
                </c:pt>
                <c:pt idx="27">
                  <c:v>5.75</c:v>
                </c:pt>
                <c:pt idx="28">
                  <c:v>7.01</c:v>
                </c:pt>
                <c:pt idx="29">
                  <c:v>8.64</c:v>
                </c:pt>
                <c:pt idx="30">
                  <c:v>12.34</c:v>
                </c:pt>
                <c:pt idx="31">
                  <c:v>13.83</c:v>
                </c:pt>
                <c:pt idx="32">
                  <c:v>14.49</c:v>
                </c:pt>
                <c:pt idx="33">
                  <c:v>15.88</c:v>
                </c:pt>
                <c:pt idx="34">
                  <c:v>16.53</c:v>
                </c:pt>
                <c:pt idx="35">
                  <c:v>16.93</c:v>
                </c:pt>
                <c:pt idx="36">
                  <c:v>16.97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97296"/>
        <c:axId val="1558000016"/>
      </c:scatterChart>
      <c:valAx>
        <c:axId val="15579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00016"/>
        <c:crosses val="autoZero"/>
        <c:crossBetween val="midCat"/>
      </c:valAx>
      <c:valAx>
        <c:axId val="1558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Diurnal Temp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lat!$A$2:$A$38</c:f>
              <c:numCache>
                <c:formatCode>General</c:formatCode>
                <c:ptCount val="37"/>
                <c:pt idx="0">
                  <c:v>85.46</c:v>
                </c:pt>
                <c:pt idx="1">
                  <c:v>85.545000000000002</c:v>
                </c:pt>
                <c:pt idx="2">
                  <c:v>85.215999999999994</c:v>
                </c:pt>
                <c:pt idx="3">
                  <c:v>82.751999999999995</c:v>
                </c:pt>
                <c:pt idx="4">
                  <c:v>80.923000000000002</c:v>
                </c:pt>
                <c:pt idx="5">
                  <c:v>77.653999999999996</c:v>
                </c:pt>
                <c:pt idx="6">
                  <c:v>70.662999999999997</c:v>
                </c:pt>
                <c:pt idx="7">
                  <c:v>66.921999999999997</c:v>
                </c:pt>
                <c:pt idx="8">
                  <c:v>64.275999999999996</c:v>
                </c:pt>
                <c:pt idx="9">
                  <c:v>60.698</c:v>
                </c:pt>
                <c:pt idx="10">
                  <c:v>59.44</c:v>
                </c:pt>
                <c:pt idx="11">
                  <c:v>56.116999999999997</c:v>
                </c:pt>
                <c:pt idx="12">
                  <c:v>53.328000000000003</c:v>
                </c:pt>
                <c:pt idx="13">
                  <c:v>48.289000000000001</c:v>
                </c:pt>
                <c:pt idx="14">
                  <c:v>44.554000000000002</c:v>
                </c:pt>
                <c:pt idx="15">
                  <c:v>42.506</c:v>
                </c:pt>
                <c:pt idx="16">
                  <c:v>41.869</c:v>
                </c:pt>
                <c:pt idx="17">
                  <c:v>39.777999999999999</c:v>
                </c:pt>
                <c:pt idx="18">
                  <c:v>38.603999999999999</c:v>
                </c:pt>
                <c:pt idx="19">
                  <c:v>37.445</c:v>
                </c:pt>
                <c:pt idx="20">
                  <c:v>33.512999999999998</c:v>
                </c:pt>
                <c:pt idx="21">
                  <c:v>32.765000000000001</c:v>
                </c:pt>
                <c:pt idx="22">
                  <c:v>31.863</c:v>
                </c:pt>
                <c:pt idx="23">
                  <c:v>27.934000000000001</c:v>
                </c:pt>
                <c:pt idx="24">
                  <c:v>24.288</c:v>
                </c:pt>
                <c:pt idx="25">
                  <c:v>22.530999999999999</c:v>
                </c:pt>
                <c:pt idx="26">
                  <c:v>21.027999999999999</c:v>
                </c:pt>
                <c:pt idx="27">
                  <c:v>19.616</c:v>
                </c:pt>
                <c:pt idx="28">
                  <c:v>16.783999999999999</c:v>
                </c:pt>
                <c:pt idx="29">
                  <c:v>14.44</c:v>
                </c:pt>
                <c:pt idx="30">
                  <c:v>9.4749999999999996</c:v>
                </c:pt>
                <c:pt idx="31">
                  <c:v>6.9889999999999999</c:v>
                </c:pt>
                <c:pt idx="32">
                  <c:v>5.782</c:v>
                </c:pt>
                <c:pt idx="33">
                  <c:v>2.9089999999999998</c:v>
                </c:pt>
                <c:pt idx="34">
                  <c:v>1.3149999999999999</c:v>
                </c:pt>
                <c:pt idx="35">
                  <c:v>0.21299999999999999</c:v>
                </c:pt>
                <c:pt idx="36">
                  <c:v>9.0999999999999998E-2</c:v>
                </c:pt>
              </c:numCache>
            </c:numRef>
          </c:xVal>
          <c:yVal>
            <c:numRef>
              <c:f>lat!$C$2:$C$38</c:f>
              <c:numCache>
                <c:formatCode>General</c:formatCode>
                <c:ptCount val="37"/>
                <c:pt idx="0">
                  <c:v>5.29</c:v>
                </c:pt>
                <c:pt idx="1">
                  <c:v>5.28</c:v>
                </c:pt>
                <c:pt idx="2">
                  <c:v>5.32</c:v>
                </c:pt>
                <c:pt idx="3">
                  <c:v>5.8</c:v>
                </c:pt>
                <c:pt idx="4">
                  <c:v>6.32</c:v>
                </c:pt>
                <c:pt idx="5">
                  <c:v>7.67</c:v>
                </c:pt>
                <c:pt idx="6">
                  <c:v>11.27</c:v>
                </c:pt>
                <c:pt idx="7">
                  <c:v>12.46</c:v>
                </c:pt>
                <c:pt idx="8">
                  <c:v>13.22</c:v>
                </c:pt>
                <c:pt idx="9">
                  <c:v>14.15</c:v>
                </c:pt>
                <c:pt idx="10">
                  <c:v>14.42</c:v>
                </c:pt>
                <c:pt idx="11">
                  <c:v>14.86</c:v>
                </c:pt>
                <c:pt idx="12">
                  <c:v>14.9</c:v>
                </c:pt>
                <c:pt idx="13">
                  <c:v>14.75</c:v>
                </c:pt>
                <c:pt idx="14">
                  <c:v>14.54</c:v>
                </c:pt>
                <c:pt idx="15">
                  <c:v>14.4</c:v>
                </c:pt>
                <c:pt idx="16">
                  <c:v>14.35</c:v>
                </c:pt>
                <c:pt idx="17">
                  <c:v>14.18</c:v>
                </c:pt>
                <c:pt idx="18">
                  <c:v>14.08</c:v>
                </c:pt>
                <c:pt idx="19">
                  <c:v>13.98</c:v>
                </c:pt>
                <c:pt idx="20">
                  <c:v>13.6</c:v>
                </c:pt>
                <c:pt idx="21">
                  <c:v>13.52</c:v>
                </c:pt>
                <c:pt idx="22">
                  <c:v>13.43</c:v>
                </c:pt>
                <c:pt idx="23">
                  <c:v>12.98</c:v>
                </c:pt>
                <c:pt idx="24">
                  <c:v>12.53</c:v>
                </c:pt>
                <c:pt idx="25">
                  <c:v>12.31</c:v>
                </c:pt>
                <c:pt idx="26">
                  <c:v>12.11</c:v>
                </c:pt>
                <c:pt idx="27">
                  <c:v>11.92</c:v>
                </c:pt>
                <c:pt idx="28">
                  <c:v>11.52</c:v>
                </c:pt>
                <c:pt idx="29">
                  <c:v>11.19</c:v>
                </c:pt>
                <c:pt idx="30">
                  <c:v>10.46</c:v>
                </c:pt>
                <c:pt idx="31">
                  <c:v>10.08</c:v>
                </c:pt>
                <c:pt idx="32">
                  <c:v>9.89</c:v>
                </c:pt>
                <c:pt idx="33">
                  <c:v>9.4499999999999993</c:v>
                </c:pt>
                <c:pt idx="34">
                  <c:v>9.1999999999999993</c:v>
                </c:pt>
                <c:pt idx="35">
                  <c:v>9.0299999999999994</c:v>
                </c:pt>
                <c:pt idx="36">
                  <c:v>9.01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96752"/>
        <c:axId val="1557992944"/>
      </c:scatterChart>
      <c:valAx>
        <c:axId val="15579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2944"/>
        <c:crosses val="autoZero"/>
        <c:crossBetween val="midCat"/>
      </c:valAx>
      <c:valAx>
        <c:axId val="15579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180981</xdr:rowOff>
    </xdr:from>
    <xdr:to>
      <xdr:col>14</xdr:col>
      <xdr:colOff>419100</xdr:colOff>
      <xdr:row>20</xdr:row>
      <xdr:rowOff>66681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13</xdr:row>
      <xdr:rowOff>157162</xdr:rowOff>
    </xdr:from>
    <xdr:to>
      <xdr:col>17</xdr:col>
      <xdr:colOff>352425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23</xdr:row>
      <xdr:rowOff>52387</xdr:rowOff>
    </xdr:from>
    <xdr:to>
      <xdr:col>21</xdr:col>
      <xdr:colOff>485775</xdr:colOff>
      <xdr:row>37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147637</xdr:rowOff>
    </xdr:from>
    <xdr:to>
      <xdr:col>8</xdr:col>
      <xdr:colOff>66675</xdr:colOff>
      <xdr:row>34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157162</xdr:colOff>
      <xdr:row>12</xdr:row>
      <xdr:rowOff>157162</xdr:rowOff>
    </xdr:from>
    <xdr:to>
      <xdr:col>15</xdr:col>
      <xdr:colOff>461962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247650</xdr:colOff>
      <xdr:row>6</xdr:row>
      <xdr:rowOff>171450</xdr:rowOff>
    </xdr:from>
    <xdr:to>
      <xdr:col>22</xdr:col>
      <xdr:colOff>552450</xdr:colOff>
      <xdr:row>21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6</xdr:row>
      <xdr:rowOff>28581</xdr:rowOff>
    </xdr:from>
    <xdr:to>
      <xdr:col>18</xdr:col>
      <xdr:colOff>523875</xdr:colOff>
      <xdr:row>20</xdr:row>
      <xdr:rowOff>104781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</xdr:colOff>
      <xdr:row>24</xdr:row>
      <xdr:rowOff>109537</xdr:rowOff>
    </xdr:from>
    <xdr:to>
      <xdr:col>18</xdr:col>
      <xdr:colOff>357187</xdr:colOff>
      <xdr:row>38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C11" sqref="C11"/>
    </sheetView>
  </sheetViews>
  <sheetFormatPr defaultRowHeight="15" x14ac:dyDescent="0.25"/>
  <cols>
    <col min="8" max="8" width="10.140625" bestFit="1" customWidth="1"/>
  </cols>
  <sheetData>
    <row r="1" spans="1:4" x14ac:dyDescent="0.25">
      <c r="B1">
        <f>AVERAGE(B2:B28)</f>
        <v>309.07599999999991</v>
      </c>
      <c r="C1">
        <f>AVERAGE(C2:C28)</f>
        <v>309.07372516060502</v>
      </c>
    </row>
    <row r="2" spans="1:4" x14ac:dyDescent="0.25">
      <c r="A2" s="1">
        <v>0.13773148148148148</v>
      </c>
      <c r="B2">
        <v>304.61</v>
      </c>
      <c r="C2" s="2">
        <f>$D$2+$D$5/2*COS(8*PI()*(A2-$D$12))</f>
        <v>304.62930922730942</v>
      </c>
      <c r="D2">
        <f>(D3+D4)/2</f>
        <v>309.03044999999997</v>
      </c>
    </row>
    <row r="3" spans="1:4" x14ac:dyDescent="0.25">
      <c r="A3" s="1">
        <v>0.13981481481481481</v>
      </c>
      <c r="B3">
        <v>304.57</v>
      </c>
      <c r="C3" s="2">
        <f t="shared" ref="C3:C25" si="0">$D$2+$D$5/2*COS(8*PI()*(A3-$D$12))</f>
        <v>304.58462751758242</v>
      </c>
      <c r="D3">
        <v>313.53699999999998</v>
      </c>
    </row>
    <row r="4" spans="1:4" x14ac:dyDescent="0.25">
      <c r="A4" s="1">
        <v>0.14212962962962963</v>
      </c>
      <c r="B4">
        <v>304.54000000000002</v>
      </c>
      <c r="C4" s="2">
        <f t="shared" si="0"/>
        <v>304.54927722564099</v>
      </c>
      <c r="D4">
        <v>304.52390000000003</v>
      </c>
    </row>
    <row r="5" spans="1:4" x14ac:dyDescent="0.25">
      <c r="A5" s="1">
        <v>0.14408564814814814</v>
      </c>
      <c r="B5">
        <v>304.52999999999997</v>
      </c>
      <c r="C5" s="2">
        <f t="shared" si="0"/>
        <v>304.53122252610825</v>
      </c>
      <c r="D5">
        <f>D3-D4</f>
        <v>9.0130999999999517</v>
      </c>
    </row>
    <row r="6" spans="1:4" x14ac:dyDescent="0.25">
      <c r="A6" s="1">
        <v>0.14480324074074075</v>
      </c>
      <c r="B6">
        <v>304.52</v>
      </c>
      <c r="C6" s="2">
        <f t="shared" si="0"/>
        <v>304.52732311146502</v>
      </c>
    </row>
    <row r="7" spans="1:4" x14ac:dyDescent="0.25">
      <c r="A7" s="1">
        <v>0.14571759259259259</v>
      </c>
      <c r="B7">
        <v>304.52</v>
      </c>
      <c r="C7" s="2">
        <f t="shared" si="0"/>
        <v>304.5244767432867</v>
      </c>
    </row>
    <row r="8" spans="1:4" x14ac:dyDescent="0.25">
      <c r="A8" s="1">
        <v>0.14641203703703703</v>
      </c>
      <c r="C8" s="2">
        <f t="shared" si="0"/>
        <v>304.52390476657428</v>
      </c>
    </row>
    <row r="9" spans="1:4" x14ac:dyDescent="0.25">
      <c r="A9" s="1">
        <v>0.14652777777777778</v>
      </c>
      <c r="B9">
        <v>304.52999999999997</v>
      </c>
      <c r="C9" s="2">
        <f t="shared" si="0"/>
        <v>304.52394289910796</v>
      </c>
    </row>
    <row r="10" spans="1:4" x14ac:dyDescent="0.25">
      <c r="A10" s="1">
        <v>0.14833333333333334</v>
      </c>
      <c r="B10">
        <v>304.54000000000002</v>
      </c>
      <c r="C10" s="2">
        <f t="shared" si="0"/>
        <v>304.52947402747827</v>
      </c>
    </row>
    <row r="11" spans="1:4" x14ac:dyDescent="0.25">
      <c r="A11" s="1">
        <v>0.16511574074074073</v>
      </c>
      <c r="B11">
        <v>305.02999999999997</v>
      </c>
      <c r="C11" s="2">
        <f t="shared" si="0"/>
        <v>305.01567985546313</v>
      </c>
      <c r="D11" t="s">
        <v>0</v>
      </c>
    </row>
    <row r="12" spans="1:4" x14ac:dyDescent="0.25">
      <c r="A12" s="1">
        <v>0.1769212962962963</v>
      </c>
      <c r="B12">
        <v>305.79000000000002</v>
      </c>
      <c r="C12" s="2">
        <f t="shared" si="0"/>
        <v>305.78961998914798</v>
      </c>
      <c r="D12" s="1">
        <v>0.27135416666666667</v>
      </c>
    </row>
    <row r="13" spans="1:4" x14ac:dyDescent="0.25">
      <c r="A13" s="1">
        <v>0.18918981481481481</v>
      </c>
      <c r="B13">
        <v>306.89</v>
      </c>
      <c r="C13" s="2">
        <f t="shared" si="0"/>
        <v>306.89279365217629</v>
      </c>
    </row>
    <row r="14" spans="1:4" x14ac:dyDescent="0.25">
      <c r="A14" s="1">
        <v>0.20145833333333332</v>
      </c>
      <c r="B14">
        <v>308.19</v>
      </c>
      <c r="C14" s="2">
        <f t="shared" si="0"/>
        <v>308.19759876053894</v>
      </c>
    </row>
    <row r="15" spans="1:4" x14ac:dyDescent="0.25">
      <c r="A15" s="1">
        <v>0.21395833333333333</v>
      </c>
      <c r="B15">
        <v>309.60000000000002</v>
      </c>
      <c r="C15" s="2">
        <f t="shared" si="0"/>
        <v>309.60697362334838</v>
      </c>
    </row>
    <row r="16" spans="1:4" x14ac:dyDescent="0.25">
      <c r="A16" s="1">
        <v>0.22391203703703702</v>
      </c>
      <c r="B16">
        <v>310.69</v>
      </c>
      <c r="C16" s="2">
        <f t="shared" si="0"/>
        <v>310.69551417652764</v>
      </c>
    </row>
    <row r="17" spans="1:8" x14ac:dyDescent="0.25">
      <c r="A17" s="1">
        <v>0.23409722222222221</v>
      </c>
      <c r="B17">
        <v>311.7</v>
      </c>
      <c r="C17" s="2">
        <f t="shared" si="0"/>
        <v>311.70155545425223</v>
      </c>
    </row>
    <row r="18" spans="1:8" x14ac:dyDescent="0.25">
      <c r="A18" s="1">
        <v>0.24543981481481481</v>
      </c>
      <c r="B18">
        <v>312.61</v>
      </c>
      <c r="C18" s="2">
        <f t="shared" si="0"/>
        <v>312.61449647192893</v>
      </c>
    </row>
    <row r="19" spans="1:8" x14ac:dyDescent="0.25">
      <c r="A19" s="1">
        <v>0.25585648148148149</v>
      </c>
      <c r="B19">
        <v>313.2</v>
      </c>
      <c r="C19" s="2">
        <f t="shared" si="0"/>
        <v>313.19945625005926</v>
      </c>
    </row>
    <row r="20" spans="1:8" x14ac:dyDescent="0.25">
      <c r="A20" s="1">
        <v>0.26604166666666668</v>
      </c>
      <c r="B20">
        <v>313.5</v>
      </c>
      <c r="C20" s="2">
        <f t="shared" si="0"/>
        <v>313.49689056649208</v>
      </c>
    </row>
    <row r="21" spans="1:8" x14ac:dyDescent="0.25">
      <c r="A21" s="1">
        <v>0.26898148148148149</v>
      </c>
      <c r="B21">
        <v>313.52999999999997</v>
      </c>
      <c r="C21" s="2">
        <f t="shared" si="0"/>
        <v>313.52898976134452</v>
      </c>
    </row>
    <row r="22" spans="1:8" x14ac:dyDescent="0.25">
      <c r="A22" s="1">
        <v>0.26909722222222221</v>
      </c>
      <c r="B22">
        <v>313.54000000000002</v>
      </c>
      <c r="C22" s="2">
        <f t="shared" si="0"/>
        <v>313.52975198295019</v>
      </c>
    </row>
    <row r="23" spans="1:8" x14ac:dyDescent="0.25">
      <c r="A23" s="1">
        <v>0.27075231481481482</v>
      </c>
      <c r="B23">
        <v>313.54000000000002</v>
      </c>
      <c r="C23" s="2">
        <f t="shared" si="0"/>
        <v>313.53648445706534</v>
      </c>
      <c r="H23" t="s">
        <v>1</v>
      </c>
    </row>
    <row r="24" spans="1:8" x14ac:dyDescent="0.25">
      <c r="A24" s="1">
        <v>0.27175925925925926</v>
      </c>
      <c r="B24">
        <v>313.54000000000002</v>
      </c>
      <c r="C24" s="2">
        <f t="shared" si="0"/>
        <v>313.53676643983681</v>
      </c>
      <c r="H24" s="3">
        <f>(2-1/4-(3.14/PI()-74.5676577/360))*1/4</f>
        <v>0.23940983497072429</v>
      </c>
    </row>
    <row r="25" spans="1:8" x14ac:dyDescent="0.25">
      <c r="A25" s="1">
        <v>0.27185185185185184</v>
      </c>
      <c r="C25" s="2">
        <f t="shared" si="0"/>
        <v>313.53664746870072</v>
      </c>
    </row>
    <row r="26" spans="1:8" x14ac:dyDescent="0.25">
      <c r="A26" s="1">
        <v>0.27199074074074076</v>
      </c>
      <c r="B26">
        <v>313.52999999999997</v>
      </c>
      <c r="C26" s="2">
        <f t="shared" ref="C26:C47" si="1">$D$2+$D$5/2*COS(8*PI()*(A26-$D$12))</f>
        <v>313.53642325671325</v>
      </c>
    </row>
    <row r="27" spans="1:8" x14ac:dyDescent="0.25">
      <c r="A27" s="1">
        <v>0.28895833333333337</v>
      </c>
      <c r="B27">
        <v>313.11</v>
      </c>
      <c r="C27" s="2">
        <f t="shared" si="1"/>
        <v>313.10306098984859</v>
      </c>
    </row>
    <row r="28" spans="1:8" x14ac:dyDescent="0.25">
      <c r="A28" s="1">
        <v>0.29821759259259256</v>
      </c>
      <c r="B28">
        <v>312.55</v>
      </c>
      <c r="C28" s="2">
        <f t="shared" si="1"/>
        <v>312.54831813538897</v>
      </c>
    </row>
    <row r="29" spans="1:8" x14ac:dyDescent="0.25">
      <c r="A29" s="1">
        <v>0.30701388888888886</v>
      </c>
      <c r="B29">
        <v>311.85000000000002</v>
      </c>
      <c r="C29" s="2">
        <f t="shared" si="1"/>
        <v>311.84506701645677</v>
      </c>
    </row>
    <row r="30" spans="1:8" x14ac:dyDescent="0.25">
      <c r="A30" s="1">
        <v>0.31581018518518517</v>
      </c>
      <c r="B30">
        <v>310.99</v>
      </c>
      <c r="C30" s="2">
        <f t="shared" si="1"/>
        <v>311.0048131768541</v>
      </c>
      <c r="E30" s="1">
        <f>D12-(A28-D12)</f>
        <v>0.24449074074074079</v>
      </c>
    </row>
    <row r="31" spans="1:8" x14ac:dyDescent="0.25">
      <c r="A31" s="1">
        <v>0.31724537037037037</v>
      </c>
      <c r="B31">
        <v>310.77</v>
      </c>
      <c r="C31" s="2">
        <f t="shared" si="1"/>
        <v>310.85743923821349</v>
      </c>
      <c r="E31" s="1"/>
    </row>
    <row r="32" spans="1:8" x14ac:dyDescent="0.25">
      <c r="A32" s="1">
        <v>0.31725694444444447</v>
      </c>
      <c r="B32">
        <v>310.76</v>
      </c>
      <c r="C32" s="2">
        <f t="shared" si="1"/>
        <v>310.85624081790274</v>
      </c>
      <c r="E32" s="1"/>
    </row>
    <row r="33" spans="1:3" x14ac:dyDescent="0.25">
      <c r="A33" s="1">
        <v>0.32368055555555558</v>
      </c>
      <c r="B33">
        <v>310.14999999999998</v>
      </c>
      <c r="C33" s="2">
        <f t="shared" si="1"/>
        <v>310.1702184497712</v>
      </c>
    </row>
    <row r="34" spans="1:3" x14ac:dyDescent="0.25">
      <c r="A34" s="1">
        <v>0.32476851851851851</v>
      </c>
      <c r="B34">
        <v>309.95</v>
      </c>
      <c r="C34" s="2">
        <f t="shared" si="1"/>
        <v>310.05058861903996</v>
      </c>
    </row>
    <row r="35" spans="1:3" x14ac:dyDescent="0.25">
      <c r="A35" s="1">
        <v>0.32777777777777778</v>
      </c>
      <c r="B35">
        <v>309.62</v>
      </c>
      <c r="C35" s="2">
        <f t="shared" si="1"/>
        <v>309.71600164603416</v>
      </c>
    </row>
    <row r="36" spans="1:3" x14ac:dyDescent="0.25">
      <c r="A36" s="1">
        <v>0.330625</v>
      </c>
      <c r="B36">
        <v>309.37</v>
      </c>
      <c r="C36" s="2">
        <f t="shared" si="1"/>
        <v>309.39579036336175</v>
      </c>
    </row>
    <row r="37" spans="1:3" x14ac:dyDescent="0.25">
      <c r="A37" s="1">
        <v>0.33107638888888885</v>
      </c>
      <c r="B37">
        <v>309.24</v>
      </c>
      <c r="C37" s="2">
        <f t="shared" si="1"/>
        <v>309.34481103675159</v>
      </c>
    </row>
    <row r="38" spans="1:3" x14ac:dyDescent="0.25">
      <c r="A38" s="1">
        <v>0.33599537037037036</v>
      </c>
      <c r="B38">
        <v>308.69</v>
      </c>
      <c r="C38" s="2">
        <f t="shared" si="1"/>
        <v>308.78805011961038</v>
      </c>
    </row>
    <row r="39" spans="1:3" x14ac:dyDescent="0.25">
      <c r="A39" s="1">
        <v>0.33664351851851854</v>
      </c>
      <c r="B39">
        <v>308.69</v>
      </c>
      <c r="C39" s="2">
        <f t="shared" si="1"/>
        <v>308.71478126760206</v>
      </c>
    </row>
    <row r="40" spans="1:3" x14ac:dyDescent="0.25">
      <c r="A40" s="1">
        <v>0.34196759259259263</v>
      </c>
      <c r="B40">
        <v>308.10000000000002</v>
      </c>
      <c r="C40" s="2">
        <f t="shared" si="1"/>
        <v>308.11786261814933</v>
      </c>
    </row>
    <row r="41" spans="1:3" x14ac:dyDescent="0.25">
      <c r="A41" s="1">
        <v>0.34682870370370367</v>
      </c>
      <c r="B41">
        <v>307.54000000000002</v>
      </c>
      <c r="C41" s="2">
        <f t="shared" si="1"/>
        <v>307.58683328847837</v>
      </c>
    </row>
    <row r="42" spans="1:3" x14ac:dyDescent="0.25">
      <c r="A42" s="1">
        <v>0.35192129629629632</v>
      </c>
      <c r="B42">
        <v>307.02999999999997</v>
      </c>
      <c r="C42" s="2">
        <f t="shared" si="1"/>
        <v>307.05373036089179</v>
      </c>
    </row>
    <row r="43" spans="1:3" x14ac:dyDescent="0.25">
      <c r="A43" s="1">
        <v>0.35701388888888891</v>
      </c>
      <c r="B43">
        <v>306.52999999999997</v>
      </c>
      <c r="C43" s="2">
        <f t="shared" si="1"/>
        <v>306.55296517680398</v>
      </c>
    </row>
    <row r="44" spans="1:3" x14ac:dyDescent="0.25">
      <c r="A44" s="1">
        <v>0.36210648148148145</v>
      </c>
      <c r="B44">
        <v>306.08</v>
      </c>
      <c r="C44" s="2">
        <f t="shared" si="1"/>
        <v>306.09272990254743</v>
      </c>
    </row>
    <row r="45" spans="1:3" x14ac:dyDescent="0.25">
      <c r="A45" s="1">
        <v>0.36743055555555554</v>
      </c>
      <c r="B45">
        <v>305.64999999999998</v>
      </c>
      <c r="C45" s="2">
        <f t="shared" si="1"/>
        <v>305.6630728252407</v>
      </c>
    </row>
    <row r="46" spans="1:3" x14ac:dyDescent="0.25">
      <c r="A46" s="1">
        <v>0.37229166666666669</v>
      </c>
      <c r="B46">
        <v>305.31</v>
      </c>
      <c r="C46" s="2">
        <f t="shared" si="1"/>
        <v>305.32317937351309</v>
      </c>
    </row>
    <row r="47" spans="1:3" x14ac:dyDescent="0.25">
      <c r="A47" s="1">
        <v>0.37784722222222222</v>
      </c>
      <c r="B47">
        <v>304.99</v>
      </c>
      <c r="C47" s="2">
        <f t="shared" si="1"/>
        <v>305.00266166328333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F36" sqref="F36"/>
    </sheetView>
  </sheetViews>
  <sheetFormatPr defaultRowHeight="15" x14ac:dyDescent="0.25"/>
  <cols>
    <col min="6" max="6" width="15.140625" bestFit="1" customWidth="1"/>
    <col min="7" max="7" width="12" bestFit="1" customWidth="1"/>
    <col min="8" max="8" width="10.5703125" bestFit="1" customWidth="1"/>
    <col min="13" max="13" width="11.7109375" bestFit="1" customWidth="1"/>
  </cols>
  <sheetData>
    <row r="1" spans="1:13" x14ac:dyDescent="0.25">
      <c r="A1" t="s">
        <v>4</v>
      </c>
      <c r="B1" t="s">
        <v>5</v>
      </c>
      <c r="C1" t="s">
        <v>2</v>
      </c>
      <c r="D1" t="s">
        <v>3</v>
      </c>
      <c r="F1" t="s">
        <v>6</v>
      </c>
      <c r="G1">
        <v>3.9234215498224509</v>
      </c>
    </row>
    <row r="2" spans="1:13" x14ac:dyDescent="0.25">
      <c r="A2" s="1">
        <v>3.8194444444444443E-3</v>
      </c>
      <c r="B2">
        <v>313.14999999999998</v>
      </c>
      <c r="C2">
        <f>COS(8*PI()*A2)</f>
        <v>0.99539619836717885</v>
      </c>
      <c r="D2">
        <f>SIN(8*PI()*A2)</f>
        <v>9.5845752520223981E-2</v>
      </c>
      <c r="E2">
        <f>(B2-ROUND($G$1*C2+$G$2*D2+$G$3,2))^2</f>
        <v>0</v>
      </c>
      <c r="F2" t="s">
        <v>7</v>
      </c>
      <c r="G2">
        <v>2.2162156887111979</v>
      </c>
      <c r="I2" s="2">
        <f>ROUND(309.03+COS(8*PI()*(A2-$G$10-3/4/24))*$G$11,2)</f>
        <v>313.14999999999998</v>
      </c>
      <c r="J2" s="2">
        <f>B2-I2</f>
        <v>0</v>
      </c>
      <c r="M2" s="4"/>
    </row>
    <row r="3" spans="1:13" x14ac:dyDescent="0.25">
      <c r="A3" s="1">
        <v>2.013888888888889E-2</v>
      </c>
      <c r="B3">
        <v>313.54000000000002</v>
      </c>
      <c r="C3">
        <f t="shared" ref="C3:C27" si="0">COS(8*PI()*A3)</f>
        <v>0.87461970713939574</v>
      </c>
      <c r="D3">
        <f t="shared" ref="D3:D27" si="1">SIN(8*PI()*A3)</f>
        <v>0.48480962024633706</v>
      </c>
      <c r="E3">
        <f t="shared" ref="E3:E27" si="2">(B3-ROUND($G$1*C3+$G$2*D3+$G$3,2))^2</f>
        <v>0</v>
      </c>
      <c r="F3" t="s">
        <v>8</v>
      </c>
      <c r="G3">
        <v>309.0317944466284</v>
      </c>
      <c r="I3" s="2">
        <f t="shared" ref="I3:I27" si="3">ROUND(309.03+COS(8*PI()*(A3-$G$10-3/4/24))*$G$11,2)</f>
        <v>313.54000000000002</v>
      </c>
      <c r="J3" s="2">
        <f t="shared" ref="J3:J27" si="4">B3-I3</f>
        <v>0</v>
      </c>
    </row>
    <row r="4" spans="1:13" x14ac:dyDescent="0.25">
      <c r="A4" s="1">
        <v>2.361111111111111E-2</v>
      </c>
      <c r="B4">
        <v>313.52</v>
      </c>
      <c r="C4">
        <f t="shared" si="0"/>
        <v>0.82903757255504174</v>
      </c>
      <c r="D4">
        <f t="shared" si="1"/>
        <v>0.55919290347074679</v>
      </c>
      <c r="E4">
        <f t="shared" si="2"/>
        <v>0</v>
      </c>
      <c r="F4" t="s">
        <v>9</v>
      </c>
      <c r="G4">
        <f>SUM(E2:E27)</f>
        <v>9.9999999999818103E-5</v>
      </c>
      <c r="I4" s="2">
        <f t="shared" si="3"/>
        <v>313.52</v>
      </c>
      <c r="J4" s="2">
        <f t="shared" si="4"/>
        <v>0</v>
      </c>
    </row>
    <row r="5" spans="1:13" x14ac:dyDescent="0.25">
      <c r="A5" s="1">
        <v>2.5925925925925925E-2</v>
      </c>
      <c r="B5">
        <v>313.5</v>
      </c>
      <c r="C5">
        <f t="shared" si="0"/>
        <v>0.79512079649484779</v>
      </c>
      <c r="D5">
        <f t="shared" si="1"/>
        <v>0.60645108539881332</v>
      </c>
      <c r="E5">
        <f t="shared" si="2"/>
        <v>0</v>
      </c>
      <c r="F5" t="s">
        <v>10</v>
      </c>
      <c r="G5" s="5">
        <v>-9.7207000000000002E-2</v>
      </c>
      <c r="H5" s="5">
        <v>-9.7194000000000003E-2</v>
      </c>
      <c r="I5" s="2">
        <f t="shared" si="3"/>
        <v>313.49</v>
      </c>
      <c r="J5" s="2">
        <f t="shared" si="4"/>
        <v>9.9999999999909051E-3</v>
      </c>
    </row>
    <row r="6" spans="1:13" x14ac:dyDescent="0.25">
      <c r="A6" s="1">
        <v>3.125E-2</v>
      </c>
      <c r="B6">
        <v>313.37</v>
      </c>
      <c r="C6">
        <f t="shared" si="0"/>
        <v>0.70710678118654757</v>
      </c>
      <c r="D6">
        <f t="shared" si="1"/>
        <v>0.70710678118654746</v>
      </c>
      <c r="E6">
        <f t="shared" si="2"/>
        <v>0</v>
      </c>
      <c r="F6" t="s">
        <v>11</v>
      </c>
      <c r="G6" s="5">
        <v>285.44234999999998</v>
      </c>
      <c r="H6" s="5">
        <v>285.44238799999999</v>
      </c>
      <c r="I6" s="2">
        <f t="shared" si="3"/>
        <v>313.37</v>
      </c>
      <c r="J6" s="2">
        <f t="shared" si="4"/>
        <v>0</v>
      </c>
    </row>
    <row r="7" spans="1:13" x14ac:dyDescent="0.25">
      <c r="A7" s="1">
        <v>4.5543981481481477E-2</v>
      </c>
      <c r="B7">
        <v>312.67</v>
      </c>
      <c r="C7">
        <f t="shared" si="0"/>
        <v>0.41336931948194727</v>
      </c>
      <c r="D7">
        <f t="shared" si="1"/>
        <v>0.91056345507110692</v>
      </c>
      <c r="E7">
        <f t="shared" si="2"/>
        <v>0</v>
      </c>
      <c r="F7" t="s">
        <v>15</v>
      </c>
      <c r="G7" s="4">
        <f>((-3.14/2/PI()+$G$6/360))/4</f>
        <v>7.3287223839528806E-2</v>
      </c>
      <c r="I7" s="2">
        <f t="shared" si="3"/>
        <v>312.67</v>
      </c>
      <c r="J7" s="2">
        <f t="shared" si="4"/>
        <v>0</v>
      </c>
    </row>
    <row r="8" spans="1:13" x14ac:dyDescent="0.25">
      <c r="A8" s="1">
        <v>5.2083333333333336E-2</v>
      </c>
      <c r="B8">
        <v>312.19</v>
      </c>
      <c r="C8">
        <f t="shared" si="0"/>
        <v>0.25881904510252074</v>
      </c>
      <c r="D8">
        <f t="shared" si="1"/>
        <v>0.96592582628906831</v>
      </c>
      <c r="E8">
        <f t="shared" si="2"/>
        <v>0</v>
      </c>
      <c r="F8" t="s">
        <v>12</v>
      </c>
      <c r="G8" s="4">
        <f>ATAN($G$2/$G$1)/PI()/8</f>
        <v>2.0458832977532388E-2</v>
      </c>
      <c r="I8" s="2">
        <f t="shared" si="3"/>
        <v>312.19</v>
      </c>
      <c r="J8" s="2">
        <f t="shared" si="4"/>
        <v>0</v>
      </c>
    </row>
    <row r="9" spans="1:13" x14ac:dyDescent="0.25">
      <c r="A9" s="1">
        <v>6.2847222222222221E-2</v>
      </c>
      <c r="B9">
        <v>311.20999999999998</v>
      </c>
      <c r="C9">
        <f t="shared" si="0"/>
        <v>-8.7265354983737751E-3</v>
      </c>
      <c r="D9">
        <f t="shared" si="1"/>
        <v>0.99996192306417131</v>
      </c>
      <c r="E9">
        <f t="shared" si="2"/>
        <v>0</v>
      </c>
      <c r="F9" t="s">
        <v>13</v>
      </c>
      <c r="G9" s="4">
        <f>G8+G7-1/16</f>
        <v>3.1246056817061191E-2</v>
      </c>
      <c r="I9" s="2">
        <f t="shared" si="3"/>
        <v>311.20999999999998</v>
      </c>
      <c r="J9" s="2">
        <f t="shared" si="4"/>
        <v>0</v>
      </c>
    </row>
    <row r="10" spans="1:13" x14ac:dyDescent="0.25">
      <c r="A10" s="1">
        <v>8.4027777777777771E-2</v>
      </c>
      <c r="B10">
        <v>308.91000000000003</v>
      </c>
      <c r="C10">
        <f t="shared" si="0"/>
        <v>-0.51503807491005382</v>
      </c>
      <c r="D10">
        <f t="shared" si="1"/>
        <v>0.85716730070211256</v>
      </c>
      <c r="E10">
        <f t="shared" si="2"/>
        <v>0</v>
      </c>
      <c r="F10" t="s">
        <v>0</v>
      </c>
      <c r="G10" s="4">
        <f>5/4/4-$G$7</f>
        <v>0.23921277616047121</v>
      </c>
      <c r="I10" s="2">
        <f t="shared" si="3"/>
        <v>308.91000000000003</v>
      </c>
      <c r="J10" s="2">
        <f t="shared" si="4"/>
        <v>0</v>
      </c>
    </row>
    <row r="11" spans="1:13" x14ac:dyDescent="0.25">
      <c r="A11" s="1">
        <v>8.6805555555555566E-2</v>
      </c>
      <c r="B11">
        <v>308.60000000000002</v>
      </c>
      <c r="C11">
        <f t="shared" si="0"/>
        <v>-0.57357643635104616</v>
      </c>
      <c r="D11">
        <f t="shared" si="1"/>
        <v>0.81915204428899169</v>
      </c>
      <c r="E11">
        <f t="shared" si="2"/>
        <v>0</v>
      </c>
      <c r="F11" t="s">
        <v>14</v>
      </c>
      <c r="G11" s="2">
        <f>SQRT($G$1^2+$G$2^2)</f>
        <v>4.5060901718120165</v>
      </c>
      <c r="I11" s="2">
        <f t="shared" si="3"/>
        <v>308.60000000000002</v>
      </c>
      <c r="J11" s="2">
        <f t="shared" si="4"/>
        <v>0</v>
      </c>
    </row>
    <row r="12" spans="1:13" x14ac:dyDescent="0.25">
      <c r="A12" s="1">
        <v>0.11527777777777777</v>
      </c>
      <c r="B12">
        <v>305.76</v>
      </c>
      <c r="C12">
        <f t="shared" si="0"/>
        <v>-0.97029572627599636</v>
      </c>
      <c r="D12">
        <f t="shared" si="1"/>
        <v>0.24192189559966817</v>
      </c>
      <c r="E12">
        <f t="shared" si="2"/>
        <v>0</v>
      </c>
      <c r="F12" t="s">
        <v>16</v>
      </c>
      <c r="G12">
        <v>72</v>
      </c>
      <c r="I12" s="2">
        <f t="shared" si="3"/>
        <v>305.76</v>
      </c>
      <c r="J12" s="2">
        <f t="shared" si="4"/>
        <v>0</v>
      </c>
    </row>
    <row r="13" spans="1:13" x14ac:dyDescent="0.25">
      <c r="A13" s="1">
        <v>0.1154513888888889</v>
      </c>
      <c r="B13">
        <v>305.74</v>
      </c>
      <c r="C13">
        <f t="shared" si="0"/>
        <v>-0.97134206981326143</v>
      </c>
      <c r="D13">
        <f t="shared" si="1"/>
        <v>0.23768589232617293</v>
      </c>
      <c r="E13">
        <f t="shared" si="2"/>
        <v>9.9999999999818103E-5</v>
      </c>
      <c r="I13" s="2">
        <f t="shared" si="3"/>
        <v>305.75</v>
      </c>
      <c r="J13" s="2">
        <f t="shared" si="4"/>
        <v>-9.9999999999909051E-3</v>
      </c>
    </row>
    <row r="14" spans="1:13" x14ac:dyDescent="0.25">
      <c r="A14" s="1">
        <v>0.12870370370370371</v>
      </c>
      <c r="B14">
        <v>304.92</v>
      </c>
      <c r="C14">
        <f t="shared" si="0"/>
        <v>-0.99567079064980435</v>
      </c>
      <c r="D14">
        <f t="shared" si="1"/>
        <v>-9.2949860929392364E-2</v>
      </c>
      <c r="E14">
        <f t="shared" si="2"/>
        <v>0</v>
      </c>
      <c r="I14" s="2">
        <f t="shared" si="3"/>
        <v>304.92</v>
      </c>
      <c r="J14" s="2">
        <f t="shared" si="4"/>
        <v>0</v>
      </c>
    </row>
    <row r="15" spans="1:13" x14ac:dyDescent="0.25">
      <c r="A15" s="1">
        <v>0.13287037037037039</v>
      </c>
      <c r="B15">
        <v>304.75</v>
      </c>
      <c r="C15">
        <f t="shared" si="0"/>
        <v>-0.9805004957559792</v>
      </c>
      <c r="D15">
        <f t="shared" si="1"/>
        <v>-0.19651660953283043</v>
      </c>
      <c r="E15">
        <f t="shared" si="2"/>
        <v>0</v>
      </c>
      <c r="I15" s="2">
        <f t="shared" si="3"/>
        <v>304.75</v>
      </c>
      <c r="J15" s="2">
        <f t="shared" si="4"/>
        <v>0</v>
      </c>
    </row>
    <row r="16" spans="1:13" x14ac:dyDescent="0.25">
      <c r="A16" s="1">
        <v>0.14149305555555555</v>
      </c>
      <c r="B16">
        <v>304.55</v>
      </c>
      <c r="C16">
        <f t="shared" si="0"/>
        <v>-0.91531147911944721</v>
      </c>
      <c r="D16">
        <f t="shared" si="1"/>
        <v>-0.40274668985873707</v>
      </c>
      <c r="E16">
        <f t="shared" si="2"/>
        <v>0</v>
      </c>
      <c r="F16" t="s">
        <v>22</v>
      </c>
      <c r="G16" s="4" t="s">
        <v>23</v>
      </c>
      <c r="I16" s="2">
        <f t="shared" si="3"/>
        <v>304.55</v>
      </c>
      <c r="J16" s="2">
        <f t="shared" si="4"/>
        <v>0</v>
      </c>
    </row>
    <row r="17" spans="1:10" x14ac:dyDescent="0.25">
      <c r="A17" s="1">
        <v>0.15711805555555555</v>
      </c>
      <c r="B17">
        <v>304.72000000000003</v>
      </c>
      <c r="C17">
        <f t="shared" si="0"/>
        <v>-0.69151305578226951</v>
      </c>
      <c r="D17">
        <f t="shared" si="1"/>
        <v>-0.7223639620597555</v>
      </c>
      <c r="E17">
        <f t="shared" si="2"/>
        <v>0</v>
      </c>
      <c r="I17" s="2">
        <f t="shared" si="3"/>
        <v>304.72000000000003</v>
      </c>
      <c r="J17" s="2">
        <f t="shared" si="4"/>
        <v>0</v>
      </c>
    </row>
    <row r="18" spans="1:10" x14ac:dyDescent="0.25">
      <c r="A18" s="1">
        <v>0.16180555555555556</v>
      </c>
      <c r="B18">
        <v>304.89999999999998</v>
      </c>
      <c r="C18">
        <f t="shared" si="0"/>
        <v>-0.60181502315204827</v>
      </c>
      <c r="D18">
        <f t="shared" si="1"/>
        <v>-0.79863551004729283</v>
      </c>
      <c r="E18">
        <f t="shared" si="2"/>
        <v>0</v>
      </c>
      <c r="I18" s="2">
        <f t="shared" si="3"/>
        <v>304.89999999999998</v>
      </c>
      <c r="J18" s="2">
        <f t="shared" si="4"/>
        <v>0</v>
      </c>
    </row>
    <row r="19" spans="1:10" x14ac:dyDescent="0.25">
      <c r="A19" s="1">
        <v>0.17337962962962963</v>
      </c>
      <c r="B19">
        <v>305.58999999999997</v>
      </c>
      <c r="C19">
        <f t="shared" si="0"/>
        <v>-0.3474812344941311</v>
      </c>
      <c r="D19">
        <f t="shared" si="1"/>
        <v>-0.937686936922145</v>
      </c>
      <c r="E19">
        <f t="shared" si="2"/>
        <v>0</v>
      </c>
      <c r="I19" s="2">
        <f t="shared" si="3"/>
        <v>305.58999999999997</v>
      </c>
      <c r="J19" s="2">
        <f t="shared" si="4"/>
        <v>0</v>
      </c>
    </row>
    <row r="20" spans="1:10" x14ac:dyDescent="0.25">
      <c r="A20" s="1">
        <v>0.18136574074074074</v>
      </c>
      <c r="B20">
        <v>306.24</v>
      </c>
      <c r="C20">
        <f t="shared" si="0"/>
        <v>-0.15356073832878603</v>
      </c>
      <c r="D20">
        <f t="shared" si="1"/>
        <v>-0.98813921066007604</v>
      </c>
      <c r="E20">
        <f t="shared" si="2"/>
        <v>0</v>
      </c>
      <c r="I20" s="2">
        <f t="shared" si="3"/>
        <v>306.24</v>
      </c>
      <c r="J20" s="2">
        <f t="shared" si="4"/>
        <v>0</v>
      </c>
    </row>
    <row r="21" spans="1:10" x14ac:dyDescent="0.25">
      <c r="A21" s="1">
        <v>0.20150462962962964</v>
      </c>
      <c r="B21">
        <v>308.3</v>
      </c>
      <c r="C21">
        <f t="shared" si="0"/>
        <v>0.34475214748539407</v>
      </c>
      <c r="D21">
        <f t="shared" si="1"/>
        <v>-0.9386937502743955</v>
      </c>
      <c r="E21">
        <f t="shared" si="2"/>
        <v>0</v>
      </c>
      <c r="I21" s="2">
        <f t="shared" si="3"/>
        <v>308.3</v>
      </c>
      <c r="J21" s="2">
        <f t="shared" si="4"/>
        <v>0</v>
      </c>
    </row>
    <row r="22" spans="1:10" x14ac:dyDescent="0.25">
      <c r="A22" s="1">
        <v>0.20173611111111112</v>
      </c>
      <c r="B22">
        <v>308.33</v>
      </c>
      <c r="C22">
        <f t="shared" si="0"/>
        <v>0.35020738125946721</v>
      </c>
      <c r="D22">
        <f t="shared" si="1"/>
        <v>-0.93667218924839768</v>
      </c>
      <c r="E22">
        <f t="shared" si="2"/>
        <v>0</v>
      </c>
      <c r="I22" s="2">
        <f t="shared" si="3"/>
        <v>308.33</v>
      </c>
      <c r="J22" s="2">
        <f t="shared" si="4"/>
        <v>0</v>
      </c>
    </row>
    <row r="23" spans="1:10" x14ac:dyDescent="0.25">
      <c r="A23" s="1">
        <v>0.20208333333333331</v>
      </c>
      <c r="B23">
        <v>308.37</v>
      </c>
      <c r="C23">
        <f t="shared" si="0"/>
        <v>0.35836794954529955</v>
      </c>
      <c r="D23">
        <f t="shared" si="1"/>
        <v>-0.93358042649720208</v>
      </c>
      <c r="E23">
        <f t="shared" si="2"/>
        <v>0</v>
      </c>
      <c r="I23" s="2">
        <f t="shared" si="3"/>
        <v>308.37</v>
      </c>
      <c r="J23" s="2">
        <f t="shared" si="4"/>
        <v>0</v>
      </c>
    </row>
    <row r="24" spans="1:10" x14ac:dyDescent="0.25">
      <c r="A24" s="1">
        <v>0.20833333333333334</v>
      </c>
      <c r="B24">
        <v>309.07</v>
      </c>
      <c r="C24">
        <f t="shared" si="0"/>
        <v>0.50000000000000011</v>
      </c>
      <c r="D24">
        <f t="shared" si="1"/>
        <v>-0.8660254037844386</v>
      </c>
      <c r="E24">
        <f t="shared" si="2"/>
        <v>0</v>
      </c>
      <c r="I24" s="2">
        <f t="shared" si="3"/>
        <v>309.07</v>
      </c>
      <c r="J24" s="2">
        <f t="shared" si="4"/>
        <v>0</v>
      </c>
    </row>
    <row r="25" spans="1:10" x14ac:dyDescent="0.25">
      <c r="A25" s="1">
        <v>0.23518518518518516</v>
      </c>
      <c r="B25">
        <v>311.88</v>
      </c>
      <c r="C25">
        <f t="shared" si="0"/>
        <v>0.93147973892614222</v>
      </c>
      <c r="D25">
        <f t="shared" si="1"/>
        <v>-0.36379320495315193</v>
      </c>
      <c r="E25">
        <f t="shared" si="2"/>
        <v>0</v>
      </c>
      <c r="I25" s="2">
        <f t="shared" si="3"/>
        <v>311.88</v>
      </c>
      <c r="J25" s="2">
        <f t="shared" si="4"/>
        <v>0</v>
      </c>
    </row>
    <row r="26" spans="1:10" x14ac:dyDescent="0.25">
      <c r="A26" s="1">
        <v>0.24050925925925926</v>
      </c>
      <c r="B26">
        <v>312.32</v>
      </c>
      <c r="C26">
        <f t="shared" si="0"/>
        <v>0.97168674242088016</v>
      </c>
      <c r="D26">
        <f t="shared" si="1"/>
        <v>-0.2362728816506415</v>
      </c>
      <c r="E26">
        <f t="shared" si="2"/>
        <v>0</v>
      </c>
      <c r="I26" s="2">
        <f t="shared" si="3"/>
        <v>312.32</v>
      </c>
      <c r="J26" s="2">
        <f t="shared" si="4"/>
        <v>0</v>
      </c>
    </row>
    <row r="27" spans="1:10" x14ac:dyDescent="0.25">
      <c r="A27" s="1">
        <v>0.24403935185185185</v>
      </c>
      <c r="B27">
        <v>312.58</v>
      </c>
      <c r="C27">
        <f t="shared" si="0"/>
        <v>0.98879983728229903</v>
      </c>
      <c r="D27">
        <f t="shared" si="1"/>
        <v>-0.14924771954873872</v>
      </c>
      <c r="E27">
        <f t="shared" si="2"/>
        <v>0</v>
      </c>
      <c r="I27" s="2">
        <f t="shared" si="3"/>
        <v>312.58</v>
      </c>
      <c r="J27" s="2">
        <f t="shared" si="4"/>
        <v>0</v>
      </c>
    </row>
    <row r="35" spans="5:6" x14ac:dyDescent="0.25">
      <c r="E35">
        <v>314.14</v>
      </c>
      <c r="F35">
        <f>G3+G11</f>
        <v>313.53788461844039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B18" sqref="B18"/>
    </sheetView>
  </sheetViews>
  <sheetFormatPr defaultRowHeight="15" x14ac:dyDescent="0.25"/>
  <cols>
    <col min="4" max="4" width="11.7109375" bestFit="1" customWidth="1"/>
    <col min="5" max="5" width="12" bestFit="1" customWidth="1"/>
    <col min="6" max="6" width="12.7109375" bestFit="1" customWidth="1"/>
    <col min="9" max="9" width="12" bestFit="1" customWidth="1"/>
  </cols>
  <sheetData>
    <row r="1" spans="1:9" x14ac:dyDescent="0.25">
      <c r="A1" t="s">
        <v>18</v>
      </c>
      <c r="B1" t="s">
        <v>17</v>
      </c>
      <c r="E1" t="s">
        <v>24</v>
      </c>
    </row>
    <row r="2" spans="1:9" x14ac:dyDescent="0.25">
      <c r="A2">
        <v>72</v>
      </c>
      <c r="B2">
        <v>0.99988999999999995</v>
      </c>
      <c r="D2">
        <f>LOG(B2)</f>
        <v>-4.777502068369477E-5</v>
      </c>
      <c r="E2">
        <f>5096.8*(A2/1000)/(6371-(A2/1000))*1000</f>
        <v>57.600650956972039</v>
      </c>
      <c r="F2">
        <f>1-EXP(E2/1000000)</f>
        <v>-5.7602309906368276E-5</v>
      </c>
      <c r="H2">
        <f>1-D2</f>
        <v>1.0000477750206838</v>
      </c>
      <c r="I2">
        <f>LOG(H2)</f>
        <v>2.0747932243270979E-5</v>
      </c>
    </row>
    <row r="3" spans="1:9" x14ac:dyDescent="0.25">
      <c r="A3">
        <v>300</v>
      </c>
      <c r="B3">
        <v>0.99819999999999998</v>
      </c>
      <c r="D3">
        <f t="shared" ref="D3:D17" si="0">LOG(B3)</f>
        <v>-7.8243446989642584E-4</v>
      </c>
      <c r="E3">
        <f t="shared" ref="E3:E17" si="1">5096.8*(A3/1000)/(6371-(A3/1000))*1000</f>
        <v>240.01130174078202</v>
      </c>
      <c r="F3">
        <f t="shared" ref="F3:F17" si="2">1-EXP(E3/1000000)</f>
        <v>-2.400401067577107E-4</v>
      </c>
      <c r="H3">
        <f t="shared" ref="H3:H17" si="3">1-D3</f>
        <v>1.0007824344698963</v>
      </c>
      <c r="I3">
        <f t="shared" ref="I3:I17" si="4">LOG(H3)</f>
        <v>3.3967410368561932E-4</v>
      </c>
    </row>
    <row r="4" spans="1:9" x14ac:dyDescent="0.25">
      <c r="A4">
        <v>718</v>
      </c>
      <c r="B4">
        <v>0.98999000000000004</v>
      </c>
      <c r="D4">
        <f t="shared" si="0"/>
        <v>-4.3691922375543564E-3</v>
      </c>
      <c r="E4">
        <f t="shared" si="1"/>
        <v>574.46474112135058</v>
      </c>
      <c r="F4">
        <f t="shared" si="2"/>
        <v>-5.7462977759170641E-4</v>
      </c>
      <c r="H4">
        <f t="shared" si="3"/>
        <v>1.0043691922375544</v>
      </c>
      <c r="I4">
        <f t="shared" si="4"/>
        <v>1.8933828078803827E-3</v>
      </c>
    </row>
    <row r="5" spans="1:9" x14ac:dyDescent="0.25">
      <c r="A5">
        <v>1242</v>
      </c>
      <c r="B5">
        <v>0.97111000000000003</v>
      </c>
      <c r="D5">
        <f t="shared" si="0"/>
        <v>-1.2731573709647634E-2</v>
      </c>
      <c r="E5">
        <f t="shared" si="1"/>
        <v>993.7937359629675</v>
      </c>
      <c r="F5">
        <f t="shared" si="2"/>
        <v>-9.9428771258125437E-4</v>
      </c>
      <c r="H5">
        <f t="shared" si="3"/>
        <v>1.0127315737096476</v>
      </c>
      <c r="I5">
        <f t="shared" si="4"/>
        <v>5.4943500940634752E-3</v>
      </c>
    </row>
    <row r="6" spans="1:9" x14ac:dyDescent="0.25">
      <c r="A6">
        <v>1405</v>
      </c>
      <c r="B6">
        <v>0.96343999999999996</v>
      </c>
      <c r="D6">
        <f t="shared" si="0"/>
        <v>-1.6175326654913315E-2</v>
      </c>
      <c r="E6">
        <f t="shared" si="1"/>
        <v>1124.2479309909031</v>
      </c>
      <c r="F6">
        <f t="shared" si="2"/>
        <v>-1.1248801345917769E-3</v>
      </c>
      <c r="H6">
        <f t="shared" si="3"/>
        <v>1.0161753266549134</v>
      </c>
      <c r="I6">
        <f t="shared" si="4"/>
        <v>6.9686457723584418E-3</v>
      </c>
    </row>
    <row r="7" spans="1:9" x14ac:dyDescent="0.25">
      <c r="A7">
        <v>2176</v>
      </c>
      <c r="B7">
        <v>0.91700999999999999</v>
      </c>
      <c r="D7">
        <f t="shared" si="0"/>
        <v>-3.7625928320012693E-2</v>
      </c>
      <c r="E7">
        <f t="shared" si="1"/>
        <v>1741.3947692698059</v>
      </c>
      <c r="F7">
        <f t="shared" si="2"/>
        <v>-1.7429118776413066E-3</v>
      </c>
      <c r="G7">
        <f>EXP(A7/1000)/D7</f>
        <v>-234.17340390730811</v>
      </c>
      <c r="H7">
        <f t="shared" si="3"/>
        <v>1.0376259283200127</v>
      </c>
      <c r="I7">
        <f t="shared" si="4"/>
        <v>1.6040815413741152E-2</v>
      </c>
    </row>
    <row r="8" spans="1:9" x14ac:dyDescent="0.25">
      <c r="A8">
        <v>3720</v>
      </c>
      <c r="B8">
        <v>0.78486999999999996</v>
      </c>
      <c r="D8">
        <f t="shared" si="0"/>
        <v>-0.10520227058984717</v>
      </c>
      <c r="E8">
        <f t="shared" si="1"/>
        <v>2977.7386890477569</v>
      </c>
      <c r="F8">
        <f t="shared" si="2"/>
        <v>-2.9821765567414893E-3</v>
      </c>
      <c r="H8">
        <f t="shared" si="3"/>
        <v>1.1052022705898472</v>
      </c>
      <c r="I8">
        <f t="shared" si="4"/>
        <v>4.3441768484455974E-2</v>
      </c>
    </row>
    <row r="9" spans="1:9" x14ac:dyDescent="0.25">
      <c r="A9">
        <v>4540</v>
      </c>
      <c r="B9">
        <v>0.70125000000000004</v>
      </c>
      <c r="D9">
        <f t="shared" si="0"/>
        <v>-0.15412712573578216</v>
      </c>
      <c r="E9">
        <f t="shared" si="1"/>
        <v>3634.5900233410721</v>
      </c>
      <c r="F9">
        <f t="shared" si="2"/>
        <v>-3.6412031552404134E-3</v>
      </c>
      <c r="H9">
        <f t="shared" si="3"/>
        <v>1.1541271257357821</v>
      </c>
      <c r="I9">
        <f t="shared" si="4"/>
        <v>6.2253648477241276E-2</v>
      </c>
    </row>
    <row r="10" spans="1:9" x14ac:dyDescent="0.25">
      <c r="A10">
        <v>5660</v>
      </c>
      <c r="B10">
        <v>0.58167999999999997</v>
      </c>
      <c r="D10">
        <f t="shared" si="0"/>
        <v>-0.23531586836419116</v>
      </c>
      <c r="E10">
        <f t="shared" si="1"/>
        <v>4532.0262546855311</v>
      </c>
      <c r="F10">
        <f t="shared" si="2"/>
        <v>-4.5423114173446244E-3</v>
      </c>
      <c r="H10">
        <f t="shared" si="3"/>
        <v>1.2353158683641912</v>
      </c>
      <c r="I10">
        <f t="shared" si="4"/>
        <v>9.1778020225431939E-2</v>
      </c>
    </row>
    <row r="11" spans="1:9" x14ac:dyDescent="0.25">
      <c r="A11">
        <v>6335</v>
      </c>
      <c r="B11">
        <v>0.51071</v>
      </c>
      <c r="D11">
        <f t="shared" si="0"/>
        <v>-0.29182563832166758</v>
      </c>
      <c r="E11">
        <f t="shared" si="1"/>
        <v>5073.0443786122278</v>
      </c>
      <c r="F11">
        <f>1-EXP(E11/1000000)</f>
        <v>-5.0859340556628219E-3</v>
      </c>
      <c r="H11">
        <f t="shared" si="3"/>
        <v>1.2918256383216675</v>
      </c>
      <c r="I11">
        <f t="shared" si="4"/>
        <v>0.11120389955310779</v>
      </c>
    </row>
    <row r="12" spans="1:9" x14ac:dyDescent="0.25">
      <c r="A12">
        <v>7145</v>
      </c>
      <c r="B12">
        <v>0.43074000000000001</v>
      </c>
      <c r="D12">
        <f t="shared" si="0"/>
        <v>-0.36578479628325655</v>
      </c>
      <c r="E12">
        <f t="shared" si="1"/>
        <v>5722.4176226516784</v>
      </c>
      <c r="F12">
        <f t="shared" si="2"/>
        <v>-5.7388219302145771E-3</v>
      </c>
      <c r="H12">
        <f t="shared" si="3"/>
        <v>1.3657847962832566</v>
      </c>
      <c r="I12">
        <f t="shared" si="4"/>
        <v>0.13538227390659394</v>
      </c>
    </row>
    <row r="13" spans="1:9" x14ac:dyDescent="0.25">
      <c r="A13">
        <v>8163</v>
      </c>
      <c r="B13">
        <v>0.34394000000000002</v>
      </c>
      <c r="D13">
        <f t="shared" si="0"/>
        <v>-0.46351731307280009</v>
      </c>
      <c r="E13">
        <f t="shared" si="1"/>
        <v>6538.7779696383859</v>
      </c>
      <c r="F13">
        <f t="shared" si="2"/>
        <v>-6.5602024494895161E-3</v>
      </c>
      <c r="H13">
        <f t="shared" si="3"/>
        <v>1.4635173130728001</v>
      </c>
      <c r="I13">
        <f t="shared" si="4"/>
        <v>0.16539786440391246</v>
      </c>
    </row>
    <row r="14" spans="1:9" x14ac:dyDescent="0.25">
      <c r="A14">
        <v>8438</v>
      </c>
      <c r="B14">
        <v>0.32413999999999998</v>
      </c>
      <c r="D14">
        <f t="shared" si="0"/>
        <v>-0.48926737221566685</v>
      </c>
      <c r="E14">
        <f t="shared" si="1"/>
        <v>6759.352348943713</v>
      </c>
      <c r="F14">
        <f t="shared" si="2"/>
        <v>-6.7822483292940827E-3</v>
      </c>
      <c r="H14">
        <f t="shared" si="3"/>
        <v>1.4892673722156669</v>
      </c>
      <c r="I14">
        <f t="shared" si="4"/>
        <v>0.17297267481983206</v>
      </c>
    </row>
    <row r="15" spans="1:9" x14ac:dyDescent="0.25">
      <c r="A15">
        <v>8839</v>
      </c>
      <c r="B15">
        <v>0.29857</v>
      </c>
      <c r="D15">
        <f t="shared" si="0"/>
        <v>-0.52495383187220235</v>
      </c>
      <c r="E15">
        <f t="shared" si="1"/>
        <v>7081.0240734241088</v>
      </c>
      <c r="F15">
        <f t="shared" si="2"/>
        <v>-7.106153804113724E-3</v>
      </c>
      <c r="H15">
        <f t="shared" si="3"/>
        <v>1.5249538318722022</v>
      </c>
      <c r="I15">
        <f t="shared" si="4"/>
        <v>0.18325669557352223</v>
      </c>
    </row>
    <row r="16" spans="1:9" x14ac:dyDescent="0.25">
      <c r="A16">
        <v>9397</v>
      </c>
      <c r="B16">
        <v>0.26539000000000001</v>
      </c>
      <c r="D16">
        <f t="shared" si="0"/>
        <v>-0.57611544555085958</v>
      </c>
      <c r="E16">
        <f t="shared" si="1"/>
        <v>7528.7045733598907</v>
      </c>
      <c r="F16">
        <f t="shared" si="2"/>
        <v>-7.5571165266139495E-3</v>
      </c>
      <c r="H16">
        <f t="shared" si="3"/>
        <v>1.5761154455508595</v>
      </c>
      <c r="I16">
        <f t="shared" si="4"/>
        <v>0.19758802503770576</v>
      </c>
    </row>
    <row r="17" spans="1:9" x14ac:dyDescent="0.25">
      <c r="A17">
        <v>32510</v>
      </c>
      <c r="B17">
        <v>0.11742</v>
      </c>
      <c r="D17">
        <f t="shared" si="0"/>
        <v>-0.93025792395835516</v>
      </c>
      <c r="E17">
        <f t="shared" si="1"/>
        <v>26141.394559272005</v>
      </c>
      <c r="F17">
        <f t="shared" si="2"/>
        <v>-2.6486077759518167E-2</v>
      </c>
      <c r="H17">
        <f t="shared" si="3"/>
        <v>1.9302579239583553</v>
      </c>
      <c r="I17">
        <f t="shared" si="4"/>
        <v>0.28561534396514582</v>
      </c>
    </row>
    <row r="18" spans="1:9" x14ac:dyDescent="0.25">
      <c r="A18">
        <v>44965</v>
      </c>
      <c r="B18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5" x14ac:dyDescent="0.25"/>
  <sheetData>
    <row r="1" spans="1:4" x14ac:dyDescent="0.25">
      <c r="B1" t="s">
        <v>5</v>
      </c>
      <c r="C1" t="s">
        <v>19</v>
      </c>
      <c r="D1" t="s">
        <v>20</v>
      </c>
    </row>
    <row r="2" spans="1:4" x14ac:dyDescent="0.25">
      <c r="A2">
        <v>0</v>
      </c>
      <c r="B2">
        <v>313.61</v>
      </c>
      <c r="C2">
        <v>23.59</v>
      </c>
      <c r="D2">
        <f>B2-C2</f>
        <v>290.02000000000004</v>
      </c>
    </row>
    <row r="3" spans="1:4" x14ac:dyDescent="0.25">
      <c r="A3">
        <v>0</v>
      </c>
      <c r="B3">
        <v>311.55</v>
      </c>
      <c r="C3">
        <v>17.399999999999999</v>
      </c>
      <c r="D3">
        <f>B3-C3</f>
        <v>294.15000000000003</v>
      </c>
    </row>
    <row r="4" spans="1:4" x14ac:dyDescent="0.25">
      <c r="A4">
        <v>642</v>
      </c>
      <c r="B4">
        <v>303.31</v>
      </c>
      <c r="C4">
        <v>25.68</v>
      </c>
      <c r="D4">
        <f>B4-C4</f>
        <v>277.63</v>
      </c>
    </row>
    <row r="5" spans="1:4" x14ac:dyDescent="0.25">
      <c r="A5">
        <v>1242</v>
      </c>
      <c r="B5">
        <v>298.08</v>
      </c>
      <c r="C5">
        <v>25.15</v>
      </c>
      <c r="D5">
        <f>B5-C5</f>
        <v>272.93</v>
      </c>
    </row>
    <row r="6" spans="1:4" x14ac:dyDescent="0.25">
      <c r="A6">
        <v>2176</v>
      </c>
    </row>
    <row r="10" spans="1:4" x14ac:dyDescent="0.25">
      <c r="A1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F13" sqref="F13"/>
    </sheetView>
  </sheetViews>
  <sheetFormatPr defaultRowHeight="15" x14ac:dyDescent="0.25"/>
  <sheetData>
    <row r="1" spans="1:3" x14ac:dyDescent="0.25">
      <c r="A1" t="s">
        <v>27</v>
      </c>
      <c r="B1" t="s">
        <v>26</v>
      </c>
      <c r="C1" t="s">
        <v>25</v>
      </c>
    </row>
    <row r="2" spans="1:3" x14ac:dyDescent="0.25">
      <c r="A2">
        <v>85.46</v>
      </c>
      <c r="B2">
        <v>-48.76</v>
      </c>
      <c r="C2">
        <v>5.29</v>
      </c>
    </row>
    <row r="3" spans="1:3" x14ac:dyDescent="0.25">
      <c r="A3">
        <v>85.545000000000002</v>
      </c>
      <c r="B3">
        <v>-48.8</v>
      </c>
      <c r="C3">
        <v>5.28</v>
      </c>
    </row>
    <row r="4" spans="1:3" x14ac:dyDescent="0.25">
      <c r="A4">
        <v>85.215999999999994</v>
      </c>
      <c r="B4">
        <v>-48.64</v>
      </c>
      <c r="C4">
        <v>5.32</v>
      </c>
    </row>
    <row r="5" spans="1:3" x14ac:dyDescent="0.25">
      <c r="A5">
        <v>82.751999999999995</v>
      </c>
      <c r="B5">
        <v>-47.16</v>
      </c>
      <c r="C5">
        <v>5.8</v>
      </c>
    </row>
    <row r="6" spans="1:3" x14ac:dyDescent="0.25">
      <c r="A6">
        <v>80.923000000000002</v>
      </c>
      <c r="B6">
        <v>-45.84</v>
      </c>
      <c r="C6">
        <v>6.32</v>
      </c>
    </row>
    <row r="7" spans="1:3" x14ac:dyDescent="0.25">
      <c r="A7">
        <v>77.653999999999996</v>
      </c>
      <c r="B7">
        <v>-43.16</v>
      </c>
      <c r="C7">
        <v>7.67</v>
      </c>
    </row>
    <row r="8" spans="1:3" x14ac:dyDescent="0.25">
      <c r="A8">
        <v>70.662999999999997</v>
      </c>
      <c r="B8">
        <v>-37.46</v>
      </c>
      <c r="C8">
        <v>11.27</v>
      </c>
    </row>
    <row r="9" spans="1:3" x14ac:dyDescent="0.25">
      <c r="A9">
        <v>66.921999999999997</v>
      </c>
      <c r="B9">
        <v>-35.35</v>
      </c>
      <c r="C9">
        <v>12.46</v>
      </c>
    </row>
    <row r="10" spans="1:3" x14ac:dyDescent="0.25">
      <c r="A10">
        <v>64.275999999999996</v>
      </c>
      <c r="B10">
        <v>-34.39</v>
      </c>
      <c r="C10">
        <v>13.22</v>
      </c>
    </row>
    <row r="11" spans="1:3" x14ac:dyDescent="0.25">
      <c r="A11">
        <v>60.698</v>
      </c>
      <c r="B11">
        <v>-33.36</v>
      </c>
      <c r="C11">
        <v>14.15</v>
      </c>
    </row>
    <row r="12" spans="1:3" x14ac:dyDescent="0.25">
      <c r="A12">
        <v>59.44</v>
      </c>
      <c r="B12">
        <v>-32.97</v>
      </c>
      <c r="C12">
        <v>14.42</v>
      </c>
    </row>
    <row r="13" spans="1:3" x14ac:dyDescent="0.25">
      <c r="A13">
        <v>56.116999999999997</v>
      </c>
      <c r="B13">
        <v>-31.62</v>
      </c>
      <c r="C13">
        <v>14.86</v>
      </c>
    </row>
    <row r="14" spans="1:3" x14ac:dyDescent="0.25">
      <c r="A14">
        <v>53.328000000000003</v>
      </c>
      <c r="B14">
        <v>-29.95</v>
      </c>
      <c r="C14">
        <v>14.9</v>
      </c>
    </row>
    <row r="15" spans="1:3" x14ac:dyDescent="0.25">
      <c r="A15">
        <v>48.289000000000001</v>
      </c>
      <c r="B15">
        <v>-26.15</v>
      </c>
      <c r="C15">
        <v>14.75</v>
      </c>
    </row>
    <row r="16" spans="1:3" x14ac:dyDescent="0.25">
      <c r="A16">
        <v>44.554000000000002</v>
      </c>
      <c r="B16">
        <v>-22.53</v>
      </c>
      <c r="C16">
        <v>14.54</v>
      </c>
    </row>
    <row r="17" spans="1:3" x14ac:dyDescent="0.25">
      <c r="A17">
        <v>42.506</v>
      </c>
      <c r="B17">
        <v>-20.27</v>
      </c>
      <c r="C17">
        <v>14.4</v>
      </c>
    </row>
    <row r="18" spans="1:3" x14ac:dyDescent="0.25">
      <c r="A18">
        <v>41.869</v>
      </c>
      <c r="B18">
        <v>-19.53</v>
      </c>
      <c r="C18">
        <v>14.35</v>
      </c>
    </row>
    <row r="19" spans="1:3" x14ac:dyDescent="0.25">
      <c r="A19">
        <v>39.777999999999999</v>
      </c>
      <c r="B19">
        <v>-16.97</v>
      </c>
      <c r="C19">
        <v>14.18</v>
      </c>
    </row>
    <row r="20" spans="1:3" x14ac:dyDescent="0.25">
      <c r="A20">
        <v>38.603999999999999</v>
      </c>
      <c r="B20">
        <v>-15.41</v>
      </c>
      <c r="C20">
        <v>14.08</v>
      </c>
    </row>
    <row r="21" spans="1:3" x14ac:dyDescent="0.25">
      <c r="A21">
        <v>37.445</v>
      </c>
      <c r="B21">
        <v>-13.78</v>
      </c>
      <c r="C21">
        <v>13.98</v>
      </c>
    </row>
    <row r="22" spans="1:3" x14ac:dyDescent="0.25">
      <c r="A22">
        <v>33.512999999999998</v>
      </c>
      <c r="B22">
        <v>-7.07</v>
      </c>
      <c r="C22">
        <v>13.6</v>
      </c>
    </row>
    <row r="23" spans="1:3" x14ac:dyDescent="0.25">
      <c r="A23">
        <v>32.765000000000001</v>
      </c>
      <c r="B23">
        <v>-5.38</v>
      </c>
      <c r="C23">
        <v>13.52</v>
      </c>
    </row>
    <row r="24" spans="1:3" x14ac:dyDescent="0.25">
      <c r="A24">
        <v>31.863</v>
      </c>
      <c r="B24">
        <v>-3.37</v>
      </c>
      <c r="C24">
        <v>13.43</v>
      </c>
    </row>
    <row r="25" spans="1:3" x14ac:dyDescent="0.25">
      <c r="A25">
        <v>27.934000000000001</v>
      </c>
      <c r="B25">
        <v>2.21</v>
      </c>
      <c r="C25">
        <v>12.98</v>
      </c>
    </row>
    <row r="26" spans="1:3" x14ac:dyDescent="0.25">
      <c r="A26">
        <v>24.288</v>
      </c>
      <c r="B26">
        <v>4.3499999999999996</v>
      </c>
      <c r="C26">
        <v>12.53</v>
      </c>
    </row>
    <row r="27" spans="1:3" x14ac:dyDescent="0.25">
      <c r="A27">
        <v>22.530999999999999</v>
      </c>
      <c r="B27">
        <v>4.92</v>
      </c>
      <c r="C27">
        <v>12.31</v>
      </c>
    </row>
    <row r="28" spans="1:3" x14ac:dyDescent="0.25">
      <c r="A28">
        <v>21.027999999999999</v>
      </c>
      <c r="B28">
        <v>5.33</v>
      </c>
      <c r="C28">
        <v>12.11</v>
      </c>
    </row>
    <row r="29" spans="1:3" x14ac:dyDescent="0.25">
      <c r="A29">
        <v>19.616</v>
      </c>
      <c r="B29">
        <v>5.75</v>
      </c>
      <c r="C29">
        <v>11.92</v>
      </c>
    </row>
    <row r="30" spans="1:3" x14ac:dyDescent="0.25">
      <c r="A30">
        <v>16.783999999999999</v>
      </c>
      <c r="B30">
        <v>7.01</v>
      </c>
      <c r="C30">
        <v>11.52</v>
      </c>
    </row>
    <row r="31" spans="1:3" x14ac:dyDescent="0.25">
      <c r="A31">
        <v>14.44</v>
      </c>
      <c r="B31">
        <v>8.64</v>
      </c>
      <c r="C31">
        <v>11.19</v>
      </c>
    </row>
    <row r="32" spans="1:3" x14ac:dyDescent="0.25">
      <c r="A32">
        <v>9.4749999999999996</v>
      </c>
      <c r="B32">
        <v>12.34</v>
      </c>
      <c r="C32">
        <v>10.46</v>
      </c>
    </row>
    <row r="33" spans="1:3" x14ac:dyDescent="0.25">
      <c r="A33">
        <v>6.9889999999999999</v>
      </c>
      <c r="B33">
        <v>13.83</v>
      </c>
      <c r="C33">
        <v>10.08</v>
      </c>
    </row>
    <row r="34" spans="1:3" x14ac:dyDescent="0.25">
      <c r="A34">
        <v>5.782</v>
      </c>
      <c r="B34">
        <v>14.49</v>
      </c>
      <c r="C34">
        <v>9.89</v>
      </c>
    </row>
    <row r="35" spans="1:3" x14ac:dyDescent="0.25">
      <c r="A35">
        <v>2.9089999999999998</v>
      </c>
      <c r="B35">
        <v>15.88</v>
      </c>
      <c r="C35">
        <v>9.4499999999999993</v>
      </c>
    </row>
    <row r="36" spans="1:3" x14ac:dyDescent="0.25">
      <c r="A36">
        <v>1.3149999999999999</v>
      </c>
      <c r="B36">
        <v>16.53</v>
      </c>
      <c r="C36">
        <v>9.1999999999999993</v>
      </c>
    </row>
    <row r="37" spans="1:3" x14ac:dyDescent="0.25">
      <c r="A37">
        <v>0.21299999999999999</v>
      </c>
      <c r="B37">
        <v>16.93</v>
      </c>
      <c r="C37">
        <v>9.0299999999999994</v>
      </c>
    </row>
    <row r="38" spans="1:3" x14ac:dyDescent="0.25">
      <c r="A38">
        <v>9.0999999999999998E-2</v>
      </c>
      <c r="B38">
        <v>16.97</v>
      </c>
      <c r="C38">
        <v>9.01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 fast so messy</vt:lpstr>
      <vt:lpstr>proper</vt:lpstr>
      <vt:lpstr>alt</vt:lpstr>
      <vt:lpstr>alt2</vt:lpstr>
      <vt:lpstr>lat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2016-08-27T19:37:53Z</dcterms:modified>
</cp:coreProperties>
</file>