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jetos\Django\sisgecon\sisgecon\static\excel\"/>
    </mc:Choice>
  </mc:AlternateContent>
  <xr:revisionPtr revIDLastSave="0" documentId="13_ncr:1_{E7C59092-91D8-4664-9F6C-D06664566FB2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dados" sheetId="1" r:id="rId1"/>
    <sheet name="despacho" sheetId="2" state="hidden" r:id="rId2"/>
    <sheet name="desp. comp.-ger." sheetId="3" r:id="rId3"/>
    <sheet name="desp. ger.-dir." sheetId="4" state="hidden" r:id="rId4"/>
    <sheet name="quadro" sheetId="5" r:id="rId5"/>
    <sheet name="quadro 2 ou mais folhas" sheetId="6" r:id="rId6"/>
    <sheet name="desp. comp.-coord." sheetId="7" state="hidden" r:id="rId7"/>
    <sheet name="desp. coord.-ger." sheetId="8" state="hidden" r:id="rId8"/>
    <sheet name="CNS_PrintAS" sheetId="9" r:id="rId9"/>
    <sheet name="CNS_PrintASEXCEL" sheetId="10" state="hidden" r:id="rId10"/>
  </sheets>
  <definedNames>
    <definedName name="_xlnm.Print_Area" localSheetId="0">dados!$A$1:$B$43</definedName>
    <definedName name="_xlnm.Print_Area" localSheetId="2">'desp. comp.-ger.'!$A$1:$K$55</definedName>
    <definedName name="_xlnm.Print_Area" localSheetId="7">'desp. coord.-ger.'!$A$1:$K$54</definedName>
    <definedName name="_xlnm.Print_Area" localSheetId="1">despacho!$A$1:$K$63</definedName>
    <definedName name="_xlnm.Print_Area" localSheetId="4">quadro!$A$1:$I$60</definedName>
    <definedName name="_xlnm.Print_Area" localSheetId="5">'quadro 2 ou mais folhas'!$A$1:$I$243</definedName>
    <definedName name="CNS_PrintAS" localSheetId="5">#REF!</definedName>
    <definedName name="CNS_PrintAS">CNS_PrintAS!$A$1:$U$2</definedName>
    <definedName name="CNS_PrintASEXCEL">CNS_PrintASEXCEL!$A$1:$T$1</definedName>
    <definedName name="CNS_PrintASOC">#REF!</definedName>
    <definedName name="_xlnm.Print_Titles" localSheetId="5">'quadro 2 ou mais folhas'!$1:$19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5" l="1"/>
  <c r="A50" i="8"/>
  <c r="G41" i="8"/>
  <c r="G38" i="8"/>
  <c r="A27" i="8"/>
  <c r="G26" i="8"/>
  <c r="A14" i="8"/>
  <c r="A8" i="8"/>
  <c r="F7" i="8"/>
  <c r="A46" i="7"/>
  <c r="G37" i="7"/>
  <c r="G34" i="7"/>
  <c r="A25" i="7"/>
  <c r="G23" i="7"/>
  <c r="A20" i="7"/>
  <c r="A8" i="7"/>
  <c r="F7" i="7"/>
  <c r="A242" i="6"/>
  <c r="I237" i="6"/>
  <c r="F235" i="6"/>
  <c r="A235" i="6"/>
  <c r="F234" i="6"/>
  <c r="A234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230" i="6" s="1"/>
  <c r="F28" i="6"/>
  <c r="A28" i="6"/>
  <c r="H26" i="6"/>
  <c r="A26" i="6"/>
  <c r="H24" i="6"/>
  <c r="A24" i="6"/>
  <c r="H22" i="6"/>
  <c r="F22" i="6"/>
  <c r="A22" i="6"/>
  <c r="F19" i="6"/>
  <c r="B19" i="6"/>
  <c r="B18" i="6"/>
  <c r="I17" i="6"/>
  <c r="H17" i="6"/>
  <c r="F17" i="6"/>
  <c r="B17" i="6"/>
  <c r="B16" i="6"/>
  <c r="B15" i="6"/>
  <c r="F14" i="6"/>
  <c r="B13" i="6"/>
  <c r="F11" i="6"/>
  <c r="A11" i="6"/>
  <c r="I3" i="6"/>
  <c r="I2" i="6"/>
  <c r="A64" i="5"/>
  <c r="I59" i="5"/>
  <c r="F57" i="5"/>
  <c r="A57" i="5"/>
  <c r="F56" i="5"/>
  <c r="A56" i="5"/>
  <c r="I50" i="5"/>
  <c r="I49" i="5"/>
  <c r="H48" i="5"/>
  <c r="D48" i="5"/>
  <c r="C48" i="5"/>
  <c r="B48" i="5"/>
  <c r="A48" i="5"/>
  <c r="I48" i="5" s="1"/>
  <c r="H47" i="5"/>
  <c r="D47" i="5"/>
  <c r="C47" i="5"/>
  <c r="B47" i="5"/>
  <c r="A47" i="5"/>
  <c r="I47" i="5" s="1"/>
  <c r="H46" i="5"/>
  <c r="D46" i="5"/>
  <c r="C46" i="5"/>
  <c r="B46" i="5"/>
  <c r="A46" i="5"/>
  <c r="I46" i="5" s="1"/>
  <c r="H45" i="5"/>
  <c r="D45" i="5"/>
  <c r="C45" i="5"/>
  <c r="B45" i="5"/>
  <c r="A45" i="5"/>
  <c r="I45" i="5" s="1"/>
  <c r="H44" i="5"/>
  <c r="D44" i="5"/>
  <c r="C44" i="5"/>
  <c r="B44" i="5"/>
  <c r="A44" i="5"/>
  <c r="I44" i="5" s="1"/>
  <c r="H43" i="5"/>
  <c r="D43" i="5"/>
  <c r="C43" i="5"/>
  <c r="B43" i="5"/>
  <c r="A43" i="5"/>
  <c r="I43" i="5" s="1"/>
  <c r="H42" i="5"/>
  <c r="D42" i="5"/>
  <c r="C42" i="5"/>
  <c r="B42" i="5"/>
  <c r="A42" i="5"/>
  <c r="I42" i="5" s="1"/>
  <c r="H41" i="5"/>
  <c r="D41" i="5"/>
  <c r="C41" i="5"/>
  <c r="B41" i="5"/>
  <c r="A41" i="5"/>
  <c r="I41" i="5" s="1"/>
  <c r="H40" i="5"/>
  <c r="D40" i="5"/>
  <c r="C40" i="5"/>
  <c r="B40" i="5"/>
  <c r="A40" i="5"/>
  <c r="I40" i="5" s="1"/>
  <c r="H39" i="5"/>
  <c r="D39" i="5"/>
  <c r="C39" i="5"/>
  <c r="B39" i="5"/>
  <c r="A39" i="5"/>
  <c r="I39" i="5" s="1"/>
  <c r="H38" i="5"/>
  <c r="D38" i="5"/>
  <c r="C38" i="5"/>
  <c r="B38" i="5"/>
  <c r="A38" i="5"/>
  <c r="I38" i="5" s="1"/>
  <c r="H37" i="5"/>
  <c r="D37" i="5"/>
  <c r="C37" i="5"/>
  <c r="B37" i="5"/>
  <c r="A37" i="5"/>
  <c r="I37" i="5" s="1"/>
  <c r="H36" i="5"/>
  <c r="D36" i="5"/>
  <c r="C36" i="5"/>
  <c r="B36" i="5"/>
  <c r="A36" i="5"/>
  <c r="I36" i="5" s="1"/>
  <c r="H35" i="5"/>
  <c r="D35" i="5"/>
  <c r="C35" i="5"/>
  <c r="B35" i="5"/>
  <c r="A35" i="5"/>
  <c r="I35" i="5" s="1"/>
  <c r="H34" i="5"/>
  <c r="D34" i="5"/>
  <c r="C34" i="5"/>
  <c r="B34" i="5"/>
  <c r="A34" i="5"/>
  <c r="I34" i="5" s="1"/>
  <c r="H33" i="5"/>
  <c r="D33" i="5"/>
  <c r="C33" i="5"/>
  <c r="B33" i="5"/>
  <c r="A33" i="5"/>
  <c r="I33" i="5" s="1"/>
  <c r="H32" i="5"/>
  <c r="D32" i="5"/>
  <c r="C32" i="5"/>
  <c r="B32" i="5"/>
  <c r="A32" i="5"/>
  <c r="I32" i="5" s="1"/>
  <c r="F28" i="5"/>
  <c r="A28" i="5"/>
  <c r="H26" i="5"/>
  <c r="A26" i="5"/>
  <c r="H24" i="5"/>
  <c r="A24" i="5"/>
  <c r="H22" i="5"/>
  <c r="F22" i="5"/>
  <c r="A22" i="5"/>
  <c r="F19" i="5"/>
  <c r="B19" i="5"/>
  <c r="B18" i="5"/>
  <c r="I17" i="5"/>
  <c r="H17" i="5"/>
  <c r="F17" i="5"/>
  <c r="B17" i="5"/>
  <c r="B16" i="5"/>
  <c r="B15" i="5"/>
  <c r="F14" i="5"/>
  <c r="B13" i="5"/>
  <c r="F11" i="5"/>
  <c r="A11" i="5"/>
  <c r="I3" i="5"/>
  <c r="I2" i="5"/>
  <c r="A49" i="4"/>
  <c r="A48" i="4"/>
  <c r="A47" i="4"/>
  <c r="A27" i="4"/>
  <c r="G24" i="4"/>
  <c r="G21" i="4"/>
  <c r="A8" i="4"/>
  <c r="F7" i="4"/>
  <c r="A53" i="3"/>
  <c r="G44" i="3"/>
  <c r="G42" i="3"/>
  <c r="G41" i="3"/>
  <c r="A34" i="3"/>
  <c r="G33" i="3"/>
  <c r="G26" i="3"/>
  <c r="G24" i="3"/>
  <c r="G23" i="3"/>
  <c r="A19" i="3"/>
  <c r="G14" i="3"/>
  <c r="G11" i="3"/>
  <c r="A8" i="3"/>
  <c r="F7" i="3"/>
  <c r="A63" i="2"/>
  <c r="G50" i="2"/>
  <c r="G48" i="2"/>
  <c r="G47" i="2"/>
  <c r="A45" i="2"/>
  <c r="A39" i="2"/>
  <c r="G35" i="2"/>
  <c r="G27" i="2"/>
  <c r="G24" i="2"/>
  <c r="A19" i="2"/>
  <c r="G14" i="2"/>
  <c r="A14" i="2"/>
  <c r="G11" i="2"/>
  <c r="A8" i="2"/>
  <c r="F7" i="2"/>
  <c r="B40" i="1"/>
  <c r="I238" i="6" s="1"/>
  <c r="B39" i="1"/>
  <c r="A14" i="3" s="1"/>
  <c r="B19" i="1"/>
  <c r="B18" i="1"/>
  <c r="D24" i="6" s="1"/>
  <c r="B14" i="1"/>
  <c r="B13" i="1"/>
  <c r="B12" i="1"/>
  <c r="I52" i="5" l="1"/>
  <c r="D26" i="5"/>
  <c r="I60" i="5"/>
  <c r="D26" i="6"/>
  <c r="A14" i="7"/>
  <c r="A16" i="4"/>
  <c r="D24" i="5"/>
  <c r="A52" i="3" l="1"/>
  <c r="A51" i="3"/>
  <c r="A44" i="7"/>
  <c r="A38" i="2"/>
  <c r="A37" i="2"/>
  <c r="A4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Gerência de Compras</author>
  </authors>
  <commentList>
    <comment ref="B42" authorId="0" shapeId="0" xr:uid="{00000000-0006-0000-0000-000001000000}">
      <text>
        <r>
          <rPr>
            <sz val="10"/>
            <rFont val="Arial"/>
          </rPr>
          <t>Gerência de Compras:
Ex: 006 a 010.</t>
        </r>
      </text>
    </comment>
    <comment ref="B43" authorId="0" shapeId="0" xr:uid="{00000000-0006-0000-0000-000002000000}">
      <text>
        <r>
          <rPr>
            <sz val="10"/>
            <rFont val="Arial"/>
          </rPr>
          <t>Gerência de Compras:
Ex: 020.</t>
        </r>
      </text>
    </comment>
  </commentList>
</comments>
</file>

<file path=xl/sharedStrings.xml><?xml version="1.0" encoding="utf-8"?>
<sst xmlns="http://schemas.openxmlformats.org/spreadsheetml/2006/main" count="499" uniqueCount="324">
  <si>
    <t>DADOS PARA AUTORIZAÇÃO DE SERVIÇO:</t>
  </si>
  <si>
    <t>Chapa de Aço Galvanizada</t>
  </si>
  <si>
    <t>Locação de placas metálicas de fechamento em atendimento a diversos eventos pelo período de 12 meses, conforme termo de referência</t>
  </si>
  <si>
    <t>Diária</t>
  </si>
  <si>
    <t>TIPO</t>
  </si>
  <si>
    <t>AUTORIZAÇÃO DE SERVIÇO</t>
  </si>
  <si>
    <t>Nº DA AUTORIZAÇÃO DE SERVIÇO:</t>
  </si>
  <si>
    <t>0012/2021</t>
  </si>
  <si>
    <t>DATA:</t>
  </si>
  <si>
    <t>MODALIDADE:</t>
  </si>
  <si>
    <t>Dispensa de Licitação - Art. 29, inciso II</t>
  </si>
  <si>
    <t>Nº PROCESSO DE COMPRAS:</t>
  </si>
  <si>
    <t>7210.2020/0001136-3</t>
  </si>
  <si>
    <t>Nº SOLICITAÇÃO DE COMPRAS:</t>
  </si>
  <si>
    <t>008630</t>
  </si>
  <si>
    <t>ÁREA REQUISITANTE:</t>
  </si>
  <si>
    <t>DGE/GPC - Gerência de Planejamento e Controle</t>
  </si>
  <si>
    <t>GESTOR:</t>
  </si>
  <si>
    <t>Outros (Preencher Abaixo)</t>
  </si>
  <si>
    <t>TELEFONE DO GESTOR:</t>
  </si>
  <si>
    <t>E-MAIL DO GESTOR</t>
  </si>
  <si>
    <t>CENTRO DE CUSTO:</t>
  </si>
  <si>
    <t>20201001 - Eventos</t>
  </si>
  <si>
    <t>AGN</t>
  </si>
  <si>
    <t>Ágnes Bollier</t>
  </si>
  <si>
    <t>Analista de Compras e Contratos</t>
  </si>
  <si>
    <t>(11) 2226-0496 / 2226-0439 / presler@spturis.com</t>
  </si>
  <si>
    <t>ARO</t>
  </si>
  <si>
    <t>Alberto Rommell Ocroche</t>
  </si>
  <si>
    <t>Coordenador de Compras</t>
  </si>
  <si>
    <t>(11) 2226-0492 / 2226-0484 / alberto@spturis.com</t>
  </si>
  <si>
    <t>CONDIÇÕES DE PAGAMENTO:</t>
  </si>
  <si>
    <t>30 dias após a realização do serviço</t>
  </si>
  <si>
    <t>ELY</t>
  </si>
  <si>
    <t>Elisa Yayoi Utimura</t>
  </si>
  <si>
    <t>Assistente Técnica de Compras e Contratos</t>
  </si>
  <si>
    <t>(11) 2226-0692 / 2226-0484 / elisayayoi@spturis.com</t>
  </si>
  <si>
    <t>VIGÊNCIA INÍCIO:</t>
  </si>
  <si>
    <t>SJS</t>
  </si>
  <si>
    <t>Sandro José dos Santos</t>
  </si>
  <si>
    <t>Assistente Técnico de Compras e Contratos</t>
  </si>
  <si>
    <t>(11) 2226-0491 / 2226-0484 / sandro@spturis.com</t>
  </si>
  <si>
    <t>VIGÊNCIA TÉRMINO:</t>
  </si>
  <si>
    <t>SPS</t>
  </si>
  <si>
    <t>Salomão Pôlegar Alves da Silva</t>
  </si>
  <si>
    <t>DATA DA PROPOSTA:</t>
  </si>
  <si>
    <t>LOCAL DE ENTREGA:</t>
  </si>
  <si>
    <t>Rua Prof. Milton Rodrigues, SN, Portão 31 - Almoxarifado, Parque Anhembi, São Paulo-SP</t>
  </si>
  <si>
    <t>HORÁRIO DE ENTREGA:</t>
  </si>
  <si>
    <t>Das 8h às 16h45</t>
  </si>
  <si>
    <t>Nº DE REFERÊNCIA LICITAÇÕES-E:</t>
  </si>
  <si>
    <t>-</t>
  </si>
  <si>
    <t>Se for pesquisa direta, digitar - (hífen)</t>
  </si>
  <si>
    <t>Disputa Deserta ou Fracassada</t>
  </si>
  <si>
    <t>fracassada</t>
  </si>
  <si>
    <t>CONTRATADA:</t>
  </si>
  <si>
    <t>Recon Produtora e Eventos Eireli</t>
  </si>
  <si>
    <t>ENDEREÇO:</t>
  </si>
  <si>
    <t>Rua das Rosas, 123 sala 03 - Jardim Lavorato</t>
  </si>
  <si>
    <t>CIDADE:</t>
  </si>
  <si>
    <t>Embu das Artes</t>
  </si>
  <si>
    <t>ESTADO:</t>
  </si>
  <si>
    <t>SP</t>
  </si>
  <si>
    <t>CEP:</t>
  </si>
  <si>
    <t>06817-040</t>
  </si>
  <si>
    <t>CNPJ: (sem pontos ou traços)</t>
  </si>
  <si>
    <t>24.598.745/0001-62</t>
  </si>
  <si>
    <t>Pressione CTRL + J para corrigir a máscara de CNPJ.</t>
  </si>
  <si>
    <t>INSCR. ESTADUAL:</t>
  </si>
  <si>
    <t>C.C.M.:</t>
  </si>
  <si>
    <t>FONE/ FAX:</t>
  </si>
  <si>
    <t>11 4781-1960</t>
  </si>
  <si>
    <t>E-MAIL:</t>
  </si>
  <si>
    <t>recon@reconprodutora.com.br, regis@reconpromocoes.com.br</t>
  </si>
  <si>
    <t>DAF</t>
  </si>
  <si>
    <t>Rodrigo Kluska</t>
  </si>
  <si>
    <t>Diretor de Gestão e de Relação com Investidores</t>
  </si>
  <si>
    <t>RESPONSÁVEL/ CONTATO:</t>
  </si>
  <si>
    <t>Regis</t>
  </si>
  <si>
    <t>GCO</t>
  </si>
  <si>
    <t>Edson Antonio Saura</t>
  </si>
  <si>
    <t>Gerente Administrativo, de Compras e de Contratos</t>
  </si>
  <si>
    <t>OBJETO:</t>
  </si>
  <si>
    <t>Locação de placas metálicas de fechamento em atendimento a diversos eventos pelo período de 12 meses</t>
  </si>
  <si>
    <t>GERÊNCIA (por extenso):</t>
  </si>
  <si>
    <t>SIGLA DO COMPRADOR:</t>
  </si>
  <si>
    <t>VALOR TOTAL:</t>
  </si>
  <si>
    <t>FLS. DAS PROPOSTAS:</t>
  </si>
  <si>
    <t>FL. DO MAPA:</t>
  </si>
  <si>
    <t>35</t>
  </si>
  <si>
    <t>DL - Art. 29, Inc. I</t>
  </si>
  <si>
    <t>Dispensa de Licitação - Art. 29, inciso I, da Lei Federal nº 13.303/2016 e Art. 151, inciso I, do Regulamento de Licitações e Contratos da SPTuris</t>
  </si>
  <si>
    <t>Art. 29, inciso I, da Lei Federal nº 13.303/2016 e Art. 151, inciso I, do Regulamento de Licitações e Contratos da SPTuris</t>
  </si>
  <si>
    <t>DL - Art. 29, Inc. II</t>
  </si>
  <si>
    <t>Dispensa de Licitação - Art. 29, inciso II, da Lei Federal nº 13.303/2016 e Art. 151, inciso II, do Regulamento de Licitações e Contratos da SPTuris</t>
  </si>
  <si>
    <t>Art. 29, inciso II, da Lei Federal nº 13.303/2016 e Art. 151, inciso II, do Regulamento de Licitações e Contratos da SPTuris</t>
  </si>
  <si>
    <t>GERÊNCIAS</t>
  </si>
  <si>
    <t>GJU</t>
  </si>
  <si>
    <t>Gerência Jurídica</t>
  </si>
  <si>
    <t>Lucas Campos</t>
  </si>
  <si>
    <t>DET</t>
  </si>
  <si>
    <t>Diretoria de Eventos e Turismo</t>
  </si>
  <si>
    <t>Thiago Lobo</t>
  </si>
  <si>
    <t>GPE</t>
  </si>
  <si>
    <t>Gerência de Produção de Eventos</t>
  </si>
  <si>
    <t>Edilson Vieira</t>
  </si>
  <si>
    <t>GEV</t>
  </si>
  <si>
    <t>Gerência de Eventos</t>
  </si>
  <si>
    <t>Karina Picciolli</t>
  </si>
  <si>
    <t>GPC</t>
  </si>
  <si>
    <t>Gerência de Planejamento e Controle</t>
  </si>
  <si>
    <t>Simone Andrea Rodrigues</t>
  </si>
  <si>
    <t>GTU</t>
  </si>
  <si>
    <t>Gerência de Turismo</t>
  </si>
  <si>
    <t>Fernanda Ascar</t>
  </si>
  <si>
    <t>DMV</t>
  </si>
  <si>
    <t>Diretoria de Marketing e Vendas</t>
  </si>
  <si>
    <t>Guilherme Birello</t>
  </si>
  <si>
    <t>GM</t>
  </si>
  <si>
    <t>Gerência de Mercado</t>
  </si>
  <si>
    <t>João Grande</t>
  </si>
  <si>
    <t>GAE</t>
  </si>
  <si>
    <t>Gerência de Ações Estratégicas</t>
  </si>
  <si>
    <t>Paulo Bettanin</t>
  </si>
  <si>
    <t>DIE</t>
  </si>
  <si>
    <t>Diretoria de Infraestrutura</t>
  </si>
  <si>
    <t>Sandro Cuoghi</t>
  </si>
  <si>
    <t>GEM</t>
  </si>
  <si>
    <t>Gerência de Manutenção</t>
  </si>
  <si>
    <t>Luciana P. Gomes</t>
  </si>
  <si>
    <t>GIE</t>
  </si>
  <si>
    <t>Gerência de Implantação de Empreendimentos</t>
  </si>
  <si>
    <t>Sérgio Lazzarini</t>
  </si>
  <si>
    <t>GOP</t>
  </si>
  <si>
    <t>Gerência de Operações</t>
  </si>
  <si>
    <t>Ricardo Lozon</t>
  </si>
  <si>
    <t>GT</t>
  </si>
  <si>
    <t>Gerência de Terceirização</t>
  </si>
  <si>
    <t>Izaias Lima</t>
  </si>
  <si>
    <t>Diretoria Administrativa, Financeira e de Relação com Investidores</t>
  </si>
  <si>
    <t>GCM</t>
  </si>
  <si>
    <t>Gerência de Comunicação</t>
  </si>
  <si>
    <t>Marcelo Iha</t>
  </si>
  <si>
    <t>AP</t>
  </si>
  <si>
    <t>Área de Pessoas</t>
  </si>
  <si>
    <t>Ana Paula Alves</t>
  </si>
  <si>
    <t>GDC</t>
  </si>
  <si>
    <t>Gerência de Controladoria</t>
  </si>
  <si>
    <t>João Paulo Aluízio</t>
  </si>
  <si>
    <t>Gerência Administrativa, de Compras e de Contratos</t>
  </si>
  <si>
    <t>Edson Saura</t>
  </si>
  <si>
    <t>GTI</t>
  </si>
  <si>
    <t>Gerência de Tecnologia da Informação</t>
  </si>
  <si>
    <t>Daniel Oshiro</t>
  </si>
  <si>
    <t>GDP</t>
  </si>
  <si>
    <t>Gerência de Pesquisa</t>
  </si>
  <si>
    <t>João Oliveira</t>
  </si>
  <si>
    <t>DCO</t>
  </si>
  <si>
    <t>Diretoria de Conformidade e Gestão de Riscos</t>
  </si>
  <si>
    <t>GGR</t>
  </si>
  <si>
    <t>Gerência de Gestão de Riscos e Controles Internos</t>
  </si>
  <si>
    <t>Alexandre do Nascimento</t>
  </si>
  <si>
    <t>GIN</t>
  </si>
  <si>
    <t>Gerência de Integridade</t>
  </si>
  <si>
    <t>Marco Carreira</t>
  </si>
  <si>
    <t>DRE</t>
  </si>
  <si>
    <t>Diretoria de Representação dos Empregados</t>
  </si>
  <si>
    <t>Raymundo Pedro Gonçalves Filho</t>
  </si>
  <si>
    <t>PRINCIPAIS RESPONSÁVEIS</t>
  </si>
  <si>
    <t>Adriana de Oliveira</t>
  </si>
  <si>
    <t>(11) 2226-0512</t>
  </si>
  <si>
    <t>adrianaoliveira@spturis.com</t>
  </si>
  <si>
    <t>André Lima</t>
  </si>
  <si>
    <t>(11) 2226-0590</t>
  </si>
  <si>
    <t>andrelima@spturis.com</t>
  </si>
  <si>
    <t>André Reis</t>
  </si>
  <si>
    <t>(11) 2226-0499</t>
  </si>
  <si>
    <t>reis@spturis.com</t>
  </si>
  <si>
    <t>Andrea da Matta</t>
  </si>
  <si>
    <t>(11) 2226-0785</t>
  </si>
  <si>
    <t>andrea.damatta@spturis.com</t>
  </si>
  <si>
    <t>Daniela de Proença Mião</t>
  </si>
  <si>
    <t>(11) 2089-7517</t>
  </si>
  <si>
    <t>daniela.proenca@spturis.com</t>
  </si>
  <si>
    <t>Danielle Ogrizek</t>
  </si>
  <si>
    <t>(11) 2226-0583</t>
  </si>
  <si>
    <t>daniogri@spturis.com</t>
  </si>
  <si>
    <t>Dida Egen</t>
  </si>
  <si>
    <t>(11) 2226-0581</t>
  </si>
  <si>
    <t>dida@spturis.com</t>
  </si>
  <si>
    <t>(11) 2226-0439</t>
  </si>
  <si>
    <t>edson@spturis.com</t>
  </si>
  <si>
    <t>Elen Cristina</t>
  </si>
  <si>
    <t>(11) 2226-0682</t>
  </si>
  <si>
    <t>elencristina@spturis.com</t>
  </si>
  <si>
    <t>Elizeu Cardoso Suaves</t>
  </si>
  <si>
    <t>(11) 2226-0654</t>
  </si>
  <si>
    <t>suaves@spturis.com</t>
  </si>
  <si>
    <t>João Brito</t>
  </si>
  <si>
    <t>(11) 2226-0543</t>
  </si>
  <si>
    <t>joao.brito@spturis.com</t>
  </si>
  <si>
    <t>Lígia Moraes</t>
  </si>
  <si>
    <t>(11) 2226-0666</t>
  </si>
  <si>
    <t>ligiamoraes@spturis.com</t>
  </si>
  <si>
    <t>(11) 2226-0517</t>
  </si>
  <si>
    <t>luciana.gomes@spturis.com</t>
  </si>
  <si>
    <t>Luís Gaspar</t>
  </si>
  <si>
    <t>(11) 2226-0527</t>
  </si>
  <si>
    <t>luisgaspar@spturis.com</t>
  </si>
  <si>
    <t>Marcelo Alves Ribeiro</t>
  </si>
  <si>
    <t>(11) 2226-0570</t>
  </si>
  <si>
    <t>marcelo.ribeiro@spturis.com</t>
  </si>
  <si>
    <t>Márcia Fonseca</t>
  </si>
  <si>
    <t>(11) 2226-0647</t>
  </si>
  <si>
    <t>marcia.fonseca@spturis.com</t>
  </si>
  <si>
    <t>Márcio Roberto de Oliveira</t>
  </si>
  <si>
    <t>(11) 2226-0465</t>
  </si>
  <si>
    <t>marcio@spturis.com</t>
  </si>
  <si>
    <t>Matheus Erbano</t>
  </si>
  <si>
    <t>(11) 2226-0786</t>
  </si>
  <si>
    <t>merbano@spturis.com</t>
  </si>
  <si>
    <t>Verônica C. Vargas</t>
  </si>
  <si>
    <t>(11) 2226-0466</t>
  </si>
  <si>
    <t>veronica@spturis.com</t>
  </si>
  <si>
    <t>William Nascimento</t>
  </si>
  <si>
    <t>(11) 2089-7502</t>
  </si>
  <si>
    <t>william@spturis.com</t>
  </si>
  <si>
    <t>INFORMAÇÕES / DESPACHOS</t>
  </si>
  <si>
    <t>À</t>
  </si>
  <si>
    <t>CCO/GCO</t>
  </si>
  <si>
    <t>Sr. Coordenador,</t>
  </si>
  <si>
    <t>Sr. Diretor,</t>
  </si>
  <si>
    <t>Gerente de Compras e Contratos</t>
  </si>
  <si>
    <t>il</t>
  </si>
  <si>
    <t>Para ciência e encaminhamento do pedido de autorização.</t>
  </si>
  <si>
    <t>Atenciosamente,</t>
  </si>
  <si>
    <t>Sr. Gerente,</t>
  </si>
  <si>
    <t>Atenciosamente.</t>
  </si>
  <si>
    <t>Diretoria Administrativo Financeira e de</t>
  </si>
  <si>
    <t>Relação com Investidores</t>
  </si>
  <si>
    <t>Com base nas informações anteriores, autorizo a contratação e homologo a Dispensa de Licitação Eletrônica no sistema Licitações-e.</t>
  </si>
  <si>
    <t>Conforme Ata da Sessão Pública, a proposta mais vantajosa e que atende às especificações é da empresa:</t>
  </si>
  <si>
    <t>Diretor Administrativo Financeiro e de Relação com Investidores</t>
  </si>
  <si>
    <t>De acordo com as informações acima, proponho a autorização da contratação, dispensada a licitação, com fundamento no inciso II, artigo 151 do Regulamento de Licitações e Contratos desta São Paulo Turismo, assinatura da Autorização de Serviços e Homologação da Dispensa de Licitação Eletrônica no Sistema Licitações-e.</t>
  </si>
  <si>
    <t>nº</t>
  </si>
  <si>
    <t>CONTRATANTE</t>
  </si>
  <si>
    <t>Empresa:</t>
  </si>
  <si>
    <t>Endereço:</t>
  </si>
  <si>
    <t>SÃO PAULO TURISMO S/A</t>
  </si>
  <si>
    <t>Avenida Olavo Fontoura, 1.209 - Parque Anhembi - Santana</t>
  </si>
  <si>
    <t>CNPJ:</t>
  </si>
  <si>
    <t>Inscr. Est.:</t>
  </si>
  <si>
    <t>Cidade:</t>
  </si>
  <si>
    <t>Estado:</t>
  </si>
  <si>
    <t>62.002.886/0001-60</t>
  </si>
  <si>
    <t>São Paulo</t>
  </si>
  <si>
    <t>02012-021</t>
  </si>
  <si>
    <t>Fone / E-Mail do Gestor / Área requisitante:</t>
  </si>
  <si>
    <t>Responsável / Gestor do Contrato:</t>
  </si>
  <si>
    <t>CONTRATADA</t>
  </si>
  <si>
    <t>Fone / Fax:</t>
  </si>
  <si>
    <t>Responsável / Cargo:</t>
  </si>
  <si>
    <t>E-mail:</t>
  </si>
  <si>
    <t>CONDIÇÕES</t>
  </si>
  <si>
    <t>Fundamento legal / Modalidade:</t>
  </si>
  <si>
    <t>Processo de Compras:</t>
  </si>
  <si>
    <t>Nº  de referência Licitações-e:</t>
  </si>
  <si>
    <t>Condições de Pagamento:</t>
  </si>
  <si>
    <t>Vigência:</t>
  </si>
  <si>
    <t>Data da Proposta:</t>
  </si>
  <si>
    <t>Solicitação de Compra/Serviço:</t>
  </si>
  <si>
    <t>Área Requisitante:</t>
  </si>
  <si>
    <t>Centro de Custo / Código Orçamentário:</t>
  </si>
  <si>
    <t>Local de Entrega:</t>
  </si>
  <si>
    <t>Horário de Entrega:</t>
  </si>
  <si>
    <t>OBJETO</t>
  </si>
  <si>
    <t>Item</t>
  </si>
  <si>
    <t>Quant.</t>
  </si>
  <si>
    <t>Unid.</t>
  </si>
  <si>
    <t>Descrição</t>
  </si>
  <si>
    <t>Unit.</t>
  </si>
  <si>
    <t>Total</t>
  </si>
  <si>
    <t>R$</t>
  </si>
  <si>
    <t>Valor Total em Reais:</t>
  </si>
  <si>
    <t>AUTORIZAÇÕES</t>
  </si>
  <si>
    <t>(assinado eletronicamente)</t>
  </si>
  <si>
    <t>Deverá constar expressamente na N.F. o número desta Autorização de Serviço</t>
  </si>
  <si>
    <t>AS n.º</t>
  </si>
  <si>
    <t>Recebemos a AS e estamos de acordo com a contratação.</t>
  </si>
  <si>
    <t>Assinatura: _________________________.</t>
  </si>
  <si>
    <t>Nome (legível): ___________________________________.</t>
  </si>
  <si>
    <t>Carimbo:</t>
  </si>
  <si>
    <t>Data:</t>
  </si>
  <si>
    <t>CCO</t>
  </si>
  <si>
    <t>Encaminho o presente processo propondo a autorização, conforme solicitado na cota anterior.</t>
  </si>
  <si>
    <t>Chefe da Coordenadoria de Compras</t>
  </si>
  <si>
    <t>Com base nas informações anteriores, autorizo a contratação dispensada a licitação.</t>
  </si>
  <si>
    <t>De acordo com as informações acima, proponho a autorização da contratação, dispensada a licitação, com fundamento no inciso I, artigo 42 do Regulamento de Compras, Licitações e Contratos no âmbito desta São Paulo Turismo, e assinatura da Autorização de Serviços à contra-capa. A autenticidade dos documentos comprobatórios da regularidade fiscal e trabalhista da pretensa contratada foi verificada por esta Coordenadoria de Compras.</t>
  </si>
  <si>
    <t>Sra. Gerente,</t>
  </si>
  <si>
    <t>Encaminho o presente processo propondo a autorização e a homologação da Dispensa de Licitação Eletrônica no sistema Licitações-e, conforme solicitado na cota anterior.</t>
  </si>
  <si>
    <t>Elizabeth Lucchetti</t>
  </si>
  <si>
    <t>Com base nas informações anteriores, autorizo a contratação e homologo a Dispensa de Licitação Eletrônica.</t>
  </si>
  <si>
    <t>De acordo com as informações acima, proponho a autorização da contratação, dispensada a licitação, com fundamento no inciso I, artigo 42 do Regulamento de Compras, Licitações e Contratos no âmbito desta São Paulo Turismo, e assinatura da Autorização de Serviços à contra-capa e homologação da Dispensa de Licitação Eletrônica no Sistema Licitações-e. A autenticidade dos documentos comprobatórios da regularidade fiscal e trabalhista da pretensa contratada foi verificada por esta Coordenadoria de Compras.</t>
  </si>
  <si>
    <t>Numero</t>
  </si>
  <si>
    <t>Processo</t>
  </si>
  <si>
    <t>Data</t>
  </si>
  <si>
    <t>Modalidade</t>
  </si>
  <si>
    <t>SC/S</t>
  </si>
  <si>
    <t>Área</t>
  </si>
  <si>
    <t>Razão Social</t>
  </si>
  <si>
    <t>Endereço</t>
  </si>
  <si>
    <t>Estado</t>
  </si>
  <si>
    <t>Cidade</t>
  </si>
  <si>
    <t>CNPJ</t>
  </si>
  <si>
    <t>Inscrição Estadual</t>
  </si>
  <si>
    <t>CEP</t>
  </si>
  <si>
    <t>CCM</t>
  </si>
  <si>
    <t>Telefone 1</t>
  </si>
  <si>
    <t>E-mail</t>
  </si>
  <si>
    <t>Contato</t>
  </si>
  <si>
    <t>Objeto</t>
  </si>
  <si>
    <t>Valor</t>
  </si>
  <si>
    <t>Comprador</t>
  </si>
  <si>
    <t>CCusto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</si>
</sst>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R$&quot;\ #,##0.00;\-&quot;R$&quot;\ #,##0.00"/>
    <numFmt numFmtId="41" formatCode="_-* #,##0_-;\-* #,##0_-;_-* &quot;-&quot;_-;_-@_-"/>
    <numFmt numFmtId="43" formatCode="_-* #,##0.00_-;\-* #,##0.00_-;_-* &quot;-&quot;??_-;_-@_-"/>
    <numFmt numFmtId="164" formatCode="00000\-000"/>
    <numFmt numFmtId="165" formatCode="00&quot;.&quot;000&quot;.&quot;000&quot;/&quot;0000&quot;-&quot;00"/>
    <numFmt numFmtId="166" formatCode="##&quot;.&quot;###&quot;.&quot;###&quot;/&quot;####&quot;-&quot;##"/>
    <numFmt numFmtId="167" formatCode="_(&quot;R$ &quot;* #,##0.00_);_(&quot;R$ &quot;* \(#,##0.00\);_(&quot;R$ &quot;* &quot;-&quot;??_);_(@_)"/>
    <numFmt numFmtId="168" formatCode="&quot;R$ &quot;#,##0.00_);\(&quot;R$ &quot;#,##0.00\)"/>
    <numFmt numFmtId="169" formatCode="000,000,000,000"/>
  </numFmts>
  <fonts count="28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2"/>
      <color indexed="10"/>
      <name val="Arial"/>
      <family val="2"/>
    </font>
    <font>
      <sz val="7"/>
      <name val="Small Fonts"/>
      <family val="2"/>
    </font>
    <font>
      <b/>
      <sz val="7"/>
      <name val="Small Fonts"/>
      <family val="2"/>
    </font>
    <font>
      <sz val="14"/>
      <name val="Arial"/>
      <family val="2"/>
    </font>
    <font>
      <sz val="6"/>
      <name val="Small Fonts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i/>
      <sz val="11"/>
      <name val="Arial"/>
      <family val="2"/>
    </font>
    <font>
      <b/>
      <u/>
      <sz val="8"/>
      <name val="Arial"/>
      <family val="2"/>
    </font>
    <font>
      <b/>
      <i/>
      <sz val="11.5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10"/>
      <color indexed="55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vertical="top"/>
      <protection locked="0"/>
    </xf>
    <xf numFmtId="167" fontId="1" fillId="0" borderId="0"/>
    <xf numFmtId="43" fontId="1" fillId="0" borderId="0"/>
  </cellStyleXfs>
  <cellXfs count="328">
    <xf numFmtId="0" fontId="0" fillId="0" borderId="0" xfId="0"/>
    <xf numFmtId="0" fontId="5" fillId="0" borderId="0" xfId="0" applyFont="1"/>
    <xf numFmtId="14" fontId="0" fillId="0" borderId="0" xfId="0" applyNumberFormat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12" fillId="0" borderId="0" xfId="0" applyFont="1" applyAlignment="1">
      <alignment horizontal="right" vertical="top"/>
    </xf>
    <xf numFmtId="14" fontId="7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3" xfId="0" applyBorder="1"/>
    <xf numFmtId="0" fontId="18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vertical="center" wrapText="1"/>
    </xf>
    <xf numFmtId="0" fontId="13" fillId="0" borderId="9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0" borderId="13" xfId="0" applyFont="1" applyBorder="1" applyAlignment="1">
      <alignment horizontal="left" vertical="top"/>
    </xf>
    <xf numFmtId="0" fontId="13" fillId="0" borderId="15" xfId="0" applyFont="1" applyBorder="1" applyAlignment="1">
      <alignment vertical="top"/>
    </xf>
    <xf numFmtId="0" fontId="13" fillId="0" borderId="14" xfId="0" applyFont="1" applyBorder="1" applyAlignment="1">
      <alignment vertical="top"/>
    </xf>
    <xf numFmtId="0" fontId="13" fillId="0" borderId="16" xfId="0" applyFont="1" applyBorder="1" applyAlignment="1">
      <alignment vertical="top"/>
    </xf>
    <xf numFmtId="0" fontId="13" fillId="0" borderId="17" xfId="0" applyFont="1" applyBorder="1" applyAlignment="1">
      <alignment vertical="top"/>
    </xf>
    <xf numFmtId="0" fontId="13" fillId="0" borderId="8" xfId="0" applyFont="1" applyBorder="1" applyAlignment="1">
      <alignment vertical="top"/>
    </xf>
    <xf numFmtId="14" fontId="13" fillId="0" borderId="15" xfId="0" applyNumberFormat="1" applyFont="1" applyBorder="1" applyAlignment="1">
      <alignment vertical="top"/>
    </xf>
    <xf numFmtId="14" fontId="13" fillId="0" borderId="14" xfId="0" applyNumberFormat="1" applyFont="1" applyBorder="1" applyAlignment="1">
      <alignment vertical="top"/>
    </xf>
    <xf numFmtId="14" fontId="13" fillId="0" borderId="16" xfId="0" applyNumberFormat="1" applyFont="1" applyBorder="1" applyAlignment="1">
      <alignment vertical="top"/>
    </xf>
    <xf numFmtId="0" fontId="5" fillId="0" borderId="18" xfId="0" applyFont="1" applyBorder="1" applyAlignment="1">
      <alignment horizontal="right" vertical="center"/>
    </xf>
    <xf numFmtId="0" fontId="5" fillId="0" borderId="19" xfId="0" applyFont="1" applyBorder="1" applyAlignment="1">
      <alignment horizontal="left" vertical="center"/>
    </xf>
    <xf numFmtId="0" fontId="1" fillId="0" borderId="20" xfId="0" applyFont="1" applyBorder="1"/>
    <xf numFmtId="0" fontId="11" fillId="0" borderId="21" xfId="0" applyFont="1" applyBorder="1" applyAlignment="1">
      <alignment horizontal="right"/>
    </xf>
    <xf numFmtId="0" fontId="1" fillId="0" borderId="22" xfId="0" applyFont="1" applyBorder="1"/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5" fillId="2" borderId="24" xfId="0" applyFont="1" applyFill="1" applyBorder="1" applyAlignment="1">
      <alignment horizontal="right"/>
    </xf>
    <xf numFmtId="39" fontId="4" fillId="3" borderId="25" xfId="0" applyNumberFormat="1" applyFont="1" applyFill="1" applyBorder="1"/>
    <xf numFmtId="0" fontId="13" fillId="0" borderId="23" xfId="0" applyFont="1" applyBorder="1" applyAlignment="1">
      <alignment horizontal="left" vertical="top"/>
    </xf>
    <xf numFmtId="0" fontId="17" fillId="0" borderId="22" xfId="0" applyFont="1" applyBorder="1" applyAlignment="1">
      <alignment horizontal="justify" vertical="center"/>
    </xf>
    <xf numFmtId="0" fontId="17" fillId="0" borderId="0" xfId="0" applyFont="1" applyAlignment="1">
      <alignment horizontal="justify" vertical="center"/>
    </xf>
    <xf numFmtId="0" fontId="17" fillId="0" borderId="27" xfId="0" applyFont="1" applyBorder="1" applyAlignment="1">
      <alignment horizontal="justify" vertical="center"/>
    </xf>
    <xf numFmtId="0" fontId="17" fillId="0" borderId="0" xfId="0" applyFont="1" applyAlignment="1">
      <alignment vertical="center" wrapText="1"/>
    </xf>
    <xf numFmtId="0" fontId="7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17" fillId="0" borderId="13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7" fillId="0" borderId="27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4" fillId="0" borderId="3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5" fillId="0" borderId="0" xfId="0" applyFont="1" applyAlignment="1">
      <alignment horizontal="right"/>
    </xf>
    <xf numFmtId="0" fontId="17" fillId="0" borderId="7" xfId="0" applyFont="1" applyBorder="1" applyAlignment="1">
      <alignment horizontal="justify" vertical="center" wrapText="1"/>
    </xf>
    <xf numFmtId="0" fontId="7" fillId="0" borderId="4" xfId="0" applyFont="1" applyBorder="1"/>
    <xf numFmtId="0" fontId="17" fillId="0" borderId="13" xfId="0" applyFont="1" applyBorder="1" applyAlignment="1">
      <alignment horizontal="justify" vertical="center"/>
    </xf>
    <xf numFmtId="0" fontId="17" fillId="0" borderId="4" xfId="0" applyFont="1" applyBorder="1" applyAlignment="1">
      <alignment horizontal="justify" vertical="center"/>
    </xf>
    <xf numFmtId="0" fontId="7" fillId="0" borderId="22" xfId="0" applyFont="1" applyBorder="1"/>
    <xf numFmtId="0" fontId="17" fillId="0" borderId="7" xfId="0" applyFont="1" applyBorder="1" applyAlignment="1">
      <alignment horizontal="justify" vertical="center"/>
    </xf>
    <xf numFmtId="0" fontId="5" fillId="0" borderId="31" xfId="0" applyFont="1" applyBorder="1"/>
    <xf numFmtId="0" fontId="0" fillId="0" borderId="31" xfId="0" applyBorder="1" applyAlignment="1">
      <alignment horizontal="left"/>
    </xf>
    <xf numFmtId="0" fontId="5" fillId="0" borderId="32" xfId="0" applyFont="1" applyBorder="1"/>
    <xf numFmtId="14" fontId="0" fillId="0" borderId="32" xfId="0" applyNumberFormat="1" applyBorder="1" applyAlignment="1">
      <alignment horizontal="left"/>
    </xf>
    <xf numFmtId="14" fontId="0" fillId="0" borderId="31" xfId="0" applyNumberFormat="1" applyBorder="1" applyAlignment="1">
      <alignment horizontal="left"/>
    </xf>
    <xf numFmtId="14" fontId="0" fillId="0" borderId="33" xfId="0" applyNumberFormat="1" applyBorder="1" applyAlignment="1">
      <alignment horizontal="left"/>
    </xf>
    <xf numFmtId="3" fontId="0" fillId="0" borderId="32" xfId="0" applyNumberFormat="1" applyBorder="1" applyAlignment="1">
      <alignment horizontal="left"/>
    </xf>
    <xf numFmtId="0" fontId="5" fillId="3" borderId="33" xfId="0" applyFont="1" applyFill="1" applyBorder="1"/>
    <xf numFmtId="14" fontId="0" fillId="3" borderId="33" xfId="0" applyNumberFormat="1" applyFill="1" applyBorder="1" applyAlignment="1">
      <alignment horizontal="left"/>
    </xf>
    <xf numFmtId="0" fontId="5" fillId="3" borderId="32" xfId="0" applyFont="1" applyFill="1" applyBorder="1"/>
    <xf numFmtId="14" fontId="0" fillId="3" borderId="32" xfId="0" applyNumberFormat="1" applyFill="1" applyBorder="1" applyAlignment="1">
      <alignment horizontal="left"/>
    </xf>
    <xf numFmtId="0" fontId="0" fillId="0" borderId="33" xfId="0" applyBorder="1" applyAlignment="1">
      <alignment horizontal="left"/>
    </xf>
    <xf numFmtId="0" fontId="0" fillId="3" borderId="33" xfId="0" applyFill="1" applyBorder="1" applyAlignment="1">
      <alignment horizontal="left"/>
    </xf>
    <xf numFmtId="0" fontId="5" fillId="0" borderId="33" xfId="0" applyFont="1" applyBorder="1"/>
    <xf numFmtId="3" fontId="0" fillId="0" borderId="33" xfId="0" applyNumberFormat="1" applyBorder="1" applyAlignment="1">
      <alignment horizontal="left"/>
    </xf>
    <xf numFmtId="4" fontId="0" fillId="0" borderId="33" xfId="0" applyNumberFormat="1" applyBorder="1" applyAlignment="1">
      <alignment horizontal="left"/>
    </xf>
    <xf numFmtId="2" fontId="0" fillId="0" borderId="33" xfId="0" applyNumberFormat="1" applyBorder="1" applyAlignment="1">
      <alignment horizontal="left"/>
    </xf>
    <xf numFmtId="0" fontId="7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14" fontId="19" fillId="0" borderId="0" xfId="0" applyNumberFormat="1" applyFont="1" applyAlignment="1">
      <alignment vertical="center"/>
    </xf>
    <xf numFmtId="0" fontId="23" fillId="0" borderId="0" xfId="0" applyFont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23" fillId="0" borderId="27" xfId="0" applyFont="1" applyBorder="1" applyAlignment="1">
      <alignment horizontal="center" vertical="center"/>
    </xf>
    <xf numFmtId="0" fontId="7" fillId="0" borderId="22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17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2" fillId="0" borderId="33" xfId="1" applyBorder="1" applyAlignment="1" applyProtection="1">
      <alignment horizontal="left"/>
    </xf>
    <xf numFmtId="0" fontId="4" fillId="0" borderId="2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1" fillId="0" borderId="32" xfId="1" applyFont="1" applyBorder="1" applyAlignment="1" applyProtection="1"/>
    <xf numFmtId="0" fontId="26" fillId="0" borderId="0" xfId="0" applyFont="1"/>
    <xf numFmtId="0" fontId="21" fillId="0" borderId="13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4" xfId="0" applyFont="1" applyBorder="1" applyAlignment="1">
      <alignment vertical="center" wrapText="1"/>
    </xf>
    <xf numFmtId="14" fontId="0" fillId="0" borderId="0" xfId="0" applyNumberFormat="1"/>
    <xf numFmtId="0" fontId="0" fillId="0" borderId="0" xfId="0" quotePrefix="1"/>
    <xf numFmtId="0" fontId="17" fillId="0" borderId="13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49" fontId="7" fillId="0" borderId="32" xfId="0" applyNumberFormat="1" applyFont="1" applyBorder="1" applyAlignment="1">
      <alignment horizontal="left"/>
    </xf>
    <xf numFmtId="0" fontId="25" fillId="0" borderId="0" xfId="0" applyFont="1"/>
    <xf numFmtId="0" fontId="5" fillId="0" borderId="36" xfId="0" applyFont="1" applyBorder="1"/>
    <xf numFmtId="14" fontId="0" fillId="0" borderId="36" xfId="0" applyNumberFormat="1" applyBorder="1" applyAlignment="1">
      <alignment horizontal="left"/>
    </xf>
    <xf numFmtId="0" fontId="7" fillId="0" borderId="37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38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4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20" fillId="0" borderId="38" xfId="0" applyFont="1" applyBorder="1" applyAlignment="1">
      <alignment horizontal="center" vertical="top"/>
    </xf>
    <xf numFmtId="0" fontId="20" fillId="0" borderId="7" xfId="0" applyFont="1" applyBorder="1" applyAlignment="1">
      <alignment horizontal="center" vertical="top"/>
    </xf>
    <xf numFmtId="0" fontId="20" fillId="0" borderId="38" xfId="0" applyFont="1" applyBorder="1" applyAlignment="1">
      <alignment horizontal="left" vertical="top" wrapText="1"/>
    </xf>
    <xf numFmtId="0" fontId="20" fillId="0" borderId="41" xfId="0" applyFont="1" applyBorder="1" applyAlignment="1">
      <alignment horizontal="center" vertical="top"/>
    </xf>
    <xf numFmtId="0" fontId="20" fillId="0" borderId="35" xfId="0" applyFont="1" applyBorder="1" applyAlignment="1">
      <alignment horizontal="center" vertical="top"/>
    </xf>
    <xf numFmtId="14" fontId="7" fillId="0" borderId="31" xfId="0" applyNumberFormat="1" applyFont="1" applyBorder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14" fontId="19" fillId="0" borderId="13" xfId="0" applyNumberFormat="1" applyFont="1" applyBorder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7" fillId="0" borderId="22" xfId="0" applyFont="1" applyBorder="1" applyAlignment="1">
      <alignment horizontal="justify" vertical="center" wrapText="1"/>
    </xf>
    <xf numFmtId="0" fontId="17" fillId="0" borderId="0" xfId="0" applyFont="1" applyAlignment="1">
      <alignment horizontal="justify" vertical="center" wrapText="1"/>
    </xf>
    <xf numFmtId="0" fontId="17" fillId="0" borderId="27" xfId="0" applyFont="1" applyBorder="1" applyAlignment="1">
      <alignment horizontal="justify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13" xfId="0" applyFont="1" applyBorder="1" applyAlignment="1">
      <alignment horizontal="justify" vertical="center" wrapText="1"/>
    </xf>
    <xf numFmtId="0" fontId="17" fillId="0" borderId="4" xfId="0" applyFont="1" applyBorder="1" applyAlignment="1">
      <alignment horizontal="justify" vertical="center" wrapText="1"/>
    </xf>
    <xf numFmtId="0" fontId="19" fillId="0" borderId="5" xfId="0" applyFont="1" applyBorder="1" applyAlignment="1">
      <alignment horizontal="center" vertical="center"/>
    </xf>
    <xf numFmtId="0" fontId="17" fillId="0" borderId="22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14" fontId="19" fillId="0" borderId="22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7" fillId="0" borderId="0" xfId="0" applyFont="1" applyAlignment="1">
      <alignment horizontal="center" vertical="center"/>
    </xf>
    <xf numFmtId="164" fontId="0" fillId="3" borderId="33" xfId="0" applyNumberFormat="1" applyFill="1" applyBorder="1" applyAlignment="1">
      <alignment horizontal="left"/>
    </xf>
    <xf numFmtId="164" fontId="0" fillId="0" borderId="33" xfId="0" applyNumberFormat="1" applyBorder="1" applyAlignment="1">
      <alignment horizontal="left"/>
    </xf>
    <xf numFmtId="165" fontId="0" fillId="0" borderId="33" xfId="0" applyNumberFormat="1" applyBorder="1" applyAlignment="1">
      <alignment horizontal="left"/>
    </xf>
    <xf numFmtId="166" fontId="5" fillId="0" borderId="0" xfId="0" applyNumberFormat="1" applyFont="1"/>
    <xf numFmtId="164" fontId="7" fillId="0" borderId="26" xfId="0" applyNumberFormat="1" applyFont="1" applyBorder="1" applyAlignment="1">
      <alignment horizontal="center" vertical="center"/>
    </xf>
    <xf numFmtId="167" fontId="7" fillId="0" borderId="1" xfId="2" applyFont="1" applyBorder="1" applyAlignment="1">
      <alignment horizontal="right" vertical="top"/>
    </xf>
    <xf numFmtId="167" fontId="7" fillId="0" borderId="11" xfId="2" applyFont="1" applyBorder="1" applyAlignment="1">
      <alignment horizontal="right" vertical="top"/>
    </xf>
    <xf numFmtId="167" fontId="7" fillId="0" borderId="7" xfId="2" applyFont="1" applyBorder="1" applyAlignment="1">
      <alignment horizontal="right" vertical="top"/>
    </xf>
    <xf numFmtId="167" fontId="7" fillId="0" borderId="39" xfId="2" applyFont="1" applyBorder="1" applyAlignment="1">
      <alignment horizontal="right" vertical="top"/>
    </xf>
    <xf numFmtId="167" fontId="7" fillId="0" borderId="2" xfId="2" applyFont="1" applyBorder="1" applyAlignment="1">
      <alignment horizontal="right" vertical="top"/>
    </xf>
    <xf numFmtId="167" fontId="20" fillId="0" borderId="13" xfId="2" applyFont="1" applyBorder="1" applyAlignment="1">
      <alignment vertical="top"/>
    </xf>
    <xf numFmtId="167" fontId="20" fillId="0" borderId="39" xfId="2" applyFont="1" applyBorder="1" applyAlignment="1">
      <alignment vertical="top"/>
    </xf>
    <xf numFmtId="167" fontId="20" fillId="0" borderId="30" xfId="2" applyFont="1" applyBorder="1" applyAlignment="1">
      <alignment vertical="top"/>
    </xf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18" fillId="0" borderId="0" xfId="0" applyFont="1" applyAlignment="1">
      <alignment horizontal="center" vertical="center"/>
    </xf>
    <xf numFmtId="0" fontId="0" fillId="0" borderId="5" xfId="0" applyBorder="1"/>
    <xf numFmtId="0" fontId="15" fillId="0" borderId="0" xfId="0" applyFont="1" applyAlignment="1">
      <alignment horizontal="justify" vertical="center" wrapText="1"/>
    </xf>
    <xf numFmtId="0" fontId="7" fillId="0" borderId="0" xfId="0" applyFont="1"/>
    <xf numFmtId="0" fontId="4" fillId="0" borderId="7" xfId="0" applyFont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7" fillId="0" borderId="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6" xfId="0" applyBorder="1"/>
    <xf numFmtId="0" fontId="13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Alignment="1">
      <alignment vertical="top"/>
    </xf>
    <xf numFmtId="43" fontId="24" fillId="0" borderId="22" xfId="3" applyFont="1" applyBorder="1" applyAlignment="1">
      <alignment horizontal="right"/>
    </xf>
    <xf numFmtId="43" fontId="24" fillId="0" borderId="0" xfId="3" applyFont="1" applyAlignment="1">
      <alignment horizontal="right"/>
    </xf>
    <xf numFmtId="43" fontId="24" fillId="0" borderId="22" xfId="3" applyFont="1" applyBorder="1" applyAlignment="1">
      <alignment horizontal="right" vertical="top"/>
    </xf>
    <xf numFmtId="43" fontId="24" fillId="0" borderId="0" xfId="3" applyFont="1" applyAlignment="1">
      <alignment horizontal="right" vertical="top"/>
    </xf>
    <xf numFmtId="168" fontId="0" fillId="0" borderId="0" xfId="0" applyNumberFormat="1"/>
    <xf numFmtId="7" fontId="0" fillId="0" borderId="0" xfId="0" applyNumberFormat="1"/>
    <xf numFmtId="0" fontId="9" fillId="0" borderId="42" xfId="0" applyFont="1" applyBorder="1" applyAlignment="1">
      <alignment horizontal="center"/>
    </xf>
    <xf numFmtId="0" fontId="0" fillId="0" borderId="42" xfId="0" applyBorder="1"/>
    <xf numFmtId="0" fontId="5" fillId="0" borderId="0" xfId="0" applyFont="1" applyAlignment="1">
      <alignment horizontal="center"/>
    </xf>
    <xf numFmtId="0" fontId="0" fillId="0" borderId="0" xfId="0"/>
    <xf numFmtId="0" fontId="15" fillId="0" borderId="0" xfId="0" applyFont="1" applyAlignment="1">
      <alignment horizontal="left"/>
    </xf>
    <xf numFmtId="0" fontId="17" fillId="0" borderId="38" xfId="0" applyFont="1" applyBorder="1" applyAlignment="1">
      <alignment horizontal="center" vertical="center"/>
    </xf>
    <xf numFmtId="0" fontId="0" fillId="0" borderId="27" xfId="0" applyBorder="1"/>
    <xf numFmtId="0" fontId="21" fillId="0" borderId="38" xfId="0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0" fillId="0" borderId="5" xfId="0" applyBorder="1"/>
    <xf numFmtId="0" fontId="0" fillId="0" borderId="43" xfId="0" applyBorder="1"/>
    <xf numFmtId="0" fontId="4" fillId="0" borderId="38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 wrapText="1"/>
    </xf>
    <xf numFmtId="0" fontId="0" fillId="0" borderId="4" xfId="0" applyBorder="1"/>
    <xf numFmtId="0" fontId="0" fillId="0" borderId="13" xfId="0" applyBorder="1"/>
    <xf numFmtId="0" fontId="21" fillId="0" borderId="38" xfId="0" applyFont="1" applyBorder="1" applyAlignment="1">
      <alignment horizontal="center" vertical="center" wrapText="1"/>
    </xf>
    <xf numFmtId="0" fontId="15" fillId="0" borderId="0" xfId="0" applyFont="1" applyAlignment="1">
      <alignment horizontal="justify" vertical="center" wrapText="1"/>
    </xf>
    <xf numFmtId="14" fontId="19" fillId="0" borderId="39" xfId="0" applyNumberFormat="1" applyFont="1" applyBorder="1" applyAlignment="1">
      <alignment horizontal="center" vertical="center"/>
    </xf>
    <xf numFmtId="0" fontId="15" fillId="0" borderId="39" xfId="0" applyFont="1" applyBorder="1" applyAlignment="1">
      <alignment horizontal="justify" vertical="center" wrapText="1"/>
    </xf>
    <xf numFmtId="0" fontId="4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justify" vertical="center" wrapText="1"/>
    </xf>
    <xf numFmtId="0" fontId="0" fillId="0" borderId="22" xfId="0" applyBorder="1"/>
    <xf numFmtId="0" fontId="15" fillId="0" borderId="38" xfId="0" applyFont="1" applyBorder="1" applyAlignment="1">
      <alignment horizontal="justify" vertical="center" wrapText="1"/>
    </xf>
    <xf numFmtId="0" fontId="16" fillId="0" borderId="5" xfId="0" applyFont="1" applyBorder="1" applyAlignment="1">
      <alignment horizontal="center" vertical="top" wrapText="1"/>
    </xf>
    <xf numFmtId="0" fontId="17" fillId="0" borderId="39" xfId="0" applyFont="1" applyBorder="1" applyAlignment="1">
      <alignment horizontal="justify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0" fontId="7" fillId="0" borderId="0" xfId="0" applyFont="1"/>
    <xf numFmtId="167" fontId="17" fillId="0" borderId="38" xfId="2" applyFont="1" applyBorder="1" applyAlignment="1">
      <alignment horizontal="justify" vertical="center" wrapText="1"/>
    </xf>
    <xf numFmtId="0" fontId="16" fillId="0" borderId="5" xfId="0" applyFont="1" applyBorder="1" applyAlignment="1">
      <alignment horizontal="justify" vertical="center"/>
    </xf>
    <xf numFmtId="0" fontId="17" fillId="0" borderId="38" xfId="0" applyFont="1" applyBorder="1" applyAlignment="1">
      <alignment horizontal="left" vertical="center"/>
    </xf>
    <xf numFmtId="0" fontId="18" fillId="0" borderId="38" xfId="0" applyFont="1" applyBorder="1" applyAlignment="1">
      <alignment horizontal="center" vertical="center"/>
    </xf>
    <xf numFmtId="0" fontId="16" fillId="0" borderId="5" xfId="0" applyFont="1" applyBorder="1" applyAlignment="1">
      <alignment horizontal="justify" vertical="top" wrapText="1"/>
    </xf>
    <xf numFmtId="0" fontId="4" fillId="0" borderId="38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4" fontId="19" fillId="0" borderId="7" xfId="0" applyNumberFormat="1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2" borderId="57" xfId="0" applyFont="1" applyFill="1" applyBorder="1" applyAlignment="1">
      <alignment horizontal="left"/>
    </xf>
    <xf numFmtId="0" fontId="0" fillId="0" borderId="24" xfId="0" applyBorder="1"/>
    <xf numFmtId="14" fontId="7" fillId="0" borderId="2" xfId="0" applyNumberFormat="1" applyFont="1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22" fillId="0" borderId="58" xfId="0" applyFont="1" applyBorder="1" applyAlignment="1">
      <alignment horizontal="right" vertical="center"/>
    </xf>
    <xf numFmtId="0" fontId="0" fillId="0" borderId="18" xfId="0" applyBorder="1"/>
    <xf numFmtId="14" fontId="6" fillId="0" borderId="40" xfId="0" applyNumberFormat="1" applyFont="1" applyBorder="1" applyAlignment="1">
      <alignment horizontal="justify" vertical="center"/>
    </xf>
    <xf numFmtId="0" fontId="8" fillId="2" borderId="66" xfId="0" applyFont="1" applyFill="1" applyBorder="1" applyAlignment="1">
      <alignment horizontal="center"/>
    </xf>
    <xf numFmtId="0" fontId="0" fillId="0" borderId="54" xfId="0" applyBorder="1"/>
    <xf numFmtId="0" fontId="0" fillId="0" borderId="55" xfId="0" applyBorder="1"/>
    <xf numFmtId="0" fontId="13" fillId="0" borderId="50" xfId="0" applyFont="1" applyBorder="1" applyAlignment="1">
      <alignment horizontal="left" vertical="top"/>
    </xf>
    <xf numFmtId="0" fontId="0" fillId="0" borderId="14" xfId="0" applyBorder="1"/>
    <xf numFmtId="0" fontId="0" fillId="0" borderId="63" xfId="0" applyBorder="1"/>
    <xf numFmtId="0" fontId="7" fillId="0" borderId="7" xfId="0" applyFont="1" applyBorder="1" applyAlignment="1">
      <alignment horizontal="justify" vertical="top" wrapText="1"/>
    </xf>
    <xf numFmtId="0" fontId="7" fillId="0" borderId="0" xfId="0" applyFont="1" applyAlignment="1">
      <alignment vertical="top"/>
    </xf>
    <xf numFmtId="0" fontId="6" fillId="0" borderId="41" xfId="0" applyFont="1" applyBorder="1" applyAlignment="1">
      <alignment horizontal="center" vertical="top"/>
    </xf>
    <xf numFmtId="0" fontId="6" fillId="0" borderId="62" xfId="0" applyFont="1" applyBorder="1" applyAlignment="1">
      <alignment horizontal="center" vertical="top"/>
    </xf>
    <xf numFmtId="0" fontId="0" fillId="0" borderId="6" xfId="0" applyBorder="1"/>
    <xf numFmtId="0" fontId="7" fillId="0" borderId="40" xfId="0" applyFont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0" fillId="0" borderId="16" xfId="0" applyBorder="1"/>
    <xf numFmtId="0" fontId="27" fillId="0" borderId="39" xfId="0" applyFont="1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8" xfId="0" applyBorder="1"/>
    <xf numFmtId="0" fontId="8" fillId="2" borderId="59" xfId="0" applyFont="1" applyFill="1" applyBorder="1" applyAlignment="1">
      <alignment horizontal="center"/>
    </xf>
    <xf numFmtId="0" fontId="0" fillId="0" borderId="26" xfId="0" applyBorder="1"/>
    <xf numFmtId="0" fontId="27" fillId="0" borderId="38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3" fillId="0" borderId="15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53" xfId="0" applyFont="1" applyBorder="1" applyAlignment="1">
      <alignment horizontal="left" vertical="top"/>
    </xf>
    <xf numFmtId="0" fontId="0" fillId="0" borderId="65" xfId="0" applyBorder="1"/>
    <xf numFmtId="0" fontId="7" fillId="0" borderId="56" xfId="0" applyFont="1" applyBorder="1" applyAlignment="1">
      <alignment horizontal="center" vertical="center"/>
    </xf>
    <xf numFmtId="0" fontId="0" fillId="0" borderId="67" xfId="0" applyBorder="1"/>
    <xf numFmtId="0" fontId="7" fillId="0" borderId="52" xfId="0" applyFont="1" applyBorder="1" applyAlignment="1">
      <alignment horizontal="center" vertical="center"/>
    </xf>
    <xf numFmtId="0" fontId="0" fillId="0" borderId="64" xfId="0" applyBorder="1"/>
    <xf numFmtId="0" fontId="7" fillId="0" borderId="62" xfId="0" applyFont="1" applyBorder="1" applyAlignment="1">
      <alignment horizontal="center" vertical="center"/>
    </xf>
    <xf numFmtId="3" fontId="13" fillId="0" borderId="50" xfId="0" applyNumberFormat="1" applyFont="1" applyBorder="1" applyAlignment="1">
      <alignment horizontal="left" vertical="top"/>
    </xf>
    <xf numFmtId="0" fontId="13" fillId="0" borderId="49" xfId="0" applyFont="1" applyBorder="1" applyAlignment="1">
      <alignment horizontal="left" vertical="top"/>
    </xf>
    <xf numFmtId="0" fontId="5" fillId="0" borderId="51" xfId="0" applyFont="1" applyBorder="1" applyAlignment="1">
      <alignment horizontal="center" vertical="center"/>
    </xf>
    <xf numFmtId="3" fontId="7" fillId="0" borderId="52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65" fontId="7" fillId="0" borderId="47" xfId="0" applyNumberFormat="1" applyFont="1" applyBorder="1" applyAlignment="1">
      <alignment horizontal="center" vertical="center"/>
    </xf>
    <xf numFmtId="0" fontId="0" fillId="0" borderId="47" xfId="0" applyBorder="1"/>
    <xf numFmtId="41" fontId="7" fillId="0" borderId="48" xfId="0" applyNumberFormat="1" applyFont="1" applyBorder="1" applyAlignment="1">
      <alignment horizontal="center" vertical="center"/>
    </xf>
    <xf numFmtId="0" fontId="0" fillId="0" borderId="48" xfId="0" applyBorder="1"/>
    <xf numFmtId="0" fontId="7" fillId="0" borderId="12" xfId="0" applyFont="1" applyBorder="1" applyAlignment="1">
      <alignment horizontal="center" vertical="center" wrapText="1"/>
    </xf>
    <xf numFmtId="0" fontId="0" fillId="0" borderId="44" xfId="0" applyBorder="1"/>
    <xf numFmtId="41" fontId="5" fillId="0" borderId="47" xfId="0" applyNumberFormat="1" applyFont="1" applyBorder="1" applyAlignment="1">
      <alignment horizontal="center" vertical="center" wrapText="1"/>
    </xf>
    <xf numFmtId="169" fontId="7" fillId="0" borderId="47" xfId="0" applyNumberFormat="1" applyFont="1" applyBorder="1" applyAlignment="1">
      <alignment horizontal="center" vertical="center"/>
    </xf>
    <xf numFmtId="41" fontId="7" fillId="0" borderId="45" xfId="0" applyNumberFormat="1" applyFont="1" applyBorder="1" applyAlignment="1">
      <alignment horizontal="center" vertical="center"/>
    </xf>
    <xf numFmtId="41" fontId="7" fillId="0" borderId="47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0" fillId="0" borderId="2" xfId="0" applyBorder="1"/>
    <xf numFmtId="14" fontId="7" fillId="0" borderId="62" xfId="0" applyNumberFormat="1" applyFont="1" applyBorder="1" applyAlignment="1">
      <alignment horizontal="center"/>
    </xf>
    <xf numFmtId="14" fontId="7" fillId="0" borderId="1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6" xfId="0" applyFont="1" applyBorder="1" applyAlignment="1">
      <alignment horizontal="center" vertical="center"/>
    </xf>
    <xf numFmtId="14" fontId="20" fillId="0" borderId="41" xfId="0" applyNumberFormat="1" applyFont="1" applyBorder="1" applyAlignment="1">
      <alignment horizontal="center" wrapText="1"/>
    </xf>
    <xf numFmtId="14" fontId="8" fillId="2" borderId="59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justify" vertical="top" wrapText="1"/>
    </xf>
    <xf numFmtId="14" fontId="7" fillId="0" borderId="40" xfId="0" applyNumberFormat="1" applyFont="1" applyBorder="1" applyAlignment="1">
      <alignment horizontal="center"/>
    </xf>
    <xf numFmtId="0" fontId="10" fillId="0" borderId="60" xfId="0" applyFont="1" applyBorder="1" applyAlignment="1">
      <alignment horizontal="center" vertical="center"/>
    </xf>
    <xf numFmtId="0" fontId="0" fillId="0" borderId="40" xfId="0" applyBorder="1"/>
    <xf numFmtId="0" fontId="7" fillId="0" borderId="2" xfId="0" applyFont="1" applyBorder="1" applyAlignment="1">
      <alignment horizontal="justify" vertical="top"/>
    </xf>
    <xf numFmtId="0" fontId="20" fillId="0" borderId="7" xfId="0" applyFont="1" applyBorder="1" applyAlignment="1">
      <alignment horizontal="justify" vertical="top" wrapText="1"/>
    </xf>
    <xf numFmtId="0" fontId="0" fillId="0" borderId="0" xfId="0" applyAlignment="1">
      <alignment vertical="top"/>
    </xf>
    <xf numFmtId="0" fontId="20" fillId="0" borderId="1" xfId="0" applyFont="1" applyBorder="1" applyAlignment="1">
      <alignment horizontal="justify" vertical="top" wrapText="1"/>
    </xf>
    <xf numFmtId="0" fontId="20" fillId="0" borderId="7" xfId="0" applyFont="1" applyBorder="1" applyAlignment="1">
      <alignment horizontal="justify" vertical="top"/>
    </xf>
    <xf numFmtId="14" fontId="8" fillId="2" borderId="66" xfId="0" applyNumberFormat="1" applyFont="1" applyFill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6" fillId="0" borderId="40" xfId="0" applyNumberFormat="1" applyFont="1" applyBorder="1" applyAlignment="1">
      <alignment horizontal="justify"/>
    </xf>
    <xf numFmtId="0" fontId="20" fillId="0" borderId="35" xfId="0" applyFont="1" applyBorder="1" applyAlignment="1">
      <alignment horizontal="justify" vertical="top" wrapText="1"/>
    </xf>
    <xf numFmtId="0" fontId="16" fillId="0" borderId="68" xfId="0" applyFont="1" applyBorder="1" applyAlignment="1">
      <alignment horizontal="center" vertical="top"/>
    </xf>
    <xf numFmtId="0" fontId="0" fillId="0" borderId="23" xfId="0" applyBorder="1"/>
    <xf numFmtId="14" fontId="7" fillId="0" borderId="39" xfId="0" applyNumberFormat="1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top"/>
    </xf>
  </cellXfs>
  <cellStyles count="4">
    <cellStyle name="Hiperlink" xfId="1" builtinId="8"/>
    <cellStyle name="Moeda" xfId="2" builtinId="4"/>
    <cellStyle name="Normal" xfId="0" builtinId="0"/>
    <cellStyle name="Vírgula" xfId="3" builtinId="3"/>
  </cellStyles>
  <dxfs count="2">
    <dxf>
      <font>
        <b/>
        <condense val="0"/>
        <extend val="0"/>
      </font>
      <fill>
        <patternFill>
          <bgColor indexed="17"/>
        </patternFill>
      </fill>
    </dxf>
    <dxf>
      <font>
        <b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S110"/>
  <sheetViews>
    <sheetView showGridLines="0" view="pageBreakPreview" zoomScaleNormal="91" workbookViewId="0">
      <selection activeCell="B4" sqref="B4"/>
    </sheetView>
  </sheetViews>
  <sheetFormatPr defaultRowHeight="12.5" x14ac:dyDescent="0.25"/>
  <cols>
    <col min="1" max="1" width="35.453125" style="175" bestFit="1" customWidth="1"/>
    <col min="2" max="2" width="35.7265625" style="175" customWidth="1"/>
    <col min="4" max="4" width="13.26953125" style="175" bestFit="1" customWidth="1"/>
    <col min="6" max="6" width="27.26953125" style="175" customWidth="1"/>
    <col min="7" max="7" width="40.1796875" style="175" bestFit="1" customWidth="1"/>
    <col min="8" max="8" width="47.26953125" style="175" bestFit="1" customWidth="1"/>
  </cols>
  <sheetData>
    <row r="1" spans="1:19" ht="16" customHeight="1" thickBot="1" x14ac:dyDescent="0.4">
      <c r="A1" s="197" t="s">
        <v>0</v>
      </c>
      <c r="B1" s="198"/>
    </row>
    <row r="2" spans="1:19" ht="13" customHeight="1" thickTop="1" x14ac:dyDescent="0.25">
      <c r="M2">
        <v>1</v>
      </c>
      <c r="N2" t="s">
        <v>1</v>
      </c>
      <c r="O2" t="s">
        <v>2</v>
      </c>
      <c r="P2">
        <v>21500</v>
      </c>
      <c r="Q2">
        <v>30</v>
      </c>
      <c r="R2" t="s">
        <v>3</v>
      </c>
    </row>
    <row r="3" spans="1:19" ht="13" customHeight="1" x14ac:dyDescent="0.3">
      <c r="A3" s="1" t="s">
        <v>4</v>
      </c>
      <c r="B3" s="15" t="s">
        <v>5</v>
      </c>
    </row>
    <row r="4" spans="1:19" ht="13" customHeight="1" x14ac:dyDescent="0.3">
      <c r="A4" s="64" t="s">
        <v>6</v>
      </c>
      <c r="B4" s="65" t="s">
        <v>7</v>
      </c>
    </row>
    <row r="5" spans="1:19" ht="13" customHeight="1" x14ac:dyDescent="0.3">
      <c r="A5" s="66" t="s">
        <v>8</v>
      </c>
      <c r="B5" s="67">
        <v>44441</v>
      </c>
      <c r="M5" s="115"/>
      <c r="N5" s="115"/>
      <c r="P5" s="115"/>
      <c r="S5" s="115"/>
    </row>
    <row r="6" spans="1:19" ht="13" customHeight="1" x14ac:dyDescent="0.3">
      <c r="A6" s="1"/>
      <c r="M6" s="115"/>
      <c r="N6" s="115"/>
      <c r="P6" s="115"/>
      <c r="S6" s="115"/>
    </row>
    <row r="7" spans="1:19" ht="13" customHeight="1" x14ac:dyDescent="0.3">
      <c r="A7" s="64" t="s">
        <v>9</v>
      </c>
      <c r="B7" s="68" t="s">
        <v>10</v>
      </c>
      <c r="M7" s="115"/>
      <c r="N7" s="115"/>
      <c r="P7" s="115"/>
      <c r="S7" s="115"/>
    </row>
    <row r="8" spans="1:19" ht="13" customHeight="1" x14ac:dyDescent="0.3">
      <c r="A8" s="77" t="s">
        <v>11</v>
      </c>
      <c r="B8" s="75" t="s">
        <v>12</v>
      </c>
      <c r="M8" s="115"/>
      <c r="N8" s="115"/>
      <c r="P8" s="115"/>
      <c r="S8" s="115"/>
    </row>
    <row r="9" spans="1:19" ht="13" customHeight="1" x14ac:dyDescent="0.3">
      <c r="A9" s="77" t="s">
        <v>13</v>
      </c>
      <c r="B9" s="75" t="s">
        <v>14</v>
      </c>
      <c r="M9" s="115"/>
      <c r="N9" s="115"/>
      <c r="P9" s="115"/>
      <c r="S9" s="115"/>
    </row>
    <row r="10" spans="1:19" ht="13" customHeight="1" x14ac:dyDescent="0.3">
      <c r="A10" s="77" t="s">
        <v>15</v>
      </c>
      <c r="B10" s="69" t="s">
        <v>16</v>
      </c>
      <c r="E10" s="8"/>
      <c r="M10" s="115"/>
      <c r="N10" s="115"/>
      <c r="P10" s="115"/>
      <c r="S10" s="115"/>
    </row>
    <row r="11" spans="1:19" ht="13" customHeight="1" x14ac:dyDescent="0.3">
      <c r="A11" s="121" t="s">
        <v>17</v>
      </c>
      <c r="B11" s="122" t="s">
        <v>18</v>
      </c>
      <c r="E11" s="8"/>
      <c r="M11" s="115"/>
      <c r="N11" s="115"/>
      <c r="P11" s="115"/>
      <c r="S11" s="115"/>
    </row>
    <row r="12" spans="1:19" ht="13" customHeight="1" x14ac:dyDescent="0.3">
      <c r="A12" s="121" t="s">
        <v>17</v>
      </c>
      <c r="B12" s="122" t="str">
        <f>IF($B$11=$A$80, "", B11)</f>
        <v/>
      </c>
      <c r="E12" s="8"/>
      <c r="M12" s="115"/>
      <c r="N12" s="115"/>
      <c r="P12" s="115"/>
      <c r="S12" s="115"/>
    </row>
    <row r="13" spans="1:19" ht="13" customHeight="1" x14ac:dyDescent="0.3">
      <c r="A13" s="121" t="s">
        <v>19</v>
      </c>
      <c r="B13" s="122" t="str">
        <f>IF($B$11=$A$80, "", VLOOKUP(B11,A80:C100,2,FALSE))</f>
        <v/>
      </c>
      <c r="E13" s="8"/>
      <c r="M13" s="115"/>
      <c r="N13" s="115"/>
      <c r="P13" s="115"/>
      <c r="S13" s="115"/>
    </row>
    <row r="14" spans="1:19" ht="13" customHeight="1" x14ac:dyDescent="0.3">
      <c r="A14" s="121" t="s">
        <v>20</v>
      </c>
      <c r="B14" s="122" t="str">
        <f>IF($B$11=$A$80, "", VLOOKUP(B11,A80:C100,3,FALSE))</f>
        <v/>
      </c>
      <c r="E14" s="8"/>
      <c r="M14" s="115"/>
      <c r="N14" s="115"/>
      <c r="P14" s="115"/>
      <c r="S14" s="115"/>
    </row>
    <row r="15" spans="1:19" ht="13" customHeight="1" x14ac:dyDescent="0.3">
      <c r="A15" s="66" t="s">
        <v>21</v>
      </c>
      <c r="B15" s="70" t="s">
        <v>22</v>
      </c>
      <c r="E15" s="8" t="s">
        <v>23</v>
      </c>
      <c r="F15" s="181" t="s">
        <v>24</v>
      </c>
      <c r="G15" t="s">
        <v>25</v>
      </c>
      <c r="H15" t="s">
        <v>26</v>
      </c>
      <c r="M15" s="115"/>
      <c r="N15" s="115"/>
      <c r="P15" s="115"/>
      <c r="S15" s="115"/>
    </row>
    <row r="16" spans="1:19" ht="13" customHeight="1" x14ac:dyDescent="0.3">
      <c r="A16" s="1"/>
      <c r="B16" s="2"/>
      <c r="E16" s="8" t="s">
        <v>27</v>
      </c>
      <c r="F16" t="s">
        <v>28</v>
      </c>
      <c r="G16" s="181" t="s">
        <v>29</v>
      </c>
      <c r="H16" t="s">
        <v>30</v>
      </c>
      <c r="M16" s="115"/>
      <c r="N16" s="115"/>
      <c r="P16" s="115"/>
      <c r="S16" s="115"/>
    </row>
    <row r="17" spans="1:19" ht="13" customHeight="1" x14ac:dyDescent="0.3">
      <c r="A17" s="64" t="s">
        <v>31</v>
      </c>
      <c r="B17" s="134" t="s">
        <v>32</v>
      </c>
      <c r="E17" s="8" t="s">
        <v>33</v>
      </c>
      <c r="F17" t="s">
        <v>34</v>
      </c>
      <c r="G17" t="s">
        <v>35</v>
      </c>
      <c r="H17" t="s">
        <v>36</v>
      </c>
      <c r="M17" s="115"/>
      <c r="N17" s="115"/>
      <c r="P17" s="115"/>
      <c r="S17" s="115"/>
    </row>
    <row r="18" spans="1:19" ht="13" customHeight="1" x14ac:dyDescent="0.3">
      <c r="A18" s="77" t="s">
        <v>37</v>
      </c>
      <c r="B18" s="69">
        <f>CNS_PrintAS!W2</f>
        <v>0</v>
      </c>
      <c r="E18" s="8" t="s">
        <v>38</v>
      </c>
      <c r="F18" t="s">
        <v>39</v>
      </c>
      <c r="G18" t="s">
        <v>40</v>
      </c>
      <c r="H18" t="s">
        <v>41</v>
      </c>
      <c r="M18" s="115"/>
      <c r="N18" s="115"/>
      <c r="P18" s="115"/>
      <c r="S18" s="115"/>
    </row>
    <row r="19" spans="1:19" ht="13" customHeight="1" x14ac:dyDescent="0.3">
      <c r="A19" s="77" t="s">
        <v>42</v>
      </c>
      <c r="B19" s="69">
        <f>CNS_PrintAS!X2</f>
        <v>0</v>
      </c>
      <c r="E19" s="8" t="s">
        <v>43</v>
      </c>
      <c r="F19" s="181" t="s">
        <v>44</v>
      </c>
      <c r="G19" t="s">
        <v>40</v>
      </c>
      <c r="M19" s="115"/>
      <c r="N19" s="115"/>
      <c r="P19" s="115"/>
      <c r="S19" s="115"/>
    </row>
    <row r="20" spans="1:19" ht="13" customHeight="1" x14ac:dyDescent="0.3">
      <c r="A20" s="77" t="s">
        <v>45</v>
      </c>
      <c r="B20" s="69"/>
      <c r="E20" s="8"/>
      <c r="M20" s="115"/>
      <c r="N20" s="115"/>
      <c r="P20" s="115"/>
      <c r="S20" s="115"/>
    </row>
    <row r="21" spans="1:19" ht="13" customHeight="1" x14ac:dyDescent="0.3">
      <c r="A21" s="71" t="s">
        <v>46</v>
      </c>
      <c r="B21" s="72" t="s">
        <v>47</v>
      </c>
      <c r="E21" s="8"/>
      <c r="M21" s="115"/>
      <c r="N21" s="115"/>
      <c r="P21" s="115"/>
      <c r="S21" s="115"/>
    </row>
    <row r="22" spans="1:19" ht="13" customHeight="1" x14ac:dyDescent="0.3">
      <c r="A22" s="73" t="s">
        <v>48</v>
      </c>
      <c r="B22" s="74" t="s">
        <v>49</v>
      </c>
      <c r="E22" s="8"/>
      <c r="M22" s="115"/>
      <c r="N22" s="115"/>
      <c r="P22" s="115"/>
      <c r="S22" s="115"/>
    </row>
    <row r="23" spans="1:19" ht="13" customHeight="1" x14ac:dyDescent="0.3">
      <c r="A23" s="1" t="s">
        <v>50</v>
      </c>
      <c r="B23" s="188" t="s">
        <v>51</v>
      </c>
      <c r="C23" s="1" t="s">
        <v>52</v>
      </c>
      <c r="M23" s="115"/>
      <c r="N23" s="115"/>
      <c r="P23" s="115"/>
      <c r="S23" s="115"/>
    </row>
    <row r="24" spans="1:19" ht="13" customHeight="1" x14ac:dyDescent="0.3">
      <c r="A24" s="1" t="s">
        <v>53</v>
      </c>
      <c r="B24" s="188" t="s">
        <v>54</v>
      </c>
      <c r="C24" s="1"/>
      <c r="M24" s="115"/>
      <c r="N24" s="115"/>
      <c r="P24" s="115"/>
      <c r="S24" s="115"/>
    </row>
    <row r="25" spans="1:19" x14ac:dyDescent="0.25">
      <c r="B25" s="2"/>
      <c r="M25" s="115"/>
      <c r="N25" s="115"/>
      <c r="P25" s="115"/>
      <c r="S25" s="115"/>
    </row>
    <row r="26" spans="1:19" ht="13" customHeight="1" x14ac:dyDescent="0.3">
      <c r="A26" s="64" t="s">
        <v>55</v>
      </c>
      <c r="B26" s="65" t="s">
        <v>56</v>
      </c>
      <c r="M26" s="115"/>
      <c r="N26" s="115"/>
      <c r="P26" s="115"/>
      <c r="S26" s="115"/>
    </row>
    <row r="27" spans="1:19" ht="13" customHeight="1" x14ac:dyDescent="0.3">
      <c r="A27" s="77" t="s">
        <v>57</v>
      </c>
      <c r="B27" s="75" t="s">
        <v>58</v>
      </c>
      <c r="M27" s="115"/>
      <c r="N27" s="115"/>
      <c r="P27" s="115"/>
      <c r="S27" s="115"/>
    </row>
    <row r="28" spans="1:19" ht="13" customHeight="1" x14ac:dyDescent="0.3">
      <c r="A28" s="71" t="s">
        <v>59</v>
      </c>
      <c r="B28" s="76" t="s">
        <v>60</v>
      </c>
      <c r="M28" s="115"/>
      <c r="N28" s="115"/>
      <c r="P28" s="115"/>
      <c r="S28" s="115"/>
    </row>
    <row r="29" spans="1:19" ht="13" customHeight="1" x14ac:dyDescent="0.3">
      <c r="A29" s="71" t="s">
        <v>61</v>
      </c>
      <c r="B29" s="162" t="s">
        <v>62</v>
      </c>
      <c r="M29" s="115"/>
      <c r="N29" s="115"/>
      <c r="P29" s="115"/>
      <c r="S29" s="115"/>
    </row>
    <row r="30" spans="1:19" ht="13" customHeight="1" x14ac:dyDescent="0.3">
      <c r="A30" s="77" t="s">
        <v>63</v>
      </c>
      <c r="B30" s="163" t="s">
        <v>64</v>
      </c>
      <c r="M30" s="115"/>
      <c r="N30" s="115"/>
      <c r="P30" s="115"/>
      <c r="S30" s="115"/>
    </row>
    <row r="31" spans="1:19" ht="13" customHeight="1" x14ac:dyDescent="0.3">
      <c r="A31" s="77" t="s">
        <v>65</v>
      </c>
      <c r="B31" s="164" t="s">
        <v>66</v>
      </c>
      <c r="C31" s="165" t="s">
        <v>67</v>
      </c>
      <c r="D31" s="1"/>
      <c r="M31" s="115"/>
      <c r="N31" s="115"/>
      <c r="P31" s="115"/>
      <c r="S31" s="115"/>
    </row>
    <row r="32" spans="1:19" ht="13" customHeight="1" x14ac:dyDescent="0.3">
      <c r="A32" s="77" t="s">
        <v>68</v>
      </c>
      <c r="B32" s="78"/>
      <c r="D32" s="111"/>
      <c r="M32" s="115"/>
      <c r="N32" s="115"/>
      <c r="P32" s="115"/>
      <c r="S32" s="115"/>
    </row>
    <row r="33" spans="1:19" ht="13" customHeight="1" x14ac:dyDescent="0.3">
      <c r="A33" s="77" t="s">
        <v>69</v>
      </c>
      <c r="B33" s="78"/>
      <c r="M33" s="115"/>
      <c r="N33" s="115"/>
      <c r="P33" s="115"/>
      <c r="S33" s="115"/>
    </row>
    <row r="34" spans="1:19" ht="13" customHeight="1" x14ac:dyDescent="0.3">
      <c r="A34" s="77" t="s">
        <v>70</v>
      </c>
      <c r="B34" s="75" t="s">
        <v>71</v>
      </c>
      <c r="M34" s="115"/>
      <c r="N34" s="115"/>
      <c r="P34" s="115"/>
      <c r="S34" s="115"/>
    </row>
    <row r="35" spans="1:19" ht="13" customHeight="1" x14ac:dyDescent="0.3">
      <c r="A35" s="77" t="s">
        <v>72</v>
      </c>
      <c r="B35" s="106" t="s">
        <v>73</v>
      </c>
      <c r="E35" t="s">
        <v>74</v>
      </c>
      <c r="F35" s="181" t="s">
        <v>75</v>
      </c>
      <c r="G35" s="181" t="s">
        <v>76</v>
      </c>
      <c r="M35" s="115"/>
      <c r="N35" s="115"/>
      <c r="P35" s="115"/>
      <c r="S35" s="115"/>
    </row>
    <row r="36" spans="1:19" ht="13" customHeight="1" x14ac:dyDescent="0.3">
      <c r="A36" s="66" t="s">
        <v>77</v>
      </c>
      <c r="B36" s="110" t="s">
        <v>78</v>
      </c>
      <c r="E36" s="181" t="s">
        <v>79</v>
      </c>
      <c r="F36" s="181" t="s">
        <v>80</v>
      </c>
      <c r="G36" s="181" t="s">
        <v>81</v>
      </c>
      <c r="M36" s="115"/>
      <c r="N36" s="115"/>
      <c r="P36" s="115"/>
      <c r="S36" s="115"/>
    </row>
    <row r="37" spans="1:19" x14ac:dyDescent="0.25">
      <c r="B37" s="15"/>
      <c r="M37" s="115"/>
      <c r="N37" s="115"/>
      <c r="P37" s="115"/>
      <c r="S37" s="115"/>
    </row>
    <row r="38" spans="1:19" ht="13" customHeight="1" x14ac:dyDescent="0.3">
      <c r="A38" s="64" t="s">
        <v>82</v>
      </c>
      <c r="B38" s="65" t="s">
        <v>83</v>
      </c>
      <c r="G38" s="116"/>
      <c r="M38" s="115"/>
      <c r="N38" s="115"/>
      <c r="P38" s="115"/>
      <c r="S38" s="115"/>
    </row>
    <row r="39" spans="1:19" ht="13" customHeight="1" x14ac:dyDescent="0.3">
      <c r="A39" s="77" t="s">
        <v>84</v>
      </c>
      <c r="B39" s="79" t="e">
        <f>VLOOKUP(B10, A51:C75,2,FALSE)</f>
        <v>#N/A</v>
      </c>
      <c r="M39" s="115"/>
      <c r="N39" s="115"/>
      <c r="P39" s="115"/>
      <c r="S39" s="115"/>
    </row>
    <row r="40" spans="1:19" ht="13" customHeight="1" x14ac:dyDescent="0.3">
      <c r="A40" s="77" t="s">
        <v>85</v>
      </c>
      <c r="B40" s="75" t="str">
        <f>CNS_PrintAS!T2</f>
        <v>ELY</v>
      </c>
      <c r="M40" s="115"/>
      <c r="N40" s="115"/>
      <c r="P40" s="115"/>
      <c r="S40" s="115"/>
    </row>
    <row r="41" spans="1:19" ht="13" customHeight="1" x14ac:dyDescent="0.3">
      <c r="A41" s="77" t="s">
        <v>86</v>
      </c>
      <c r="B41" s="80">
        <v>645000</v>
      </c>
      <c r="M41" s="115"/>
      <c r="N41" s="115"/>
      <c r="P41" s="115"/>
      <c r="S41" s="115"/>
    </row>
    <row r="42" spans="1:19" ht="13" customHeight="1" x14ac:dyDescent="0.3">
      <c r="A42" s="77" t="s">
        <v>87</v>
      </c>
      <c r="B42" s="75"/>
      <c r="M42" s="115"/>
      <c r="N42" s="115"/>
      <c r="P42" s="115"/>
      <c r="S42" s="115"/>
    </row>
    <row r="43" spans="1:19" ht="13" customHeight="1" x14ac:dyDescent="0.3">
      <c r="A43" s="66" t="s">
        <v>88</v>
      </c>
      <c r="B43" s="119" t="s">
        <v>89</v>
      </c>
      <c r="M43" s="115"/>
      <c r="N43" s="115"/>
      <c r="P43" s="115"/>
      <c r="S43" s="115"/>
    </row>
    <row r="44" spans="1:19" x14ac:dyDescent="0.25">
      <c r="M44" s="115"/>
      <c r="N44" s="115"/>
      <c r="P44" s="115"/>
      <c r="S44" s="115"/>
    </row>
    <row r="45" spans="1:19" x14ac:dyDescent="0.25">
      <c r="M45" s="115"/>
      <c r="N45" s="115"/>
      <c r="P45" s="115"/>
      <c r="S45" s="115"/>
    </row>
    <row r="46" spans="1:19" x14ac:dyDescent="0.25">
      <c r="M46" s="115"/>
      <c r="N46" s="115"/>
      <c r="P46" s="115"/>
      <c r="S46" s="115"/>
    </row>
    <row r="47" spans="1:19" x14ac:dyDescent="0.25">
      <c r="E47" t="s">
        <v>90</v>
      </c>
      <c r="F47" t="s">
        <v>91</v>
      </c>
      <c r="G47" t="s">
        <v>92</v>
      </c>
      <c r="M47" s="115"/>
      <c r="N47" s="115"/>
      <c r="P47" s="115"/>
      <c r="S47" s="115"/>
    </row>
    <row r="48" spans="1:19" x14ac:dyDescent="0.25">
      <c r="E48" t="s">
        <v>93</v>
      </c>
      <c r="F48" t="s">
        <v>94</v>
      </c>
      <c r="G48" t="s">
        <v>95</v>
      </c>
      <c r="M48" s="115"/>
      <c r="N48" s="115"/>
      <c r="P48" s="115"/>
      <c r="S48" s="115"/>
    </row>
    <row r="49" spans="1:19" ht="13" customHeight="1" x14ac:dyDescent="0.3">
      <c r="A49" s="199" t="s">
        <v>96</v>
      </c>
      <c r="B49" s="200"/>
      <c r="C49" s="200"/>
      <c r="M49" s="115"/>
      <c r="N49" s="115"/>
      <c r="P49" s="115"/>
      <c r="S49" s="115"/>
    </row>
    <row r="50" spans="1:19" x14ac:dyDescent="0.25">
      <c r="M50" s="115"/>
      <c r="N50" s="115"/>
      <c r="P50" s="115"/>
      <c r="S50" s="115"/>
    </row>
    <row r="51" spans="1:19" x14ac:dyDescent="0.25">
      <c r="A51" t="s">
        <v>97</v>
      </c>
      <c r="B51" t="s">
        <v>98</v>
      </c>
      <c r="C51" t="s">
        <v>99</v>
      </c>
      <c r="M51" s="115"/>
      <c r="N51" s="115"/>
      <c r="P51" s="115"/>
      <c r="S51" s="115"/>
    </row>
    <row r="52" spans="1:19" x14ac:dyDescent="0.25">
      <c r="A52" t="s">
        <v>100</v>
      </c>
      <c r="B52" t="s">
        <v>101</v>
      </c>
      <c r="C52" t="s">
        <v>102</v>
      </c>
      <c r="M52" s="115"/>
      <c r="N52" s="115"/>
      <c r="P52" s="115"/>
      <c r="S52" s="115"/>
    </row>
    <row r="53" spans="1:19" x14ac:dyDescent="0.25">
      <c r="A53" t="s">
        <v>103</v>
      </c>
      <c r="B53" t="s">
        <v>104</v>
      </c>
      <c r="C53" t="s">
        <v>105</v>
      </c>
      <c r="M53" s="115"/>
      <c r="N53" s="115"/>
      <c r="P53" s="115"/>
      <c r="S53" s="115"/>
    </row>
    <row r="54" spans="1:19" x14ac:dyDescent="0.25">
      <c r="A54" t="s">
        <v>106</v>
      </c>
      <c r="B54" t="s">
        <v>107</v>
      </c>
      <c r="C54" t="s">
        <v>108</v>
      </c>
      <c r="M54" s="115"/>
      <c r="N54" s="115"/>
      <c r="P54" s="115"/>
      <c r="S54" s="115"/>
    </row>
    <row r="55" spans="1:19" x14ac:dyDescent="0.25">
      <c r="A55" t="s">
        <v>109</v>
      </c>
      <c r="B55" t="s">
        <v>110</v>
      </c>
      <c r="C55" t="s">
        <v>111</v>
      </c>
      <c r="M55" s="115"/>
      <c r="N55" s="115"/>
      <c r="P55" s="115"/>
      <c r="S55" s="115"/>
    </row>
    <row r="56" spans="1:19" x14ac:dyDescent="0.25">
      <c r="A56" t="s">
        <v>112</v>
      </c>
      <c r="B56" t="s">
        <v>113</v>
      </c>
      <c r="C56" t="s">
        <v>114</v>
      </c>
      <c r="M56" s="115"/>
      <c r="N56" s="115"/>
      <c r="P56" s="115"/>
      <c r="S56" s="115"/>
    </row>
    <row r="57" spans="1:19" x14ac:dyDescent="0.25">
      <c r="A57" t="s">
        <v>115</v>
      </c>
      <c r="B57" t="s">
        <v>116</v>
      </c>
      <c r="C57" t="s">
        <v>117</v>
      </c>
      <c r="M57" s="115"/>
      <c r="N57" s="115"/>
      <c r="P57" s="115"/>
      <c r="S57" s="115"/>
    </row>
    <row r="58" spans="1:19" x14ac:dyDescent="0.25">
      <c r="A58" t="s">
        <v>118</v>
      </c>
      <c r="B58" t="s">
        <v>119</v>
      </c>
      <c r="C58" t="s">
        <v>120</v>
      </c>
      <c r="M58" s="115"/>
      <c r="N58" s="115"/>
      <c r="P58" s="115"/>
      <c r="S58" s="115"/>
    </row>
    <row r="59" spans="1:19" x14ac:dyDescent="0.25">
      <c r="A59" t="s">
        <v>121</v>
      </c>
      <c r="B59" t="s">
        <v>122</v>
      </c>
      <c r="C59" t="s">
        <v>123</v>
      </c>
      <c r="M59" s="115"/>
      <c r="N59" s="115"/>
      <c r="P59" s="115"/>
      <c r="S59" s="115"/>
    </row>
    <row r="60" spans="1:19" x14ac:dyDescent="0.25">
      <c r="A60" t="s">
        <v>124</v>
      </c>
      <c r="B60" t="s">
        <v>125</v>
      </c>
      <c r="C60" t="s">
        <v>126</v>
      </c>
      <c r="M60" s="115"/>
      <c r="N60" s="115"/>
      <c r="P60" s="115"/>
      <c r="S60" s="115"/>
    </row>
    <row r="61" spans="1:19" x14ac:dyDescent="0.25">
      <c r="A61" t="s">
        <v>127</v>
      </c>
      <c r="B61" t="s">
        <v>128</v>
      </c>
      <c r="C61" t="s">
        <v>129</v>
      </c>
      <c r="M61" s="115"/>
      <c r="N61" s="115"/>
      <c r="P61" s="115"/>
      <c r="S61" s="115"/>
    </row>
    <row r="62" spans="1:19" x14ac:dyDescent="0.25">
      <c r="A62" t="s">
        <v>130</v>
      </c>
      <c r="B62" t="s">
        <v>131</v>
      </c>
      <c r="C62" t="s">
        <v>132</v>
      </c>
      <c r="M62" s="115"/>
      <c r="N62" s="115"/>
      <c r="P62" s="115"/>
      <c r="S62" s="115"/>
    </row>
    <row r="63" spans="1:19" x14ac:dyDescent="0.25">
      <c r="A63" t="s">
        <v>133</v>
      </c>
      <c r="B63" t="s">
        <v>134</v>
      </c>
      <c r="C63" t="s">
        <v>135</v>
      </c>
      <c r="M63" s="115"/>
      <c r="N63" s="115"/>
      <c r="P63" s="115"/>
      <c r="S63" s="115"/>
    </row>
    <row r="64" spans="1:19" x14ac:dyDescent="0.25">
      <c r="A64" t="s">
        <v>136</v>
      </c>
      <c r="B64" t="s">
        <v>137</v>
      </c>
      <c r="C64" t="s">
        <v>138</v>
      </c>
      <c r="M64" s="115"/>
      <c r="N64" s="115"/>
      <c r="P64" s="115"/>
      <c r="S64" s="115"/>
    </row>
    <row r="65" spans="1:19" x14ac:dyDescent="0.25">
      <c r="A65" t="s">
        <v>74</v>
      </c>
      <c r="B65" t="s">
        <v>139</v>
      </c>
      <c r="C65" t="s">
        <v>75</v>
      </c>
      <c r="M65" s="115"/>
      <c r="N65" s="115"/>
      <c r="P65" s="115"/>
      <c r="S65" s="115"/>
    </row>
    <row r="66" spans="1:19" x14ac:dyDescent="0.25">
      <c r="A66" t="s">
        <v>140</v>
      </c>
      <c r="B66" t="s">
        <v>141</v>
      </c>
      <c r="C66" t="s">
        <v>142</v>
      </c>
      <c r="M66" s="115"/>
      <c r="N66" s="115"/>
      <c r="P66" s="115"/>
      <c r="S66" s="115"/>
    </row>
    <row r="67" spans="1:19" x14ac:dyDescent="0.25">
      <c r="A67" t="s">
        <v>143</v>
      </c>
      <c r="B67" t="s">
        <v>144</v>
      </c>
      <c r="C67" t="s">
        <v>145</v>
      </c>
      <c r="M67" s="115"/>
      <c r="N67" s="115"/>
      <c r="P67" s="115"/>
      <c r="S67" s="115"/>
    </row>
    <row r="68" spans="1:19" x14ac:dyDescent="0.25">
      <c r="A68" t="s">
        <v>146</v>
      </c>
      <c r="B68" t="s">
        <v>147</v>
      </c>
      <c r="C68" t="s">
        <v>148</v>
      </c>
      <c r="M68" s="115"/>
      <c r="N68" s="115"/>
      <c r="P68" s="115"/>
      <c r="S68" s="115"/>
    </row>
    <row r="69" spans="1:19" x14ac:dyDescent="0.25">
      <c r="A69" t="s">
        <v>79</v>
      </c>
      <c r="B69" t="s">
        <v>149</v>
      </c>
      <c r="C69" t="s">
        <v>150</v>
      </c>
      <c r="M69" s="115"/>
      <c r="N69" s="115"/>
      <c r="P69" s="115"/>
      <c r="S69" s="115"/>
    </row>
    <row r="70" spans="1:19" x14ac:dyDescent="0.25">
      <c r="A70" t="s">
        <v>151</v>
      </c>
      <c r="B70" t="s">
        <v>152</v>
      </c>
      <c r="C70" t="s">
        <v>153</v>
      </c>
      <c r="M70" s="115"/>
      <c r="N70" s="115"/>
      <c r="P70" s="115"/>
      <c r="S70" s="115"/>
    </row>
    <row r="71" spans="1:19" x14ac:dyDescent="0.25">
      <c r="A71" t="s">
        <v>154</v>
      </c>
      <c r="B71" t="s">
        <v>155</v>
      </c>
      <c r="C71" t="s">
        <v>156</v>
      </c>
      <c r="M71" s="115"/>
      <c r="N71" s="115"/>
      <c r="P71" s="115"/>
      <c r="S71" s="115"/>
    </row>
    <row r="72" spans="1:19" x14ac:dyDescent="0.25">
      <c r="A72" t="s">
        <v>157</v>
      </c>
      <c r="B72" t="s">
        <v>158</v>
      </c>
      <c r="C72" t="s">
        <v>99</v>
      </c>
      <c r="M72" s="115"/>
      <c r="N72" s="115"/>
      <c r="P72" s="115"/>
      <c r="S72" s="115"/>
    </row>
    <row r="73" spans="1:19" x14ac:dyDescent="0.25">
      <c r="A73" t="s">
        <v>159</v>
      </c>
      <c r="B73" t="s">
        <v>160</v>
      </c>
      <c r="C73" t="s">
        <v>161</v>
      </c>
      <c r="M73" s="115"/>
      <c r="N73" s="115"/>
      <c r="P73" s="115"/>
      <c r="S73" s="115"/>
    </row>
    <row r="74" spans="1:19" x14ac:dyDescent="0.25">
      <c r="A74" t="s">
        <v>162</v>
      </c>
      <c r="B74" t="s">
        <v>163</v>
      </c>
      <c r="C74" t="s">
        <v>164</v>
      </c>
      <c r="M74" s="115"/>
      <c r="N74" s="115"/>
      <c r="P74" s="115"/>
      <c r="S74" s="115"/>
    </row>
    <row r="75" spans="1:19" x14ac:dyDescent="0.25">
      <c r="A75" t="s">
        <v>165</v>
      </c>
      <c r="B75" t="s">
        <v>166</v>
      </c>
      <c r="C75" t="s">
        <v>167</v>
      </c>
      <c r="M75" s="115"/>
      <c r="N75" s="115"/>
      <c r="P75" s="115"/>
      <c r="S75" s="115"/>
    </row>
    <row r="76" spans="1:19" x14ac:dyDescent="0.25">
      <c r="M76" s="115"/>
      <c r="N76" s="115"/>
      <c r="P76" s="115"/>
      <c r="S76" s="115"/>
    </row>
    <row r="77" spans="1:19" x14ac:dyDescent="0.25">
      <c r="M77" s="115"/>
      <c r="N77" s="115"/>
      <c r="P77" s="115"/>
      <c r="S77" s="115"/>
    </row>
    <row r="78" spans="1:19" ht="13" customHeight="1" x14ac:dyDescent="0.3">
      <c r="A78" s="199" t="s">
        <v>168</v>
      </c>
      <c r="B78" s="200"/>
      <c r="C78" s="200"/>
      <c r="M78" s="115"/>
      <c r="N78" s="115"/>
      <c r="P78" s="115"/>
      <c r="S78" s="115"/>
    </row>
    <row r="79" spans="1:19" x14ac:dyDescent="0.25">
      <c r="M79" s="115"/>
      <c r="N79" s="115"/>
      <c r="P79" s="115"/>
      <c r="S79" s="115"/>
    </row>
    <row r="80" spans="1:19" x14ac:dyDescent="0.25">
      <c r="A80" t="s">
        <v>18</v>
      </c>
      <c r="M80" s="115"/>
      <c r="N80" s="115"/>
      <c r="P80" s="115"/>
      <c r="S80" s="115"/>
    </row>
    <row r="81" spans="1:19" x14ac:dyDescent="0.25">
      <c r="A81" s="181" t="s">
        <v>169</v>
      </c>
      <c r="B81" s="181" t="s">
        <v>170</v>
      </c>
      <c r="C81" s="181" t="s">
        <v>171</v>
      </c>
      <c r="M81" s="115"/>
      <c r="N81" s="115"/>
      <c r="P81" s="115"/>
      <c r="S81" s="115"/>
    </row>
    <row r="82" spans="1:19" x14ac:dyDescent="0.25">
      <c r="A82" t="s">
        <v>172</v>
      </c>
      <c r="B82" t="s">
        <v>173</v>
      </c>
      <c r="C82" t="s">
        <v>174</v>
      </c>
      <c r="M82" s="115"/>
      <c r="N82" s="115"/>
      <c r="P82" s="115"/>
      <c r="S82" s="115"/>
    </row>
    <row r="83" spans="1:19" x14ac:dyDescent="0.25">
      <c r="A83" s="181" t="s">
        <v>175</v>
      </c>
      <c r="B83" s="181" t="s">
        <v>176</v>
      </c>
      <c r="C83" s="181" t="s">
        <v>177</v>
      </c>
      <c r="M83" s="115"/>
      <c r="N83" s="115"/>
      <c r="P83" s="115"/>
      <c r="S83" s="115"/>
    </row>
    <row r="84" spans="1:19" x14ac:dyDescent="0.25">
      <c r="A84" t="s">
        <v>178</v>
      </c>
      <c r="B84" t="s">
        <v>179</v>
      </c>
      <c r="C84" t="s">
        <v>180</v>
      </c>
      <c r="M84" s="115"/>
      <c r="N84" s="115"/>
      <c r="P84" s="115"/>
      <c r="S84" s="115"/>
    </row>
    <row r="85" spans="1:19" x14ac:dyDescent="0.25">
      <c r="A85" s="181" t="s">
        <v>181</v>
      </c>
      <c r="B85" s="181" t="s">
        <v>182</v>
      </c>
      <c r="C85" s="181" t="s">
        <v>183</v>
      </c>
      <c r="M85" s="115"/>
      <c r="N85" s="115"/>
      <c r="P85" s="115"/>
      <c r="S85" s="115"/>
    </row>
    <row r="86" spans="1:19" x14ac:dyDescent="0.25">
      <c r="A86" s="181" t="s">
        <v>184</v>
      </c>
      <c r="B86" s="181" t="s">
        <v>185</v>
      </c>
      <c r="C86" s="181" t="s">
        <v>186</v>
      </c>
      <c r="M86" s="115"/>
      <c r="N86" s="115"/>
      <c r="P86" s="115"/>
      <c r="S86" s="115"/>
    </row>
    <row r="87" spans="1:19" x14ac:dyDescent="0.25">
      <c r="A87" t="s">
        <v>187</v>
      </c>
      <c r="B87" t="s">
        <v>188</v>
      </c>
      <c r="C87" t="s">
        <v>189</v>
      </c>
      <c r="M87" s="115"/>
      <c r="N87" s="115"/>
      <c r="P87" s="115"/>
      <c r="S87" s="115"/>
    </row>
    <row r="88" spans="1:19" x14ac:dyDescent="0.25">
      <c r="A88" t="s">
        <v>150</v>
      </c>
      <c r="B88" t="s">
        <v>190</v>
      </c>
      <c r="C88" t="s">
        <v>191</v>
      </c>
      <c r="M88" s="115"/>
      <c r="N88" s="115"/>
      <c r="P88" s="115"/>
      <c r="S88" s="115"/>
    </row>
    <row r="89" spans="1:19" x14ac:dyDescent="0.25">
      <c r="A89" t="s">
        <v>192</v>
      </c>
      <c r="B89" t="s">
        <v>193</v>
      </c>
      <c r="C89" t="s">
        <v>194</v>
      </c>
      <c r="M89" s="115"/>
      <c r="N89" s="115"/>
      <c r="P89" s="115"/>
      <c r="S89" s="115"/>
    </row>
    <row r="90" spans="1:19" x14ac:dyDescent="0.25">
      <c r="A90" s="181" t="s">
        <v>195</v>
      </c>
      <c r="B90" s="181" t="s">
        <v>196</v>
      </c>
      <c r="C90" s="181" t="s">
        <v>197</v>
      </c>
      <c r="M90" s="115"/>
      <c r="N90" s="115"/>
      <c r="P90" s="115"/>
      <c r="S90" s="115"/>
    </row>
    <row r="91" spans="1:19" x14ac:dyDescent="0.25">
      <c r="A91" t="s">
        <v>198</v>
      </c>
      <c r="B91" t="s">
        <v>199</v>
      </c>
      <c r="C91" t="s">
        <v>200</v>
      </c>
      <c r="M91" s="115"/>
      <c r="N91" s="115"/>
      <c r="P91" s="115"/>
      <c r="S91" s="115"/>
    </row>
    <row r="92" spans="1:19" x14ac:dyDescent="0.25">
      <c r="A92" s="181" t="s">
        <v>201</v>
      </c>
      <c r="B92" s="181" t="s">
        <v>202</v>
      </c>
      <c r="C92" s="181" t="s">
        <v>203</v>
      </c>
      <c r="M92" s="115"/>
      <c r="N92" s="115"/>
      <c r="P92" s="115"/>
      <c r="S92" s="115"/>
    </row>
    <row r="93" spans="1:19" x14ac:dyDescent="0.25">
      <c r="A93" t="s">
        <v>129</v>
      </c>
      <c r="B93" t="s">
        <v>204</v>
      </c>
      <c r="C93" t="s">
        <v>205</v>
      </c>
      <c r="M93" s="115"/>
      <c r="N93" s="115"/>
      <c r="P93" s="115"/>
      <c r="S93" s="115"/>
    </row>
    <row r="94" spans="1:19" x14ac:dyDescent="0.25">
      <c r="A94" t="s">
        <v>206</v>
      </c>
      <c r="B94" t="s">
        <v>207</v>
      </c>
      <c r="C94" t="s">
        <v>208</v>
      </c>
      <c r="M94" s="115"/>
      <c r="N94" s="115"/>
      <c r="P94" s="115"/>
      <c r="S94" s="115"/>
    </row>
    <row r="95" spans="1:19" x14ac:dyDescent="0.25">
      <c r="A95" s="181" t="s">
        <v>209</v>
      </c>
      <c r="B95" s="181" t="s">
        <v>210</v>
      </c>
      <c r="C95" s="181" t="s">
        <v>211</v>
      </c>
      <c r="M95" s="115"/>
      <c r="N95" s="115"/>
      <c r="P95" s="115"/>
      <c r="S95" s="115"/>
    </row>
    <row r="96" spans="1:19" x14ac:dyDescent="0.25">
      <c r="A96" t="s">
        <v>212</v>
      </c>
      <c r="B96" t="s">
        <v>213</v>
      </c>
      <c r="C96" t="s">
        <v>214</v>
      </c>
      <c r="M96" s="115"/>
      <c r="N96" s="115"/>
      <c r="P96" s="115"/>
      <c r="S96" s="115"/>
    </row>
    <row r="97" spans="1:19" x14ac:dyDescent="0.25">
      <c r="A97" t="s">
        <v>215</v>
      </c>
      <c r="B97" t="s">
        <v>216</v>
      </c>
      <c r="C97" t="s">
        <v>217</v>
      </c>
      <c r="M97" s="115"/>
      <c r="N97" s="115"/>
      <c r="P97" s="115"/>
      <c r="S97" s="115"/>
    </row>
    <row r="98" spans="1:19" x14ac:dyDescent="0.25">
      <c r="A98" s="181" t="s">
        <v>218</v>
      </c>
      <c r="B98" s="181" t="s">
        <v>219</v>
      </c>
      <c r="C98" s="181" t="s">
        <v>220</v>
      </c>
      <c r="M98" s="115"/>
      <c r="N98" s="115"/>
      <c r="P98" s="115"/>
      <c r="S98" s="115"/>
    </row>
    <row r="99" spans="1:19" x14ac:dyDescent="0.25">
      <c r="A99" s="181" t="s">
        <v>221</v>
      </c>
      <c r="B99" s="181" t="s">
        <v>222</v>
      </c>
      <c r="C99" s="181" t="s">
        <v>223</v>
      </c>
      <c r="M99" s="115"/>
      <c r="N99" s="115"/>
      <c r="P99" s="115"/>
      <c r="S99" s="115"/>
    </row>
    <row r="100" spans="1:19" x14ac:dyDescent="0.25">
      <c r="A100" s="181" t="s">
        <v>224</v>
      </c>
      <c r="B100" s="181" t="s">
        <v>225</v>
      </c>
      <c r="C100" s="181" t="s">
        <v>226</v>
      </c>
      <c r="M100" s="115"/>
      <c r="N100" s="115"/>
      <c r="P100" s="115"/>
      <c r="S100" s="115"/>
    </row>
    <row r="101" spans="1:19" x14ac:dyDescent="0.25">
      <c r="M101" s="115"/>
      <c r="N101" s="115"/>
      <c r="P101" s="115"/>
      <c r="S101" s="115"/>
    </row>
    <row r="102" spans="1:19" x14ac:dyDescent="0.25">
      <c r="M102" s="115"/>
      <c r="N102" s="115"/>
      <c r="P102" s="115"/>
      <c r="S102" s="115"/>
    </row>
    <row r="103" spans="1:19" x14ac:dyDescent="0.25">
      <c r="M103" s="115"/>
      <c r="N103" s="115"/>
      <c r="P103" s="115"/>
      <c r="S103" s="115"/>
    </row>
    <row r="104" spans="1:19" x14ac:dyDescent="0.25">
      <c r="M104" s="115"/>
      <c r="N104" s="115"/>
      <c r="P104" s="115"/>
      <c r="S104" s="115"/>
    </row>
    <row r="105" spans="1:19" x14ac:dyDescent="0.25">
      <c r="M105" s="115"/>
      <c r="N105" s="115"/>
      <c r="P105" s="115"/>
      <c r="S105" s="115"/>
    </row>
    <row r="106" spans="1:19" x14ac:dyDescent="0.25">
      <c r="M106" s="115"/>
      <c r="N106" s="115"/>
      <c r="P106" s="115"/>
      <c r="S106" s="115"/>
    </row>
    <row r="107" spans="1:19" x14ac:dyDescent="0.25">
      <c r="M107" s="115"/>
      <c r="N107" s="115"/>
      <c r="P107" s="115"/>
      <c r="S107" s="115"/>
    </row>
    <row r="108" spans="1:19" x14ac:dyDescent="0.25">
      <c r="M108" s="115"/>
      <c r="N108" s="115"/>
      <c r="P108" s="115"/>
      <c r="S108" s="115"/>
    </row>
    <row r="109" spans="1:19" x14ac:dyDescent="0.25">
      <c r="M109" s="115"/>
      <c r="N109" s="115"/>
      <c r="P109" s="115"/>
      <c r="S109" s="115"/>
    </row>
    <row r="110" spans="1:19" x14ac:dyDescent="0.25">
      <c r="M110" s="115"/>
      <c r="N110" s="115"/>
      <c r="P110" s="115"/>
      <c r="S110" s="115"/>
    </row>
  </sheetData>
  <mergeCells count="3">
    <mergeCell ref="A1:B1"/>
    <mergeCell ref="A49:C49"/>
    <mergeCell ref="A78:C78"/>
  </mergeCells>
  <conditionalFormatting sqref="B31">
    <cfRule type="expression" dxfId="1" priority="1" stopIfTrue="1">
      <formula>$D$31=FALSE</formula>
    </cfRule>
    <cfRule type="expression" dxfId="0" priority="2" stopIfTrue="1">
      <formula>$D$31=TRUE</formula>
    </cfRule>
  </conditionalFormatting>
  <dataValidations count="1">
    <dataValidation type="list" showInputMessage="1" showErrorMessage="1" errorTitle="Erro" error="Selecione o gestor na caixa de seleção. Caso queira colocar manualmente, selecione &quot;Outros&quot;" prompt="Selecione o gestor do contrato na lista" sqref="B11" xr:uid="{00000000-0002-0000-0000-000000000000}">
      <formula1>$A$80:$A$100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colBreaks count="1" manualBreakCount="1">
    <brk id="2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"/>
  <sheetViews>
    <sheetView workbookViewId="0"/>
  </sheetViews>
  <sheetFormatPr defaultRowHeight="12.5" x14ac:dyDescent="0.25"/>
  <sheetData>
    <row r="1" spans="1:21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</row>
    <row r="2" spans="1:21" x14ac:dyDescent="0.25">
      <c r="A2" s="116"/>
      <c r="B2" s="116"/>
      <c r="C2" s="115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96"/>
      <c r="S2" s="116"/>
      <c r="T2" s="116"/>
    </row>
  </sheetData>
  <pageMargins left="0.78740157499999996" right="0.78740157499999996" top="0.984251969" bottom="0.984251969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6:T77"/>
  <sheetViews>
    <sheetView showGridLines="0" view="pageBreakPreview" topLeftCell="A28" zoomScale="75" zoomScaleNormal="100" zoomScaleSheetLayoutView="75" workbookViewId="0">
      <selection activeCell="G35" sqref="G35:K41"/>
    </sheetView>
  </sheetViews>
  <sheetFormatPr defaultRowHeight="12.5" x14ac:dyDescent="0.25"/>
  <cols>
    <col min="3" max="3" width="9.26953125" style="175" bestFit="1" customWidth="1"/>
    <col min="5" max="5" width="10.7265625" style="175" customWidth="1"/>
    <col min="6" max="6" width="0.453125" style="175" customWidth="1"/>
    <col min="9" max="9" width="11" style="175" bestFit="1" customWidth="1"/>
    <col min="11" max="11" width="10.7265625" style="175" customWidth="1"/>
    <col min="18" max="18" width="24.81640625" style="175" bestFit="1" customWidth="1"/>
    <col min="19" max="19" width="38.54296875" style="175" bestFit="1" customWidth="1"/>
    <col min="20" max="20" width="42.453125" style="175" bestFit="1" customWidth="1"/>
  </cols>
  <sheetData>
    <row r="6" spans="1:14" x14ac:dyDescent="0.25">
      <c r="A6" s="181"/>
      <c r="B6" s="181"/>
      <c r="C6" s="181"/>
      <c r="D6" s="181"/>
      <c r="E6" s="189"/>
      <c r="F6" s="189" t="s">
        <v>227</v>
      </c>
      <c r="G6" s="181"/>
      <c r="H6" s="181"/>
      <c r="I6" s="181"/>
      <c r="J6" s="181"/>
      <c r="K6" s="181"/>
    </row>
    <row r="7" spans="1:14" ht="15.5" customHeight="1" x14ac:dyDescent="0.35">
      <c r="A7" s="181"/>
      <c r="B7" s="181"/>
      <c r="C7" s="181"/>
      <c r="D7" s="181"/>
      <c r="E7" s="22"/>
      <c r="F7" s="22" t="str">
        <f>CONCATENATE("Processo com D.L. ",dados!B8)</f>
        <v>Processo com D.L. 7210.2020/0001136-3</v>
      </c>
      <c r="G7" s="181"/>
      <c r="H7" s="181"/>
      <c r="I7" s="181"/>
      <c r="J7" s="181"/>
      <c r="K7" s="181"/>
    </row>
    <row r="8" spans="1:14" ht="15.75" customHeight="1" x14ac:dyDescent="0.25">
      <c r="A8" s="220" t="str">
        <f>CONCATENATE("OBJETO: ",dados!B38)</f>
        <v>OBJETO: Locação de placas metálicas de fechamento em atendimento a diversos eventos pelo período de 12 meses</v>
      </c>
      <c r="B8" s="200"/>
      <c r="C8" s="200"/>
      <c r="D8" s="200"/>
      <c r="E8" s="200"/>
      <c r="F8" s="200"/>
      <c r="G8" s="200"/>
      <c r="H8" s="200"/>
      <c r="I8" s="200"/>
      <c r="J8" s="200"/>
      <c r="K8" s="200"/>
    </row>
    <row r="9" spans="1:14" ht="15.75" customHeight="1" thickBot="1" x14ac:dyDescent="0.3">
      <c r="A9" s="206"/>
      <c r="B9" s="206"/>
      <c r="C9" s="206"/>
      <c r="D9" s="206"/>
      <c r="E9" s="206"/>
      <c r="F9" s="206"/>
      <c r="G9" s="206"/>
      <c r="H9" s="206"/>
      <c r="I9" s="206"/>
      <c r="J9" s="206"/>
      <c r="K9" s="206"/>
    </row>
    <row r="10" spans="1:14" ht="15.5" customHeight="1" x14ac:dyDescent="0.25">
      <c r="A10" s="83" t="s">
        <v>228</v>
      </c>
      <c r="B10" s="84"/>
      <c r="C10" s="84"/>
      <c r="D10" s="84"/>
      <c r="E10" s="98"/>
      <c r="F10" s="84"/>
      <c r="G10" s="105" t="s">
        <v>228</v>
      </c>
      <c r="H10" s="84"/>
      <c r="I10" s="84"/>
      <c r="J10" s="84"/>
      <c r="K10" s="46"/>
    </row>
    <row r="11" spans="1:14" ht="15.5" customHeight="1" x14ac:dyDescent="0.25">
      <c r="A11" s="47" t="s">
        <v>229</v>
      </c>
      <c r="B11" s="81"/>
      <c r="C11" s="81"/>
      <c r="D11" s="81"/>
      <c r="E11" s="53"/>
      <c r="F11" s="81"/>
      <c r="G11" s="90" t="str">
        <f>dados!E35</f>
        <v>DAF</v>
      </c>
      <c r="H11" s="81"/>
      <c r="I11" s="81"/>
      <c r="J11" s="81"/>
      <c r="K11" s="89"/>
    </row>
    <row r="12" spans="1:14" ht="15.5" customHeight="1" x14ac:dyDescent="0.25">
      <c r="A12" s="54" t="s">
        <v>230</v>
      </c>
      <c r="B12" s="81"/>
      <c r="C12" s="81"/>
      <c r="D12" s="81"/>
      <c r="E12" s="53"/>
      <c r="F12" s="81"/>
      <c r="G12" s="117" t="s">
        <v>231</v>
      </c>
      <c r="H12" s="81"/>
      <c r="I12" s="81"/>
      <c r="J12" s="81"/>
      <c r="K12" s="89"/>
    </row>
    <row r="13" spans="1:14" ht="15" customHeight="1" x14ac:dyDescent="0.25">
      <c r="A13" s="54"/>
      <c r="B13" s="81"/>
      <c r="C13" s="81"/>
      <c r="D13" s="81"/>
      <c r="E13" s="53"/>
      <c r="F13" s="81"/>
      <c r="G13" s="221"/>
      <c r="H13" s="200"/>
      <c r="I13" s="200"/>
      <c r="J13" s="200"/>
      <c r="K13" s="210"/>
    </row>
    <row r="14" spans="1:14" ht="15.75" customHeight="1" x14ac:dyDescent="0.25">
      <c r="A14" s="217" t="e">
        <f>CONCATENATE("Trata-se de ",dados!B38," solicitada pela ",dados!B39,", conforme consta na SC/S ",dados!B10," nº ",dados!B9," à fl. 001.")</f>
        <v>#N/A</v>
      </c>
      <c r="B14" s="200"/>
      <c r="C14" s="200"/>
      <c r="D14" s="200"/>
      <c r="E14" s="203"/>
      <c r="F14" s="147"/>
      <c r="G14" s="215" t="str">
        <f>IF(dados!B23&lt;&gt;"-",CONCATENATE("Encaminho o presente processo propondo a homologação da Dispensa de Licitação Eletrônica nº ",dados!B23," no sistema Licitações-e, a autorização da contratação, o empenhamento e a realização da despesa, conforme solicitado na cota anterior."),CONCATENATE("Encaminho o presente processo propondo a autorização da contratação, o empenhamento e a realização da despesa, conforme solicitado na cota anterior."))</f>
        <v>Encaminho o presente processo propondo a autorização da contratação, o empenhamento e a realização da despesa, conforme solicitado na cota anterior.</v>
      </c>
      <c r="H14" s="200"/>
      <c r="I14" s="200"/>
      <c r="J14" s="200"/>
      <c r="K14" s="210"/>
      <c r="N14" s="181"/>
    </row>
    <row r="15" spans="1:14" ht="15.75" customHeight="1" x14ac:dyDescent="0.25">
      <c r="A15" s="218"/>
      <c r="B15" s="200"/>
      <c r="C15" s="200"/>
      <c r="D15" s="200"/>
      <c r="E15" s="203"/>
      <c r="F15" s="147"/>
      <c r="G15" s="211"/>
      <c r="H15" s="200"/>
      <c r="I15" s="200"/>
      <c r="J15" s="200"/>
      <c r="K15" s="210"/>
    </row>
    <row r="16" spans="1:14" ht="15.75" customHeight="1" x14ac:dyDescent="0.25">
      <c r="A16" s="218"/>
      <c r="B16" s="200"/>
      <c r="C16" s="200"/>
      <c r="D16" s="200"/>
      <c r="E16" s="203"/>
      <c r="F16" s="147"/>
      <c r="G16" s="211"/>
      <c r="H16" s="200"/>
      <c r="I16" s="200"/>
      <c r="J16" s="200"/>
      <c r="K16" s="210"/>
    </row>
    <row r="17" spans="1:18" ht="15.75" customHeight="1" x14ac:dyDescent="0.25">
      <c r="A17" s="218"/>
      <c r="B17" s="200"/>
      <c r="C17" s="200"/>
      <c r="D17" s="200"/>
      <c r="E17" s="203"/>
      <c r="F17" s="147"/>
      <c r="G17" s="211"/>
      <c r="H17" s="200"/>
      <c r="I17" s="200"/>
      <c r="J17" s="200"/>
      <c r="K17" s="210"/>
      <c r="Q17" s="8"/>
    </row>
    <row r="18" spans="1:18" ht="15.75" customHeight="1" x14ac:dyDescent="0.25">
      <c r="A18" s="218"/>
      <c r="B18" s="200"/>
      <c r="C18" s="200"/>
      <c r="D18" s="200"/>
      <c r="E18" s="203"/>
      <c r="F18" s="147"/>
      <c r="G18" s="211"/>
      <c r="H18" s="200"/>
      <c r="I18" s="200"/>
      <c r="J18" s="200"/>
      <c r="K18" s="210"/>
      <c r="Q18" s="8"/>
    </row>
    <row r="19" spans="1:18" ht="15.75" customHeight="1" x14ac:dyDescent="0.25">
      <c r="A19" s="219" t="str">
        <f>IF(dados!B23&lt;&gt;"-",CONCATENATE("Conforme Ata da Sessão Pública, a proposta mais vantajosa e que atende às especificações é da empresa ",dados!B26,", CNPJ nº ",TEXT(dados!B31,"00\.000\.000\/0000-00;"), ", no valor de R$ ",TEXT(dados!B41,"#.###,00"),"."),CONCATENATE("Considerando que a Dispensa de Licitação Eletrônica foi ",dados!B24," realizamos consulta direta ao mercado, resumida no mapa comparativo de preços à fl. ",dados!B43,", onde se apura que a proposta mais vantajosa foi ofertada pela empresa ",dados!B26,", CNPJ nº ",TEXT(dados!B31,"00\.000\.000\/0000-00;"),", no valor de R$ ",TEXT(dados!B41,"#.###,00"),"."))</f>
        <v>Considerando que a Dispensa de Licitação Eletrônica foi fracassada realizamos consulta direta ao mercado, resumida no mapa comparativo de preços à fl. 35, onde se apura que a proposta mais vantajosa foi ofertada pela empresa Recon Produtora e Eventos Eireli, CNPJ nº 24.598.745/0001-62, no valor de R$ 645.000,00.</v>
      </c>
      <c r="B19" s="200"/>
      <c r="C19" s="200"/>
      <c r="D19" s="200"/>
      <c r="E19" s="203"/>
      <c r="F19" s="147"/>
      <c r="G19" s="211"/>
      <c r="H19" s="200"/>
      <c r="I19" s="200"/>
      <c r="J19" s="200"/>
      <c r="K19" s="210"/>
      <c r="Q19" s="8"/>
    </row>
    <row r="20" spans="1:18" ht="15.75" customHeight="1" x14ac:dyDescent="0.25">
      <c r="A20" s="218"/>
      <c r="B20" s="200"/>
      <c r="C20" s="200"/>
      <c r="D20" s="200"/>
      <c r="E20" s="203"/>
      <c r="F20" s="147"/>
      <c r="G20" s="51"/>
      <c r="H20" s="45"/>
      <c r="I20" s="45"/>
      <c r="J20" s="45"/>
      <c r="K20" s="52"/>
      <c r="Q20" s="8"/>
    </row>
    <row r="21" spans="1:18" ht="15.75" customHeight="1" x14ac:dyDescent="0.25">
      <c r="A21" s="218"/>
      <c r="B21" s="200"/>
      <c r="C21" s="200"/>
      <c r="D21" s="200"/>
      <c r="E21" s="203"/>
      <c r="F21" s="147"/>
      <c r="G21" s="51"/>
      <c r="H21" s="45"/>
      <c r="I21" s="45"/>
      <c r="J21" s="45"/>
      <c r="K21" s="52"/>
      <c r="Q21" s="8"/>
    </row>
    <row r="22" spans="1:18" ht="15.75" customHeight="1" x14ac:dyDescent="0.25">
      <c r="A22" s="218"/>
      <c r="B22" s="200"/>
      <c r="C22" s="200"/>
      <c r="D22" s="200"/>
      <c r="E22" s="203"/>
      <c r="F22" s="147"/>
      <c r="G22" s="152"/>
      <c r="H22" s="147"/>
      <c r="I22" s="147"/>
      <c r="J22" s="147"/>
      <c r="K22" s="153"/>
      <c r="Q22" s="8"/>
    </row>
    <row r="23" spans="1:18" ht="15.75" customHeight="1" x14ac:dyDescent="0.25">
      <c r="A23" s="218"/>
      <c r="B23" s="200"/>
      <c r="C23" s="200"/>
      <c r="D23" s="200"/>
      <c r="E23" s="203"/>
      <c r="F23" s="147"/>
      <c r="G23" s="216"/>
      <c r="H23" s="200"/>
      <c r="I23" s="200"/>
      <c r="J23" s="200"/>
      <c r="K23" s="210"/>
      <c r="Q23" s="8"/>
    </row>
    <row r="24" spans="1:18" ht="15.75" customHeight="1" x14ac:dyDescent="0.25">
      <c r="A24" s="218"/>
      <c r="B24" s="200"/>
      <c r="C24" s="200"/>
      <c r="D24" s="200"/>
      <c r="E24" s="203"/>
      <c r="F24" s="147"/>
      <c r="G24" s="216" t="str">
        <f>dados!F36</f>
        <v>Edson Antonio Saura</v>
      </c>
      <c r="H24" s="200"/>
      <c r="I24" s="200"/>
      <c r="J24" s="200"/>
      <c r="K24" s="210"/>
      <c r="Q24" s="8"/>
    </row>
    <row r="25" spans="1:18" ht="15.75" customHeight="1" x14ac:dyDescent="0.25">
      <c r="A25" s="218"/>
      <c r="B25" s="200"/>
      <c r="C25" s="200"/>
      <c r="D25" s="200"/>
      <c r="E25" s="203"/>
      <c r="F25" s="147"/>
      <c r="G25" s="209" t="s">
        <v>232</v>
      </c>
      <c r="H25" s="200"/>
      <c r="I25" s="200"/>
      <c r="J25" s="200"/>
      <c r="K25" s="210"/>
      <c r="Q25" s="8"/>
    </row>
    <row r="26" spans="1:18" ht="15.75" customHeight="1" x14ac:dyDescent="0.25">
      <c r="A26" s="218"/>
      <c r="B26" s="200"/>
      <c r="C26" s="200"/>
      <c r="D26" s="200"/>
      <c r="E26" s="203"/>
      <c r="F26" s="147"/>
      <c r="G26" s="112"/>
      <c r="H26" s="113"/>
      <c r="I26" s="113"/>
      <c r="J26" s="113"/>
      <c r="K26" s="114"/>
      <c r="Q26" s="8"/>
    </row>
    <row r="27" spans="1:18" ht="15.75" customHeight="1" x14ac:dyDescent="0.25">
      <c r="A27" s="218"/>
      <c r="B27" s="200"/>
      <c r="C27" s="200"/>
      <c r="D27" s="200"/>
      <c r="E27" s="203"/>
      <c r="F27" s="147"/>
      <c r="G27" s="214">
        <f>dados!B5</f>
        <v>44441</v>
      </c>
      <c r="H27" s="200"/>
      <c r="I27" s="200"/>
      <c r="J27" s="200"/>
      <c r="K27" s="210"/>
      <c r="M27" s="226"/>
      <c r="N27" s="200"/>
      <c r="O27" s="200"/>
      <c r="P27" s="200"/>
      <c r="Q27" s="200"/>
      <c r="R27" s="200"/>
    </row>
    <row r="28" spans="1:18" ht="15.75" customHeight="1" x14ac:dyDescent="0.25">
      <c r="A28" s="218"/>
      <c r="B28" s="200"/>
      <c r="C28" s="200"/>
      <c r="D28" s="200"/>
      <c r="E28" s="203"/>
      <c r="F28" s="147" t="s">
        <v>233</v>
      </c>
      <c r="G28" s="48"/>
      <c r="H28" s="49"/>
      <c r="I28" s="49"/>
      <c r="J28" s="49"/>
      <c r="K28" s="50"/>
    </row>
    <row r="29" spans="1:18" ht="15.75" customHeight="1" x14ac:dyDescent="0.25">
      <c r="A29" s="218"/>
      <c r="B29" s="200"/>
      <c r="C29" s="200"/>
      <c r="D29" s="200"/>
      <c r="E29" s="203"/>
      <c r="F29" s="147"/>
      <c r="G29" s="48"/>
      <c r="H29" s="49"/>
      <c r="I29" s="49"/>
      <c r="J29" s="49"/>
      <c r="K29" s="50"/>
    </row>
    <row r="30" spans="1:18" ht="15.75" customHeight="1" x14ac:dyDescent="0.25">
      <c r="A30" s="219" t="s">
        <v>234</v>
      </c>
      <c r="B30" s="200"/>
      <c r="C30" s="200"/>
      <c r="D30" s="200"/>
      <c r="E30" s="203"/>
      <c r="F30" s="147"/>
      <c r="G30" s="48"/>
      <c r="H30" s="49"/>
      <c r="I30" s="49"/>
      <c r="J30" s="49"/>
      <c r="K30" s="50"/>
    </row>
    <row r="31" spans="1:18" ht="15.75" customHeight="1" x14ac:dyDescent="0.25">
      <c r="A31" s="218"/>
      <c r="B31" s="200"/>
      <c r="C31" s="200"/>
      <c r="D31" s="200"/>
      <c r="E31" s="203"/>
      <c r="F31" s="81"/>
      <c r="G31" s="48"/>
      <c r="H31" s="49"/>
      <c r="I31" s="49"/>
      <c r="J31" s="49"/>
      <c r="K31" s="50"/>
    </row>
    <row r="32" spans="1:18" ht="15.75" customHeight="1" x14ac:dyDescent="0.25">
      <c r="A32" s="218"/>
      <c r="B32" s="200"/>
      <c r="C32" s="200"/>
      <c r="D32" s="200"/>
      <c r="E32" s="203"/>
      <c r="F32" s="147"/>
      <c r="G32" s="90" t="s">
        <v>228</v>
      </c>
      <c r="H32" s="81"/>
      <c r="I32" s="81"/>
      <c r="J32" s="81"/>
      <c r="K32" s="89"/>
    </row>
    <row r="33" spans="1:17" ht="15.75" customHeight="1" x14ac:dyDescent="0.25">
      <c r="A33" s="100"/>
      <c r="B33" s="81"/>
      <c r="C33" s="81"/>
      <c r="D33" s="81"/>
      <c r="E33" s="53"/>
      <c r="F33" s="147"/>
      <c r="G33" s="90" t="s">
        <v>79</v>
      </c>
      <c r="H33" s="81"/>
      <c r="I33" s="81"/>
      <c r="J33" s="81"/>
      <c r="K33" s="89"/>
    </row>
    <row r="34" spans="1:17" ht="15.75" customHeight="1" x14ac:dyDescent="0.25">
      <c r="A34" s="202" t="s">
        <v>235</v>
      </c>
      <c r="B34" s="200"/>
      <c r="C34" s="200"/>
      <c r="D34" s="200"/>
      <c r="E34" s="203"/>
      <c r="F34" s="81"/>
      <c r="G34" s="88"/>
      <c r="H34" s="81"/>
      <c r="I34" s="81"/>
      <c r="J34" s="81"/>
      <c r="K34" s="89"/>
    </row>
    <row r="35" spans="1:17" ht="15.75" customHeight="1" x14ac:dyDescent="0.25">
      <c r="A35" s="149"/>
      <c r="B35" s="150"/>
      <c r="C35" s="150"/>
      <c r="D35" s="150"/>
      <c r="E35" s="151"/>
      <c r="F35" s="81"/>
      <c r="G35" s="215" t="str">
        <f>IF(dados!B23&lt;&gt;"-",CONCATENATE("Com base nas informações anteriores, homologo a Dispensa de Licitação Eletrônica nº ",dados!B23," e autorizo a contratação, o empenhamento e a realização da despesa no montante de R$ ",TEXT(dados!B41,"#.###,00"),"."),CONCATENATE("Com base nas informações anteriores, autorizo a contratação, o empenhamento e a realização da despesa no montante de R$ ",TEXT(dados!B41,"#.###,00"),"."))</f>
        <v>Com base nas informações anteriores, autorizo a contratação, o empenhamento e a realização da despesa no montante de R$ 645.000,00.</v>
      </c>
      <c r="H35" s="200"/>
      <c r="I35" s="200"/>
      <c r="J35" s="200"/>
      <c r="K35" s="210"/>
    </row>
    <row r="36" spans="1:17" ht="15.75" customHeight="1" x14ac:dyDescent="0.25">
      <c r="A36" s="100"/>
      <c r="B36" s="81"/>
      <c r="C36" s="81"/>
      <c r="D36" s="81"/>
      <c r="E36" s="53"/>
      <c r="F36" s="81"/>
      <c r="G36" s="211"/>
      <c r="H36" s="200"/>
      <c r="I36" s="200"/>
      <c r="J36" s="200"/>
      <c r="K36" s="210"/>
    </row>
    <row r="37" spans="1:17" ht="15.75" customHeight="1" x14ac:dyDescent="0.25">
      <c r="A37" s="208" t="str">
        <f>VLOOKUP(quadro!I60,dados!E10:H22,2)</f>
        <v>Elisa Yayoi Utimura</v>
      </c>
      <c r="B37" s="200"/>
      <c r="C37" s="200"/>
      <c r="D37" s="200"/>
      <c r="E37" s="203"/>
      <c r="F37" s="81"/>
      <c r="G37" s="211"/>
      <c r="H37" s="200"/>
      <c r="I37" s="200"/>
      <c r="J37" s="200"/>
      <c r="K37" s="210"/>
    </row>
    <row r="38" spans="1:17" ht="15.75" customHeight="1" x14ac:dyDescent="0.25">
      <c r="A38" s="204" t="str">
        <f>VLOOKUP(quadro!I60,dados!E10:H22,3)</f>
        <v>Assistente Técnica de Compras e Contratos</v>
      </c>
      <c r="B38" s="200"/>
      <c r="C38" s="200"/>
      <c r="D38" s="200"/>
      <c r="E38" s="203"/>
      <c r="F38" s="150"/>
      <c r="G38" s="211"/>
      <c r="H38" s="200"/>
      <c r="I38" s="200"/>
      <c r="J38" s="200"/>
      <c r="K38" s="210"/>
    </row>
    <row r="39" spans="1:17" ht="15.75" customHeight="1" x14ac:dyDescent="0.25">
      <c r="A39" s="227">
        <f>dados!B5</f>
        <v>44441</v>
      </c>
      <c r="B39" s="200"/>
      <c r="C39" s="200"/>
      <c r="D39" s="200"/>
      <c r="E39" s="203"/>
      <c r="F39" s="81"/>
      <c r="G39" s="211"/>
      <c r="H39" s="200"/>
      <c r="I39" s="200"/>
      <c r="J39" s="200"/>
      <c r="K39" s="210"/>
    </row>
    <row r="40" spans="1:17" ht="15.75" customHeight="1" x14ac:dyDescent="0.25">
      <c r="A40" s="100"/>
      <c r="B40" s="81"/>
      <c r="C40" s="81"/>
      <c r="D40" s="81"/>
      <c r="E40" s="53"/>
      <c r="F40" s="81"/>
      <c r="G40" s="211"/>
      <c r="H40" s="200"/>
      <c r="I40" s="200"/>
      <c r="J40" s="200"/>
      <c r="K40" s="210"/>
    </row>
    <row r="41" spans="1:17" ht="15.75" customHeight="1" x14ac:dyDescent="0.25">
      <c r="A41" s="47"/>
      <c r="B41" s="81"/>
      <c r="C41" s="81"/>
      <c r="D41" s="81"/>
      <c r="E41" s="53"/>
      <c r="F41" s="144"/>
      <c r="G41" s="211"/>
      <c r="H41" s="200"/>
      <c r="I41" s="200"/>
      <c r="J41" s="200"/>
      <c r="K41" s="210"/>
    </row>
    <row r="42" spans="1:17" ht="15.75" customHeight="1" x14ac:dyDescent="0.25">
      <c r="A42" s="47" t="s">
        <v>228</v>
      </c>
      <c r="B42" s="81"/>
      <c r="C42" s="81"/>
      <c r="D42" s="81"/>
      <c r="E42" s="53"/>
      <c r="F42" s="81"/>
      <c r="G42" s="209"/>
      <c r="H42" s="200"/>
      <c r="I42" s="200"/>
      <c r="J42" s="200"/>
      <c r="K42" s="210"/>
      <c r="M42" s="180"/>
      <c r="N42" s="180"/>
      <c r="O42" s="180"/>
      <c r="P42" s="180"/>
      <c r="Q42" s="180"/>
    </row>
    <row r="43" spans="1:17" ht="15.75" customHeight="1" x14ac:dyDescent="0.25">
      <c r="A43" s="47" t="s">
        <v>79</v>
      </c>
      <c r="B43" s="81"/>
      <c r="C43" s="81"/>
      <c r="D43" s="81"/>
      <c r="E43" s="53"/>
      <c r="F43" s="81"/>
      <c r="G43" s="211"/>
      <c r="H43" s="200"/>
      <c r="I43" s="200"/>
      <c r="J43" s="200"/>
      <c r="K43" s="210"/>
      <c r="M43" s="180"/>
      <c r="N43" s="180"/>
      <c r="O43" s="180"/>
      <c r="P43" s="180"/>
      <c r="Q43" s="180"/>
    </row>
    <row r="44" spans="1:17" ht="15.75" customHeight="1" x14ac:dyDescent="0.25">
      <c r="A44" s="118" t="s">
        <v>236</v>
      </c>
      <c r="B44" s="81"/>
      <c r="C44" s="81"/>
      <c r="D44" s="81"/>
      <c r="E44" s="53"/>
      <c r="F44" s="81"/>
      <c r="G44" s="214"/>
      <c r="H44" s="200"/>
      <c r="I44" s="200"/>
      <c r="J44" s="200"/>
      <c r="K44" s="210"/>
      <c r="M44" s="180"/>
      <c r="N44" s="180"/>
      <c r="O44" s="180"/>
      <c r="P44" s="180"/>
      <c r="Q44" s="180"/>
    </row>
    <row r="45" spans="1:17" ht="15.75" customHeight="1" x14ac:dyDescent="0.25">
      <c r="A45" s="217" t="e">
        <f>IF(dados!B23&lt;&gt;"-",CONCATENATE("De acordo com as informações acima, proponho a autorização da contratação, dispensada a licitação, com fundamento no ",VLOOKUP(dados!B7,dados!E47:G48,3),", do empenhamento, da realização da despesa, homologação da Dispensa de Licitação Eletrônica no Sistema Licitações-e e assinatura da Autorização de Serviços."),CONCATENATE("De acordo com as informações acima, proponho a autorização da contratação, dispensada a licitação, com fundamento no ",VLOOKUP(dados!B7,dados!E47:G48,3),", do empenhamento, da realização da despesa e assinatura da Autorização de Serviços."))</f>
        <v>#N/A</v>
      </c>
      <c r="B45" s="200"/>
      <c r="C45" s="200"/>
      <c r="D45" s="200"/>
      <c r="E45" s="203"/>
      <c r="F45" s="81"/>
      <c r="G45" s="48"/>
      <c r="H45" s="49"/>
      <c r="I45" s="49"/>
      <c r="J45" s="49"/>
      <c r="K45" s="50"/>
      <c r="M45" s="180"/>
      <c r="N45" s="180"/>
      <c r="O45" s="180"/>
      <c r="P45" s="180"/>
      <c r="Q45" s="180"/>
    </row>
    <row r="46" spans="1:17" ht="15.75" customHeight="1" x14ac:dyDescent="0.25">
      <c r="A46" s="218"/>
      <c r="B46" s="200"/>
      <c r="C46" s="200"/>
      <c r="D46" s="200"/>
      <c r="E46" s="203"/>
      <c r="F46" s="81"/>
      <c r="G46" s="48"/>
      <c r="H46" s="49"/>
      <c r="I46" s="49"/>
      <c r="J46" s="49"/>
      <c r="K46" s="50"/>
    </row>
    <row r="47" spans="1:17" ht="15.75" customHeight="1" x14ac:dyDescent="0.25">
      <c r="A47" s="218"/>
      <c r="B47" s="200"/>
      <c r="C47" s="200"/>
      <c r="D47" s="200"/>
      <c r="E47" s="203"/>
      <c r="F47" s="81"/>
      <c r="G47" s="216" t="str">
        <f>dados!F35</f>
        <v>Rodrigo Kluska</v>
      </c>
      <c r="H47" s="200"/>
      <c r="I47" s="200"/>
      <c r="J47" s="200"/>
      <c r="K47" s="210"/>
      <c r="N47" s="181"/>
    </row>
    <row r="48" spans="1:17" ht="15.75" customHeight="1" x14ac:dyDescent="0.25">
      <c r="A48" s="218"/>
      <c r="B48" s="200"/>
      <c r="C48" s="200"/>
      <c r="D48" s="200"/>
      <c r="E48" s="203"/>
      <c r="F48" s="81"/>
      <c r="G48" s="209" t="str">
        <f>dados!G35</f>
        <v>Diretor de Gestão e de Relação com Investidores</v>
      </c>
      <c r="H48" s="200"/>
      <c r="I48" s="200"/>
      <c r="J48" s="200"/>
      <c r="K48" s="210"/>
    </row>
    <row r="49" spans="1:11" ht="15.75" customHeight="1" x14ac:dyDescent="0.25">
      <c r="A49" s="218"/>
      <c r="B49" s="200"/>
      <c r="C49" s="200"/>
      <c r="D49" s="200"/>
      <c r="E49" s="203"/>
      <c r="F49" s="81"/>
      <c r="G49" s="211"/>
      <c r="H49" s="200"/>
      <c r="I49" s="200"/>
      <c r="J49" s="200"/>
      <c r="K49" s="210"/>
    </row>
    <row r="50" spans="1:11" ht="15.75" customHeight="1" x14ac:dyDescent="0.25">
      <c r="A50" s="218"/>
      <c r="B50" s="200"/>
      <c r="C50" s="200"/>
      <c r="D50" s="200"/>
      <c r="E50" s="203"/>
      <c r="F50" s="81"/>
      <c r="G50" s="214">
        <f>dados!B5</f>
        <v>44441</v>
      </c>
      <c r="H50" s="200"/>
      <c r="I50" s="200"/>
      <c r="J50" s="200"/>
      <c r="K50" s="210"/>
    </row>
    <row r="51" spans="1:11" ht="15.75" customHeight="1" x14ac:dyDescent="0.25">
      <c r="A51" s="218"/>
      <c r="B51" s="200"/>
      <c r="C51" s="200"/>
      <c r="D51" s="200"/>
      <c r="E51" s="203"/>
      <c r="F51" s="81"/>
      <c r="G51" s="48"/>
      <c r="H51" s="49"/>
      <c r="I51" s="49"/>
      <c r="J51" s="49"/>
      <c r="K51" s="50"/>
    </row>
    <row r="52" spans="1:11" ht="15.75" customHeight="1" x14ac:dyDescent="0.25">
      <c r="A52" s="218"/>
      <c r="B52" s="200"/>
      <c r="C52" s="200"/>
      <c r="D52" s="200"/>
      <c r="E52" s="203"/>
      <c r="F52" s="81"/>
      <c r="G52" s="48"/>
      <c r="H52" s="49"/>
      <c r="I52" s="49"/>
      <c r="J52" s="49"/>
      <c r="K52" s="50"/>
    </row>
    <row r="53" spans="1:11" ht="15.75" customHeight="1" x14ac:dyDescent="0.25">
      <c r="A53" s="218"/>
      <c r="B53" s="200"/>
      <c r="C53" s="200"/>
      <c r="D53" s="200"/>
      <c r="E53" s="203"/>
      <c r="F53" s="81"/>
      <c r="G53" s="48"/>
      <c r="H53" s="49"/>
      <c r="I53" s="49"/>
      <c r="J53" s="49"/>
      <c r="K53" s="50"/>
    </row>
    <row r="54" spans="1:11" ht="15.75" customHeight="1" x14ac:dyDescent="0.25">
      <c r="A54" s="218"/>
      <c r="B54" s="200"/>
      <c r="C54" s="200"/>
      <c r="D54" s="200"/>
      <c r="E54" s="203"/>
      <c r="F54" s="81"/>
      <c r="G54" s="48"/>
      <c r="H54" s="49"/>
      <c r="I54" s="49"/>
      <c r="J54" s="49"/>
      <c r="K54" s="50"/>
    </row>
    <row r="55" spans="1:11" ht="15.75" customHeight="1" x14ac:dyDescent="0.25">
      <c r="A55" s="218"/>
      <c r="B55" s="200"/>
      <c r="C55" s="200"/>
      <c r="D55" s="200"/>
      <c r="E55" s="203"/>
      <c r="F55" s="81"/>
      <c r="G55" s="141"/>
      <c r="H55" s="142"/>
      <c r="I55" s="92"/>
      <c r="J55" s="142"/>
      <c r="K55" s="143"/>
    </row>
    <row r="56" spans="1:11" ht="15.75" customHeight="1" x14ac:dyDescent="0.25">
      <c r="A56" s="218"/>
      <c r="B56" s="200"/>
      <c r="C56" s="200"/>
      <c r="D56" s="200"/>
      <c r="E56" s="203"/>
      <c r="F56" s="81"/>
      <c r="G56" s="141"/>
      <c r="H56" s="142"/>
      <c r="I56" s="92"/>
      <c r="J56" s="142"/>
      <c r="K56" s="143"/>
    </row>
    <row r="57" spans="1:11" ht="19.5" customHeight="1" x14ac:dyDescent="0.25">
      <c r="A57" s="218"/>
      <c r="B57" s="200"/>
      <c r="C57" s="200"/>
      <c r="D57" s="200"/>
      <c r="E57" s="203"/>
      <c r="F57" s="81"/>
      <c r="G57" s="141"/>
      <c r="H57" s="142"/>
      <c r="I57" s="92"/>
      <c r="J57" s="142"/>
      <c r="K57" s="143"/>
    </row>
    <row r="58" spans="1:11" ht="15.75" customHeight="1" x14ac:dyDescent="0.25">
      <c r="A58" s="202" t="s">
        <v>235</v>
      </c>
      <c r="B58" s="200"/>
      <c r="C58" s="200"/>
      <c r="D58" s="200"/>
      <c r="E58" s="203"/>
      <c r="F58" s="81"/>
      <c r="G58" s="141"/>
      <c r="H58" s="142"/>
      <c r="I58" s="92"/>
      <c r="J58" s="142"/>
      <c r="K58" s="143"/>
    </row>
    <row r="59" spans="1:11" ht="15.75" customHeight="1" x14ac:dyDescent="0.25">
      <c r="A59" s="208"/>
      <c r="B59" s="200"/>
      <c r="C59" s="200"/>
      <c r="D59" s="200"/>
      <c r="E59" s="203"/>
      <c r="F59" s="81"/>
      <c r="G59" s="141"/>
      <c r="H59" s="142"/>
      <c r="I59" s="142"/>
      <c r="J59" s="142"/>
      <c r="K59" s="143"/>
    </row>
    <row r="60" spans="1:11" ht="15.75" customHeight="1" x14ac:dyDescent="0.25">
      <c r="A60" s="107"/>
      <c r="B60" s="108"/>
      <c r="C60" s="108"/>
      <c r="D60" s="108"/>
      <c r="E60" s="109"/>
      <c r="F60" s="81"/>
      <c r="G60" s="141"/>
      <c r="H60" s="142"/>
      <c r="I60" s="142"/>
      <c r="J60" s="142"/>
      <c r="K60" s="143"/>
    </row>
    <row r="61" spans="1:11" ht="15.75" customHeight="1" x14ac:dyDescent="0.25">
      <c r="A61" s="208" t="s">
        <v>28</v>
      </c>
      <c r="B61" s="200"/>
      <c r="C61" s="200"/>
      <c r="D61" s="200"/>
      <c r="E61" s="203"/>
      <c r="F61" s="81"/>
      <c r="G61" s="141"/>
      <c r="H61" s="142"/>
      <c r="I61" s="142"/>
      <c r="J61" s="142"/>
      <c r="K61" s="143"/>
    </row>
    <row r="62" spans="1:11" ht="15.75" customHeight="1" x14ac:dyDescent="0.25">
      <c r="A62" s="212" t="s">
        <v>29</v>
      </c>
      <c r="B62" s="200"/>
      <c r="C62" s="200"/>
      <c r="D62" s="200"/>
      <c r="E62" s="203"/>
      <c r="F62" s="81"/>
      <c r="G62" s="141"/>
      <c r="H62" s="142"/>
      <c r="I62" s="142"/>
      <c r="J62" s="142"/>
      <c r="K62" s="143"/>
    </row>
    <row r="63" spans="1:11" ht="15.75" customHeight="1" thickBot="1" x14ac:dyDescent="0.3">
      <c r="A63" s="205">
        <f>dados!B5</f>
        <v>44441</v>
      </c>
      <c r="B63" s="206"/>
      <c r="C63" s="206"/>
      <c r="D63" s="206"/>
      <c r="E63" s="207"/>
      <c r="F63" s="96"/>
      <c r="G63" s="55"/>
      <c r="H63" s="21"/>
      <c r="I63" s="21"/>
      <c r="J63" s="21"/>
      <c r="K63" s="56"/>
    </row>
    <row r="67" spans="7:11" ht="15.5" customHeight="1" x14ac:dyDescent="0.25">
      <c r="G67" s="213"/>
      <c r="H67" s="200"/>
      <c r="I67" s="200"/>
      <c r="J67" s="200"/>
      <c r="K67" s="200"/>
    </row>
    <row r="68" spans="7:11" ht="15.5" customHeight="1" x14ac:dyDescent="0.25">
      <c r="G68" s="180"/>
      <c r="H68" s="180"/>
      <c r="I68" s="180"/>
      <c r="J68" s="180"/>
      <c r="K68" s="180"/>
    </row>
    <row r="69" spans="7:11" ht="15.5" customHeight="1" x14ac:dyDescent="0.35">
      <c r="G69" s="201"/>
      <c r="H69" s="200"/>
      <c r="I69" s="200"/>
      <c r="J69" s="200"/>
      <c r="K69" s="200"/>
    </row>
    <row r="70" spans="7:11" ht="15.5" customHeight="1" x14ac:dyDescent="0.25">
      <c r="G70" s="16"/>
      <c r="H70" s="16"/>
      <c r="I70" s="16"/>
      <c r="J70" s="16"/>
      <c r="K70" s="16"/>
    </row>
    <row r="71" spans="7:11" ht="15.5" customHeight="1" x14ac:dyDescent="0.35">
      <c r="G71" s="223"/>
      <c r="H71" s="200"/>
      <c r="I71" s="200"/>
      <c r="J71" s="200"/>
      <c r="K71" s="200"/>
    </row>
    <row r="72" spans="7:11" x14ac:dyDescent="0.25">
      <c r="G72" s="224"/>
      <c r="H72" s="200"/>
      <c r="I72" s="200"/>
      <c r="J72" s="200"/>
      <c r="K72" s="200"/>
    </row>
    <row r="73" spans="7:11" x14ac:dyDescent="0.25">
      <c r="G73" s="200"/>
      <c r="H73" s="200"/>
      <c r="I73" s="200"/>
      <c r="J73" s="200"/>
      <c r="K73" s="200"/>
    </row>
    <row r="75" spans="7:11" ht="15.5" customHeight="1" x14ac:dyDescent="0.35">
      <c r="G75" s="225"/>
      <c r="H75" s="200"/>
      <c r="I75" s="200"/>
      <c r="J75" s="200"/>
      <c r="K75" s="200"/>
    </row>
    <row r="76" spans="7:11" ht="15.5" customHeight="1" x14ac:dyDescent="0.35">
      <c r="G76" s="223"/>
      <c r="H76" s="200"/>
      <c r="I76" s="200"/>
      <c r="J76" s="200"/>
      <c r="K76" s="200"/>
    </row>
    <row r="77" spans="7:11" ht="15.5" customHeight="1" x14ac:dyDescent="0.25">
      <c r="G77" s="222"/>
      <c r="H77" s="200"/>
      <c r="I77" s="200"/>
      <c r="J77" s="200"/>
      <c r="K77" s="200"/>
    </row>
  </sheetData>
  <mergeCells count="34">
    <mergeCell ref="M27:R27"/>
    <mergeCell ref="G47:K47"/>
    <mergeCell ref="G48:K49"/>
    <mergeCell ref="A39:E39"/>
    <mergeCell ref="A37:E37"/>
    <mergeCell ref="A45:E57"/>
    <mergeCell ref="A34:E34"/>
    <mergeCell ref="G44:K44"/>
    <mergeCell ref="A30:E32"/>
    <mergeCell ref="G77:K77"/>
    <mergeCell ref="G71:K71"/>
    <mergeCell ref="G72:K73"/>
    <mergeCell ref="G75:K75"/>
    <mergeCell ref="G76:K76"/>
    <mergeCell ref="G14:K19"/>
    <mergeCell ref="G23:K23"/>
    <mergeCell ref="A14:E18"/>
    <mergeCell ref="A19:E29"/>
    <mergeCell ref="A8:K9"/>
    <mergeCell ref="G13:K13"/>
    <mergeCell ref="G24:K24"/>
    <mergeCell ref="G25:K25"/>
    <mergeCell ref="G27:K27"/>
    <mergeCell ref="G69:K69"/>
    <mergeCell ref="A58:E58"/>
    <mergeCell ref="A38:E38"/>
    <mergeCell ref="A63:E63"/>
    <mergeCell ref="A59:E59"/>
    <mergeCell ref="A61:E61"/>
    <mergeCell ref="G42:K43"/>
    <mergeCell ref="A62:E62"/>
    <mergeCell ref="G67:K67"/>
    <mergeCell ref="G50:K50"/>
    <mergeCell ref="G35:K41"/>
  </mergeCells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81" orientation="portrait" r:id="rId1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7">
    <pageSetUpPr fitToPage="1"/>
  </sheetPr>
  <dimension ref="A1:Q55"/>
  <sheetViews>
    <sheetView showGridLines="0" view="pageBreakPreview" topLeftCell="A22" zoomScale="75" zoomScaleNormal="100" zoomScaleSheetLayoutView="75" workbookViewId="0">
      <selection activeCell="A19" sqref="A19:E33"/>
    </sheetView>
  </sheetViews>
  <sheetFormatPr defaultColWidth="9.1796875" defaultRowHeight="12.5" x14ac:dyDescent="0.25"/>
  <cols>
    <col min="1" max="2" width="9.1796875" style="181" customWidth="1"/>
    <col min="3" max="3" width="9.26953125" style="181" bestFit="1" customWidth="1"/>
    <col min="4" max="5" width="9.1796875" style="181" customWidth="1"/>
    <col min="6" max="6" width="0.453125" style="181" customWidth="1"/>
    <col min="7" max="8" width="9.1796875" style="181" customWidth="1"/>
    <col min="9" max="9" width="9.26953125" style="181" bestFit="1" customWidth="1"/>
    <col min="10" max="17" width="9.1796875" style="181" customWidth="1"/>
    <col min="18" max="18" width="24.81640625" style="181" bestFit="1" customWidth="1"/>
    <col min="19" max="19" width="38.54296875" style="181" bestFit="1" customWidth="1"/>
    <col min="20" max="20" width="42.453125" style="181" bestFit="1" customWidth="1"/>
    <col min="21" max="24" width="9.1796875" style="181" customWidth="1"/>
    <col min="25" max="16384" width="9.1796875" style="181"/>
  </cols>
  <sheetData>
    <row r="1" spans="1:17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7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7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1:17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</row>
    <row r="6" spans="1:17" x14ac:dyDescent="0.25">
      <c r="A6" s="81"/>
      <c r="B6" s="81"/>
      <c r="C6" s="81"/>
      <c r="D6" s="81"/>
      <c r="E6" s="161"/>
      <c r="F6" s="161" t="s">
        <v>227</v>
      </c>
      <c r="G6" s="81"/>
      <c r="H6" s="81"/>
      <c r="I6" s="81"/>
      <c r="J6" s="81"/>
      <c r="K6" s="81"/>
    </row>
    <row r="7" spans="1:17" ht="15.5" customHeight="1" x14ac:dyDescent="0.25">
      <c r="A7" s="81"/>
      <c r="B7" s="81"/>
      <c r="C7" s="81"/>
      <c r="D7" s="81"/>
      <c r="E7" s="82"/>
      <c r="F7" s="82" t="str">
        <f>CONCATENATE("Processo com D.L. ",dados!B8)</f>
        <v>Processo com D.L. 7210.2020/0001136-3</v>
      </c>
      <c r="G7" s="81"/>
      <c r="H7" s="81"/>
      <c r="I7" s="81"/>
      <c r="J7" s="81"/>
      <c r="K7" s="81"/>
    </row>
    <row r="8" spans="1:17" ht="15.75" customHeight="1" x14ac:dyDescent="0.25">
      <c r="A8" s="230" t="str">
        <f>CONCATENATE("OBJETO: ",dados!B38)</f>
        <v>OBJETO: Locação de placas metálicas de fechamento em atendimento a diversos eventos pelo período de 12 meses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</row>
    <row r="9" spans="1:17" ht="15.75" customHeight="1" thickBot="1" x14ac:dyDescent="0.3">
      <c r="A9" s="206"/>
      <c r="B9" s="206"/>
      <c r="C9" s="206"/>
      <c r="D9" s="206"/>
      <c r="E9" s="206"/>
      <c r="F9" s="206"/>
      <c r="G9" s="206"/>
      <c r="H9" s="206"/>
      <c r="I9" s="206"/>
      <c r="J9" s="206"/>
      <c r="K9" s="206"/>
      <c r="Q9" s="57"/>
    </row>
    <row r="10" spans="1:17" ht="15.75" customHeight="1" x14ac:dyDescent="0.25">
      <c r="A10" s="83" t="s">
        <v>228</v>
      </c>
      <c r="B10" s="84"/>
      <c r="C10" s="84"/>
      <c r="D10" s="84"/>
      <c r="E10" s="98"/>
      <c r="F10" s="85"/>
      <c r="G10" s="105" t="s">
        <v>228</v>
      </c>
      <c r="H10" s="84"/>
      <c r="I10" s="84"/>
      <c r="J10" s="84"/>
      <c r="K10" s="46"/>
      <c r="Q10" s="57"/>
    </row>
    <row r="11" spans="1:17" ht="15.75" customHeight="1" x14ac:dyDescent="0.25">
      <c r="A11" s="47" t="s">
        <v>79</v>
      </c>
      <c r="B11" s="81"/>
      <c r="C11" s="81"/>
      <c r="D11" s="81"/>
      <c r="E11" s="53"/>
      <c r="F11" s="86"/>
      <c r="G11" s="90" t="str">
        <f>dados!E35</f>
        <v>DAF</v>
      </c>
      <c r="H11" s="81"/>
      <c r="I11" s="81"/>
      <c r="J11" s="81"/>
      <c r="K11" s="89"/>
      <c r="Q11" s="57"/>
    </row>
    <row r="12" spans="1:17" ht="15.75" customHeight="1" x14ac:dyDescent="0.25">
      <c r="A12" s="118" t="s">
        <v>236</v>
      </c>
      <c r="B12" s="81"/>
      <c r="C12" s="81"/>
      <c r="D12" s="81"/>
      <c r="E12" s="53"/>
      <c r="F12" s="86"/>
      <c r="G12" s="117" t="s">
        <v>231</v>
      </c>
      <c r="H12" s="81"/>
      <c r="I12" s="81"/>
      <c r="J12" s="81"/>
      <c r="K12" s="89"/>
      <c r="Q12" s="57"/>
    </row>
    <row r="13" spans="1:17" ht="15.75" customHeight="1" x14ac:dyDescent="0.25">
      <c r="A13" s="54"/>
      <c r="B13" s="81"/>
      <c r="C13" s="81"/>
      <c r="D13" s="81"/>
      <c r="E13" s="53"/>
      <c r="F13" s="86"/>
      <c r="G13" s="221"/>
      <c r="H13" s="228"/>
      <c r="I13" s="228"/>
      <c r="J13" s="228"/>
      <c r="K13" s="210"/>
      <c r="Q13" s="57"/>
    </row>
    <row r="14" spans="1:17" ht="15.75" customHeight="1" x14ac:dyDescent="0.25">
      <c r="A14" s="217" t="e">
        <f>CONCATENATE("Trata-se de ",dados!B38," solicitada pela ",dados!B39,", conforme consta na SC/S ",dados!B10," nº ",dados!B9," à fl. 001.")</f>
        <v>#N/A</v>
      </c>
      <c r="B14" s="228"/>
      <c r="C14" s="228"/>
      <c r="D14" s="228"/>
      <c r="E14" s="203"/>
      <c r="F14" s="58"/>
      <c r="G14" s="221" t="str">
        <f>IF(dados!B23&lt;&gt;"-",CONCATENATE("Encaminho o presente processo propondo a homologação da Dispensa de Licitação Eletrônica nº ",dados!B23," no sistema Licitações-e, a autorização da contratação, o empenhamento e a realização da despesa, conforme solicitado na cota anterior."),CONCATENATE("Encaminho o presente processo propondo a autorização da contratação, o empenhamento e a realização da despesa, conforme solicitado na cota anterior."))</f>
        <v>Encaminho o presente processo propondo a autorização da contratação, o empenhamento e a realização da despesa, conforme solicitado na cota anterior.</v>
      </c>
      <c r="H14" s="228"/>
      <c r="I14" s="228"/>
      <c r="J14" s="228"/>
      <c r="K14" s="210"/>
      <c r="Q14" s="57"/>
    </row>
    <row r="15" spans="1:17" ht="15.75" customHeight="1" x14ac:dyDescent="0.25">
      <c r="A15" s="218"/>
      <c r="B15" s="228"/>
      <c r="C15" s="228"/>
      <c r="D15" s="228"/>
      <c r="E15" s="203"/>
      <c r="F15" s="86"/>
      <c r="G15" s="211"/>
      <c r="H15" s="228"/>
      <c r="I15" s="228"/>
      <c r="J15" s="228"/>
      <c r="K15" s="210"/>
      <c r="Q15" s="57"/>
    </row>
    <row r="16" spans="1:17" ht="15.75" customHeight="1" x14ac:dyDescent="0.25">
      <c r="A16" s="218"/>
      <c r="B16" s="228"/>
      <c r="C16" s="228"/>
      <c r="D16" s="228"/>
      <c r="E16" s="203"/>
      <c r="F16" s="86"/>
      <c r="G16" s="211"/>
      <c r="H16" s="228"/>
      <c r="I16" s="228"/>
      <c r="J16" s="228"/>
      <c r="K16" s="210"/>
      <c r="Q16" s="57"/>
    </row>
    <row r="17" spans="1:17" ht="15.75" customHeight="1" x14ac:dyDescent="0.25">
      <c r="A17" s="218"/>
      <c r="B17" s="228"/>
      <c r="C17" s="228"/>
      <c r="D17" s="228"/>
      <c r="E17" s="203"/>
      <c r="F17" s="86"/>
      <c r="G17" s="211"/>
      <c r="H17" s="228"/>
      <c r="I17" s="228"/>
      <c r="J17" s="228"/>
      <c r="K17" s="210"/>
      <c r="Q17" s="120"/>
    </row>
    <row r="18" spans="1:17" ht="15.75" customHeight="1" x14ac:dyDescent="0.25">
      <c r="A18" s="218"/>
      <c r="B18" s="228"/>
      <c r="C18" s="228"/>
      <c r="D18" s="228"/>
      <c r="E18" s="203"/>
      <c r="F18" s="86"/>
      <c r="G18" s="211"/>
      <c r="H18" s="228"/>
      <c r="I18" s="228"/>
      <c r="J18" s="228"/>
      <c r="K18" s="210"/>
      <c r="Q18" s="57"/>
    </row>
    <row r="19" spans="1:17" ht="15.75" customHeight="1" x14ac:dyDescent="0.25">
      <c r="A19" s="229" t="str">
        <f>IF(dados!B23&lt;&gt;"-",CONCATENATE("Conforme Ata da Sessão Pública, a proposta mais vantajosa e que atende às especificações é da empresa ",dados!B26,", CNPJ nº ",TEXT(dados!B31,"00\.000\.000\/0000-00;"), ", no valor de R$ ",TEXT(dados!B41,"#.###,00"),"."),CONCATENATE("Considerando que a Dispensa de Licitação Eletrônica foi ",dados!B24," realizamos consulta direta ao mercado, resumida no mapa comparativo de preços à fl. ",dados!B43,", onde se apura que a proposta mais vantajosa foi ofertada pela empresa ",dados!B26,", CNPJ nº ",TEXT(dados!B31,"00\.000\.000\/0000-00;"),", no valor de R$ ",TEXT(dados!B41,"#.###,00"),"."))</f>
        <v>Considerando que a Dispensa de Licitação Eletrônica foi fracassada realizamos consulta direta ao mercado, resumida no mapa comparativo de preços à fl. 35, onde se apura que a proposta mais vantajosa foi ofertada pela empresa Recon Produtora e Eventos Eireli, CNPJ nº 24.598.745/0001-62, no valor de R$ 645.000,00.</v>
      </c>
      <c r="B19" s="228"/>
      <c r="C19" s="228"/>
      <c r="D19" s="228"/>
      <c r="E19" s="203"/>
      <c r="F19" s="58"/>
      <c r="G19" s="211"/>
      <c r="H19" s="228"/>
      <c r="I19" s="228"/>
      <c r="J19" s="228"/>
      <c r="K19" s="210"/>
    </row>
    <row r="20" spans="1:17" ht="15.75" customHeight="1" x14ac:dyDescent="0.25">
      <c r="A20" s="218"/>
      <c r="B20" s="228"/>
      <c r="C20" s="228"/>
      <c r="D20" s="228"/>
      <c r="E20" s="203"/>
      <c r="F20" s="58"/>
      <c r="G20" s="211"/>
      <c r="H20" s="228"/>
      <c r="I20" s="228"/>
      <c r="J20" s="228"/>
      <c r="K20" s="210"/>
    </row>
    <row r="21" spans="1:17" ht="15.75" customHeight="1" x14ac:dyDescent="0.25">
      <c r="A21" s="218"/>
      <c r="B21" s="228"/>
      <c r="C21" s="228"/>
      <c r="D21" s="228"/>
      <c r="E21" s="203"/>
      <c r="F21" s="58"/>
      <c r="G21" s="88"/>
      <c r="H21" s="81"/>
      <c r="I21" s="81"/>
      <c r="J21" s="81"/>
      <c r="K21" s="89"/>
    </row>
    <row r="22" spans="1:17" ht="15.75" customHeight="1" x14ac:dyDescent="0.25">
      <c r="A22" s="218"/>
      <c r="B22" s="228"/>
      <c r="C22" s="228"/>
      <c r="D22" s="228"/>
      <c r="E22" s="203"/>
      <c r="F22" s="86"/>
      <c r="G22" s="88"/>
      <c r="H22" s="81"/>
      <c r="I22" s="81"/>
      <c r="J22" s="81"/>
      <c r="K22" s="89"/>
    </row>
    <row r="23" spans="1:17" ht="15.75" customHeight="1" x14ac:dyDescent="0.25">
      <c r="A23" s="218"/>
      <c r="B23" s="228"/>
      <c r="C23" s="228"/>
      <c r="D23" s="228"/>
      <c r="E23" s="203"/>
      <c r="F23" s="58"/>
      <c r="G23" s="216" t="str">
        <f>dados!F36</f>
        <v>Edson Antonio Saura</v>
      </c>
      <c r="H23" s="228"/>
      <c r="I23" s="228"/>
      <c r="J23" s="228"/>
      <c r="K23" s="210"/>
    </row>
    <row r="24" spans="1:17" ht="15.75" customHeight="1" x14ac:dyDescent="0.25">
      <c r="A24" s="218"/>
      <c r="B24" s="228"/>
      <c r="C24" s="228"/>
      <c r="D24" s="228"/>
      <c r="E24" s="203"/>
      <c r="F24" s="86"/>
      <c r="G24" s="209" t="str">
        <f>dados!G36</f>
        <v>Gerente Administrativo, de Compras e de Contratos</v>
      </c>
      <c r="H24" s="228"/>
      <c r="I24" s="228"/>
      <c r="J24" s="228"/>
      <c r="K24" s="210"/>
    </row>
    <row r="25" spans="1:17" ht="15.75" customHeight="1" x14ac:dyDescent="0.25">
      <c r="A25" s="218"/>
      <c r="B25" s="228"/>
      <c r="C25" s="228"/>
      <c r="D25" s="228"/>
      <c r="E25" s="203"/>
      <c r="F25" s="87"/>
      <c r="G25" s="211"/>
      <c r="H25" s="228"/>
      <c r="I25" s="228"/>
      <c r="J25" s="228"/>
      <c r="K25" s="210"/>
    </row>
    <row r="26" spans="1:17" ht="15.75" customHeight="1" x14ac:dyDescent="0.25">
      <c r="A26" s="218"/>
      <c r="B26" s="228"/>
      <c r="C26" s="228"/>
      <c r="D26" s="228"/>
      <c r="E26" s="203"/>
      <c r="F26" s="86"/>
      <c r="G26" s="214">
        <f>dados!B5</f>
        <v>44441</v>
      </c>
      <c r="H26" s="228"/>
      <c r="I26" s="228"/>
      <c r="J26" s="228"/>
      <c r="K26" s="210"/>
    </row>
    <row r="27" spans="1:17" ht="15.75" customHeight="1" x14ac:dyDescent="0.25">
      <c r="A27" s="218"/>
      <c r="B27" s="228"/>
      <c r="C27" s="228"/>
      <c r="D27" s="228"/>
      <c r="E27" s="203"/>
      <c r="F27" s="86"/>
      <c r="G27" s="138"/>
      <c r="H27" s="139"/>
      <c r="I27" s="139"/>
      <c r="J27" s="139"/>
      <c r="K27" s="140"/>
    </row>
    <row r="28" spans="1:17" ht="15.75" customHeight="1" x14ac:dyDescent="0.25">
      <c r="A28" s="218"/>
      <c r="B28" s="228"/>
      <c r="C28" s="228"/>
      <c r="D28" s="228"/>
      <c r="E28" s="203"/>
      <c r="F28" s="86"/>
      <c r="G28" s="138"/>
      <c r="H28" s="139"/>
      <c r="I28" s="139"/>
      <c r="J28" s="139"/>
      <c r="K28" s="140"/>
    </row>
    <row r="29" spans="1:17" ht="15.75" customHeight="1" x14ac:dyDescent="0.25">
      <c r="A29" s="218"/>
      <c r="B29" s="228"/>
      <c r="C29" s="228"/>
      <c r="D29" s="228"/>
      <c r="E29" s="203"/>
      <c r="F29" s="86"/>
      <c r="G29" s="138"/>
      <c r="H29" s="139"/>
      <c r="I29" s="139"/>
      <c r="J29" s="139"/>
      <c r="K29" s="140"/>
    </row>
    <row r="30" spans="1:17" ht="15.75" customHeight="1" x14ac:dyDescent="0.25">
      <c r="A30" s="218"/>
      <c r="B30" s="228"/>
      <c r="C30" s="228"/>
      <c r="D30" s="228"/>
      <c r="E30" s="203"/>
      <c r="F30" s="86"/>
      <c r="G30" s="90" t="s">
        <v>228</v>
      </c>
      <c r="H30" s="43"/>
      <c r="I30" s="43"/>
      <c r="J30" s="43"/>
      <c r="K30" s="61"/>
    </row>
    <row r="31" spans="1:17" ht="15.75" customHeight="1" x14ac:dyDescent="0.25">
      <c r="A31" s="218"/>
      <c r="B31" s="228"/>
      <c r="C31" s="228"/>
      <c r="D31" s="228"/>
      <c r="E31" s="203"/>
      <c r="F31" s="86"/>
      <c r="G31" s="90" t="s">
        <v>79</v>
      </c>
      <c r="H31" s="43"/>
      <c r="I31" s="43"/>
      <c r="J31" s="43"/>
      <c r="K31" s="61"/>
    </row>
    <row r="32" spans="1:17" ht="15.75" customHeight="1" x14ac:dyDescent="0.25">
      <c r="A32" s="218"/>
      <c r="B32" s="228"/>
      <c r="C32" s="228"/>
      <c r="D32" s="228"/>
      <c r="E32" s="203"/>
      <c r="F32" s="10"/>
      <c r="G32" s="60"/>
      <c r="H32" s="43"/>
      <c r="I32" s="43"/>
      <c r="J32" s="43"/>
      <c r="K32" s="61"/>
    </row>
    <row r="33" spans="1:17" ht="15.75" customHeight="1" x14ac:dyDescent="0.25">
      <c r="A33" s="218"/>
      <c r="B33" s="228"/>
      <c r="C33" s="228"/>
      <c r="D33" s="228"/>
      <c r="E33" s="203"/>
      <c r="F33" s="91"/>
      <c r="G33" s="221" t="str">
        <f>IF(dados!B23&lt;&gt;"-",CONCATENATE("Com base nas informações anteriores, homologo a Dispensa de Licitação Eletrônica nº ",dados!B23," e autorizo a contratação, o empenhamento e a realização da despesa no montante de R$ ",TEXT(dados!B41,"#.###,00"),"."),CONCATENATE("Com base nas informações anteriores, autorizo a contratação, o empenhamento e a realização da despesa no montante de R$ ",TEXT(dados!B41,"#.###,00"),"."))</f>
        <v>Com base nas informações anteriores, autorizo a contratação, o empenhamento e a realização da despesa no montante de R$ 645.000,00.</v>
      </c>
      <c r="H33" s="228"/>
      <c r="I33" s="228"/>
      <c r="J33" s="228"/>
      <c r="K33" s="210"/>
    </row>
    <row r="34" spans="1:17" ht="15.75" customHeight="1" x14ac:dyDescent="0.25">
      <c r="A34" s="217" t="e">
        <f>IF(dados!B23&lt;&gt;"-",CONCATENATE("De acordo com as informações acima, proponho a autorização da contratação, dispensada a licitação, com fundamento no ",VLOOKUP(dados!B7,dados!E47:G48,3),", do empenhamento, da realização da despesa, homologação da Dispensa de Licitação Eletrônica no Sistema Licitações-e e assinatura da Autorização de Serviços."),CONCATENATE("De acordo com as informações acima, proponho a autorização da contratação, dispensada a licitação, com fundamento no ",VLOOKUP(dados!B7,dados!E47:G48,3),", do empenhamento, da realização da despesa e assinatura da Autorização de Serviços."))</f>
        <v>#N/A</v>
      </c>
      <c r="B34" s="228"/>
      <c r="C34" s="228"/>
      <c r="D34" s="228"/>
      <c r="E34" s="203"/>
      <c r="F34" s="86"/>
      <c r="G34" s="211"/>
      <c r="H34" s="228"/>
      <c r="I34" s="228"/>
      <c r="J34" s="228"/>
      <c r="K34" s="210"/>
      <c r="M34" s="147"/>
      <c r="N34" s="147"/>
      <c r="O34" s="147"/>
      <c r="P34" s="147"/>
      <c r="Q34" s="147"/>
    </row>
    <row r="35" spans="1:17" ht="15.75" customHeight="1" x14ac:dyDescent="0.25">
      <c r="A35" s="218"/>
      <c r="B35" s="228"/>
      <c r="C35" s="228"/>
      <c r="D35" s="228"/>
      <c r="E35" s="203"/>
      <c r="F35" s="86"/>
      <c r="G35" s="211"/>
      <c r="H35" s="228"/>
      <c r="I35" s="228"/>
      <c r="J35" s="228"/>
      <c r="K35" s="210"/>
      <c r="M35" s="147"/>
      <c r="N35" s="147"/>
      <c r="O35" s="147"/>
      <c r="P35" s="147"/>
      <c r="Q35" s="147"/>
    </row>
    <row r="36" spans="1:17" ht="15.75" customHeight="1" x14ac:dyDescent="0.25">
      <c r="A36" s="218"/>
      <c r="B36" s="228"/>
      <c r="C36" s="228"/>
      <c r="D36" s="228"/>
      <c r="E36" s="203"/>
      <c r="F36" s="86"/>
      <c r="G36" s="211"/>
      <c r="H36" s="228"/>
      <c r="I36" s="228"/>
      <c r="J36" s="228"/>
      <c r="K36" s="210"/>
      <c r="M36" s="147"/>
      <c r="N36" s="147"/>
      <c r="O36" s="147"/>
      <c r="P36" s="147"/>
      <c r="Q36" s="147"/>
    </row>
    <row r="37" spans="1:17" ht="15.75" customHeight="1" x14ac:dyDescent="0.25">
      <c r="A37" s="218"/>
      <c r="B37" s="228"/>
      <c r="C37" s="228"/>
      <c r="D37" s="228"/>
      <c r="E37" s="203"/>
      <c r="F37" s="86"/>
      <c r="G37" s="211"/>
      <c r="H37" s="228"/>
      <c r="I37" s="228"/>
      <c r="J37" s="228"/>
      <c r="K37" s="210"/>
      <c r="M37" s="147"/>
      <c r="N37" s="147"/>
      <c r="O37" s="147"/>
      <c r="P37" s="147"/>
      <c r="Q37" s="147"/>
    </row>
    <row r="38" spans="1:17" ht="15.75" customHeight="1" x14ac:dyDescent="0.25">
      <c r="A38" s="218"/>
      <c r="B38" s="228"/>
      <c r="C38" s="228"/>
      <c r="D38" s="228"/>
      <c r="E38" s="203"/>
      <c r="F38" s="86"/>
      <c r="G38" s="88"/>
      <c r="H38" s="81"/>
      <c r="I38" s="81"/>
      <c r="J38" s="81"/>
      <c r="K38" s="89"/>
      <c r="M38" s="147"/>
      <c r="N38" s="147"/>
      <c r="O38" s="147"/>
      <c r="P38" s="147"/>
      <c r="Q38" s="147"/>
    </row>
    <row r="39" spans="1:17" ht="15.75" customHeight="1" x14ac:dyDescent="0.25">
      <c r="A39" s="218"/>
      <c r="B39" s="228"/>
      <c r="C39" s="228"/>
      <c r="D39" s="228"/>
      <c r="E39" s="203"/>
      <c r="F39" s="86"/>
      <c r="G39" s="88"/>
      <c r="H39" s="81"/>
      <c r="I39" s="81"/>
      <c r="J39" s="81"/>
      <c r="K39" s="89"/>
    </row>
    <row r="40" spans="1:17" ht="15.75" customHeight="1" x14ac:dyDescent="0.25">
      <c r="A40" s="218"/>
      <c r="B40" s="228"/>
      <c r="C40" s="228"/>
      <c r="D40" s="228"/>
      <c r="E40" s="203"/>
      <c r="F40" s="86"/>
      <c r="G40" s="216"/>
      <c r="H40" s="228"/>
      <c r="I40" s="228"/>
      <c r="J40" s="228"/>
      <c r="K40" s="210"/>
    </row>
    <row r="41" spans="1:17" ht="15.75" customHeight="1" x14ac:dyDescent="0.25">
      <c r="A41" s="218"/>
      <c r="B41" s="228"/>
      <c r="C41" s="228"/>
      <c r="D41" s="228"/>
      <c r="E41" s="203"/>
      <c r="F41" s="58"/>
      <c r="G41" s="216" t="str">
        <f>dados!F35</f>
        <v>Rodrigo Kluska</v>
      </c>
      <c r="H41" s="228"/>
      <c r="I41" s="228"/>
      <c r="J41" s="228"/>
      <c r="K41" s="210"/>
    </row>
    <row r="42" spans="1:17" ht="15.75" customHeight="1" x14ac:dyDescent="0.25">
      <c r="A42" s="218"/>
      <c r="B42" s="228"/>
      <c r="C42" s="228"/>
      <c r="D42" s="228"/>
      <c r="E42" s="203"/>
      <c r="F42" s="63"/>
      <c r="G42" s="209" t="str">
        <f>dados!G35</f>
        <v>Diretor de Gestão e de Relação com Investidores</v>
      </c>
      <c r="H42" s="228"/>
      <c r="I42" s="228"/>
      <c r="J42" s="228"/>
      <c r="K42" s="210"/>
    </row>
    <row r="43" spans="1:17" ht="15.75" customHeight="1" x14ac:dyDescent="0.25">
      <c r="A43" s="218"/>
      <c r="B43" s="228"/>
      <c r="C43" s="228"/>
      <c r="D43" s="228"/>
      <c r="E43" s="203"/>
      <c r="F43" s="87"/>
      <c r="G43" s="211"/>
      <c r="H43" s="228"/>
      <c r="I43" s="228"/>
      <c r="J43" s="228"/>
      <c r="K43" s="210"/>
    </row>
    <row r="44" spans="1:17" ht="15.75" customHeight="1" x14ac:dyDescent="0.25">
      <c r="A44" s="218"/>
      <c r="B44" s="228"/>
      <c r="C44" s="228"/>
      <c r="D44" s="228"/>
      <c r="E44" s="203"/>
      <c r="F44" s="63"/>
      <c r="G44" s="214">
        <f>dados!B5</f>
        <v>44441</v>
      </c>
      <c r="H44" s="228"/>
      <c r="I44" s="228"/>
      <c r="J44" s="228"/>
      <c r="K44" s="210"/>
    </row>
    <row r="45" spans="1:17" ht="15.75" customHeight="1" x14ac:dyDescent="0.25">
      <c r="A45" s="218"/>
      <c r="B45" s="228"/>
      <c r="C45" s="228"/>
      <c r="D45" s="228"/>
      <c r="E45" s="203"/>
      <c r="F45" s="63"/>
      <c r="G45" s="138"/>
      <c r="H45" s="139"/>
      <c r="I45" s="139"/>
      <c r="J45" s="139"/>
      <c r="K45" s="140"/>
    </row>
    <row r="46" spans="1:17" ht="24" customHeight="1" x14ac:dyDescent="0.25">
      <c r="A46" s="218"/>
      <c r="B46" s="228"/>
      <c r="C46" s="228"/>
      <c r="D46" s="228"/>
      <c r="E46" s="203"/>
      <c r="F46" s="63"/>
      <c r="G46" s="138"/>
      <c r="H46" s="139"/>
      <c r="I46" s="139"/>
      <c r="J46" s="139"/>
      <c r="K46" s="140"/>
    </row>
    <row r="47" spans="1:17" ht="15.75" customHeight="1" x14ac:dyDescent="0.25">
      <c r="A47" s="231" t="s">
        <v>237</v>
      </c>
      <c r="B47" s="228"/>
      <c r="C47" s="228"/>
      <c r="D47" s="228"/>
      <c r="E47" s="203"/>
      <c r="F47" s="182"/>
      <c r="G47" s="88"/>
      <c r="H47" s="81"/>
      <c r="I47" s="92"/>
      <c r="J47" s="81"/>
      <c r="K47" s="89"/>
    </row>
    <row r="48" spans="1:17" ht="15.75" customHeight="1" x14ac:dyDescent="0.25">
      <c r="A48" s="54"/>
      <c r="B48" s="81"/>
      <c r="C48" s="81"/>
      <c r="D48" s="93"/>
      <c r="E48" s="99"/>
      <c r="F48" s="182"/>
      <c r="G48" s="88"/>
      <c r="H48" s="81"/>
      <c r="I48" s="92"/>
      <c r="J48" s="81"/>
      <c r="K48" s="89"/>
    </row>
    <row r="49" spans="1:11" ht="15.75" customHeight="1" x14ac:dyDescent="0.25">
      <c r="A49" s="54"/>
      <c r="B49" s="81"/>
      <c r="C49" s="81"/>
      <c r="D49" s="144"/>
      <c r="E49" s="145"/>
      <c r="F49" s="182"/>
      <c r="G49" s="88"/>
      <c r="H49" s="81"/>
      <c r="I49" s="92"/>
      <c r="J49" s="81"/>
      <c r="K49" s="89"/>
    </row>
    <row r="50" spans="1:11" ht="15.75" customHeight="1" x14ac:dyDescent="0.25">
      <c r="A50" s="100"/>
      <c r="B50" s="81"/>
      <c r="C50" s="81"/>
      <c r="D50" s="81"/>
      <c r="E50" s="44"/>
      <c r="F50" s="182"/>
      <c r="G50" s="88"/>
      <c r="H50" s="81"/>
      <c r="I50" s="92"/>
      <c r="J50" s="81"/>
      <c r="K50" s="89"/>
    </row>
    <row r="51" spans="1:11" ht="15.75" customHeight="1" x14ac:dyDescent="0.25">
      <c r="A51" s="208" t="str">
        <f>VLOOKUP(quadro!I60,dados!E10:H22,2)</f>
        <v>Elisa Yayoi Utimura</v>
      </c>
      <c r="B51" s="228"/>
      <c r="C51" s="228"/>
      <c r="D51" s="228"/>
      <c r="E51" s="203"/>
      <c r="F51" s="182"/>
      <c r="G51" s="88"/>
      <c r="H51" s="81"/>
      <c r="I51" s="92"/>
      <c r="J51" s="81"/>
      <c r="K51" s="89"/>
    </row>
    <row r="52" spans="1:11" ht="15.75" customHeight="1" x14ac:dyDescent="0.25">
      <c r="A52" s="204" t="str">
        <f>VLOOKUP(quadro!I60,dados!E9:H21,3)</f>
        <v>Assistente Técnica de Compras e Contratos</v>
      </c>
      <c r="B52" s="228"/>
      <c r="C52" s="228"/>
      <c r="D52" s="228"/>
      <c r="E52" s="203"/>
      <c r="F52" s="182"/>
      <c r="G52" s="88"/>
      <c r="H52" s="81"/>
      <c r="I52" s="92"/>
      <c r="J52" s="81"/>
      <c r="K52" s="89"/>
    </row>
    <row r="53" spans="1:11" ht="15.75" customHeight="1" x14ac:dyDescent="0.25">
      <c r="A53" s="227">
        <f>dados!B5</f>
        <v>44441</v>
      </c>
      <c r="B53" s="228"/>
      <c r="C53" s="228"/>
      <c r="D53" s="228"/>
      <c r="E53" s="203"/>
      <c r="F53" s="182"/>
      <c r="G53" s="88"/>
      <c r="H53" s="81"/>
      <c r="I53" s="92"/>
      <c r="J53" s="81"/>
      <c r="K53" s="89"/>
    </row>
    <row r="54" spans="1:11" ht="15.75" customHeight="1" x14ac:dyDescent="0.25">
      <c r="A54" s="232"/>
      <c r="B54" s="228"/>
      <c r="C54" s="228"/>
      <c r="D54" s="228"/>
      <c r="E54" s="203"/>
      <c r="F54" s="10"/>
      <c r="G54" s="88"/>
      <c r="H54" s="81"/>
      <c r="I54" s="81"/>
      <c r="J54" s="81"/>
      <c r="K54" s="89"/>
    </row>
    <row r="55" spans="1:11" ht="15.75" customHeight="1" thickBot="1" x14ac:dyDescent="0.3">
      <c r="A55" s="205"/>
      <c r="B55" s="206"/>
      <c r="C55" s="206"/>
      <c r="D55" s="206"/>
      <c r="E55" s="207"/>
      <c r="F55" s="94"/>
      <c r="G55" s="95"/>
      <c r="H55" s="96"/>
      <c r="I55" s="96"/>
      <c r="J55" s="96"/>
      <c r="K55" s="97"/>
    </row>
  </sheetData>
  <mergeCells count="20">
    <mergeCell ref="G40:K40"/>
    <mergeCell ref="A55:E55"/>
    <mergeCell ref="G41:K41"/>
    <mergeCell ref="A47:E47"/>
    <mergeCell ref="A54:E54"/>
    <mergeCell ref="G42:K43"/>
    <mergeCell ref="G44:K44"/>
    <mergeCell ref="A51:E51"/>
    <mergeCell ref="A53:E53"/>
    <mergeCell ref="A52:E52"/>
    <mergeCell ref="A34:E46"/>
    <mergeCell ref="G23:K23"/>
    <mergeCell ref="A19:E33"/>
    <mergeCell ref="G14:K20"/>
    <mergeCell ref="G33:K37"/>
    <mergeCell ref="A8:K9"/>
    <mergeCell ref="G13:K13"/>
    <mergeCell ref="G24:K25"/>
    <mergeCell ref="G26:K26"/>
    <mergeCell ref="A14:E18"/>
  </mergeCells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3" orientation="portrait" r:id="rId1"/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6"/>
  <dimension ref="A6:K51"/>
  <sheetViews>
    <sheetView showGridLines="0" view="pageBreakPreview" topLeftCell="A4" zoomScale="75" zoomScaleNormal="100" workbookViewId="0">
      <selection activeCell="A48" sqref="A48:E48"/>
    </sheetView>
  </sheetViews>
  <sheetFormatPr defaultColWidth="9.1796875" defaultRowHeight="12.5" x14ac:dyDescent="0.25"/>
  <cols>
    <col min="1" max="5" width="9.1796875" style="181" customWidth="1"/>
    <col min="6" max="6" width="0.453125" style="181" customWidth="1"/>
    <col min="7" max="10" width="9.1796875" style="181" customWidth="1"/>
    <col min="11" max="16384" width="9.1796875" style="181"/>
  </cols>
  <sheetData>
    <row r="6" spans="1:11" x14ac:dyDescent="0.25">
      <c r="E6" s="189"/>
      <c r="F6" s="189" t="s">
        <v>227</v>
      </c>
    </row>
    <row r="7" spans="1:11" ht="15.5" customHeight="1" x14ac:dyDescent="0.35">
      <c r="E7" s="22"/>
      <c r="F7" s="22" t="str">
        <f>CONCATENATE("Processo com D.L. ",dados!B8)</f>
        <v>Processo com D.L. 7210.2020/0001136-3</v>
      </c>
    </row>
    <row r="8" spans="1:11" ht="15.75" customHeight="1" x14ac:dyDescent="0.25">
      <c r="A8" s="233" t="str">
        <f>CONCATENATE("OBJETO: ",dados!B38)</f>
        <v>OBJETO: Locação de placas metálicas de fechamento em atendimento a diversos eventos pelo período de 12 meses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</row>
    <row r="9" spans="1:11" ht="15.75" customHeight="1" x14ac:dyDescent="0.25">
      <c r="A9" s="228"/>
      <c r="B9" s="228"/>
      <c r="C9" s="228"/>
      <c r="D9" s="228"/>
      <c r="E9" s="228"/>
      <c r="F9" s="228"/>
      <c r="G9" s="228"/>
      <c r="H9" s="228"/>
      <c r="I9" s="228"/>
      <c r="J9" s="228"/>
      <c r="K9" s="228"/>
    </row>
    <row r="10" spans="1:11" ht="15.75" customHeight="1" thickBot="1" x14ac:dyDescent="0.3">
      <c r="A10" s="206"/>
      <c r="B10" s="206"/>
      <c r="C10" s="206"/>
      <c r="D10" s="206"/>
      <c r="E10" s="206"/>
      <c r="F10" s="206"/>
      <c r="G10" s="206"/>
      <c r="H10" s="206"/>
      <c r="I10" s="206"/>
      <c r="J10" s="206"/>
      <c r="K10" s="206"/>
    </row>
    <row r="11" spans="1:11" ht="15.75" customHeight="1" x14ac:dyDescent="0.25">
      <c r="A11" s="83" t="s">
        <v>228</v>
      </c>
      <c r="B11" s="84"/>
      <c r="C11" s="84"/>
      <c r="D11" s="84"/>
      <c r="E11" s="98"/>
      <c r="F11" s="84"/>
      <c r="G11" s="105" t="s">
        <v>228</v>
      </c>
      <c r="H11" s="84"/>
      <c r="I11" s="84"/>
      <c r="J11" s="84"/>
      <c r="K11" s="46"/>
    </row>
    <row r="12" spans="1:11" ht="15.75" customHeight="1" x14ac:dyDescent="0.25">
      <c r="A12" s="47" t="s">
        <v>238</v>
      </c>
      <c r="B12" s="81"/>
      <c r="C12" s="81"/>
      <c r="D12" s="81"/>
      <c r="E12" s="53"/>
      <c r="F12" s="81"/>
      <c r="G12" s="90" t="s">
        <v>79</v>
      </c>
      <c r="H12" s="81"/>
      <c r="I12" s="81"/>
      <c r="J12" s="81"/>
      <c r="K12" s="89"/>
    </row>
    <row r="13" spans="1:11" ht="15.75" customHeight="1" x14ac:dyDescent="0.25">
      <c r="A13" s="47" t="s">
        <v>239</v>
      </c>
      <c r="B13" s="81"/>
      <c r="C13" s="81"/>
      <c r="D13" s="81"/>
      <c r="E13" s="53"/>
      <c r="F13" s="81"/>
      <c r="G13" s="90"/>
      <c r="H13" s="81"/>
      <c r="I13" s="81"/>
      <c r="J13" s="81"/>
      <c r="K13" s="89"/>
    </row>
    <row r="14" spans="1:11" ht="15.75" customHeight="1" x14ac:dyDescent="0.25">
      <c r="A14" s="217" t="s">
        <v>231</v>
      </c>
      <c r="B14" s="228"/>
      <c r="C14" s="228"/>
      <c r="D14" s="228"/>
      <c r="E14" s="203"/>
      <c r="F14" s="81"/>
      <c r="G14" s="221" t="s">
        <v>240</v>
      </c>
      <c r="H14" s="228"/>
      <c r="I14" s="228"/>
      <c r="J14" s="228"/>
      <c r="K14" s="210"/>
    </row>
    <row r="15" spans="1:11" ht="15.75" customHeight="1" x14ac:dyDescent="0.25">
      <c r="A15" s="146"/>
      <c r="B15" s="147"/>
      <c r="C15" s="147"/>
      <c r="D15" s="147"/>
      <c r="E15" s="148"/>
      <c r="F15" s="81"/>
      <c r="G15" s="211"/>
      <c r="H15" s="228"/>
      <c r="I15" s="228"/>
      <c r="J15" s="228"/>
      <c r="K15" s="210"/>
    </row>
    <row r="16" spans="1:11" ht="15.75" customHeight="1" x14ac:dyDescent="0.25">
      <c r="A16" s="217" t="e">
        <f>CONCATENATE("Trata-se de ",dados!B38," solicitada pela Gerência ",dados!B39,", conforme consta na SC/S ",dados!B10," nº ",dados!B9," à fl. 001.")</f>
        <v>#N/A</v>
      </c>
      <c r="B16" s="228"/>
      <c r="C16" s="228"/>
      <c r="D16" s="228"/>
      <c r="E16" s="203"/>
      <c r="F16" s="147"/>
      <c r="G16" s="211"/>
      <c r="H16" s="228"/>
      <c r="I16" s="228"/>
      <c r="J16" s="228"/>
      <c r="K16" s="210"/>
    </row>
    <row r="17" spans="1:11" ht="15.75" customHeight="1" x14ac:dyDescent="0.25">
      <c r="A17" s="218"/>
      <c r="B17" s="228"/>
      <c r="C17" s="228"/>
      <c r="D17" s="228"/>
      <c r="E17" s="203"/>
      <c r="F17" s="81"/>
      <c r="G17" s="211"/>
      <c r="H17" s="228"/>
      <c r="I17" s="228"/>
      <c r="J17" s="228"/>
      <c r="K17" s="210"/>
    </row>
    <row r="18" spans="1:11" ht="15.75" customHeight="1" x14ac:dyDescent="0.25">
      <c r="A18" s="218"/>
      <c r="B18" s="228"/>
      <c r="C18" s="228"/>
      <c r="D18" s="228"/>
      <c r="E18" s="203"/>
      <c r="F18" s="147"/>
      <c r="G18" s="51"/>
      <c r="H18" s="45"/>
      <c r="I18" s="45"/>
      <c r="J18" s="45"/>
      <c r="K18" s="52"/>
    </row>
    <row r="19" spans="1:11" ht="15.75" customHeight="1" x14ac:dyDescent="0.25">
      <c r="A19" s="218"/>
      <c r="B19" s="228"/>
      <c r="C19" s="228"/>
      <c r="D19" s="228"/>
      <c r="E19" s="203"/>
      <c r="F19" s="147"/>
      <c r="G19" s="88"/>
      <c r="H19" s="81"/>
      <c r="I19" s="81"/>
      <c r="J19" s="81"/>
      <c r="K19" s="153"/>
    </row>
    <row r="20" spans="1:11" ht="15.75" customHeight="1" x14ac:dyDescent="0.25">
      <c r="A20" s="218"/>
      <c r="B20" s="228"/>
      <c r="C20" s="228"/>
      <c r="D20" s="228"/>
      <c r="E20" s="203"/>
      <c r="F20" s="147"/>
      <c r="G20" s="141"/>
      <c r="H20" s="142"/>
      <c r="I20" s="142"/>
      <c r="J20" s="142"/>
      <c r="K20" s="153"/>
    </row>
    <row r="21" spans="1:11" ht="15.75" customHeight="1" x14ac:dyDescent="0.25">
      <c r="A21" s="100"/>
      <c r="B21" s="81"/>
      <c r="C21" s="81"/>
      <c r="D21" s="81"/>
      <c r="E21" s="53"/>
      <c r="F21" s="81"/>
      <c r="G21" s="216" t="str">
        <f>dados!F35</f>
        <v>Rodrigo Kluska</v>
      </c>
      <c r="H21" s="228"/>
      <c r="I21" s="228"/>
      <c r="J21" s="228"/>
      <c r="K21" s="210"/>
    </row>
    <row r="22" spans="1:11" ht="15.75" customHeight="1" x14ac:dyDescent="0.25">
      <c r="A22" s="217" t="s">
        <v>241</v>
      </c>
      <c r="B22" s="228"/>
      <c r="C22" s="228"/>
      <c r="D22" s="228"/>
      <c r="E22" s="203"/>
      <c r="F22" s="147"/>
      <c r="G22" s="209" t="s">
        <v>242</v>
      </c>
      <c r="H22" s="228"/>
      <c r="I22" s="228"/>
      <c r="J22" s="228"/>
      <c r="K22" s="210"/>
    </row>
    <row r="23" spans="1:11" ht="15.75" customHeight="1" x14ac:dyDescent="0.25">
      <c r="A23" s="218"/>
      <c r="B23" s="228"/>
      <c r="C23" s="228"/>
      <c r="D23" s="228"/>
      <c r="E23" s="203"/>
      <c r="F23" s="81"/>
      <c r="G23" s="211"/>
      <c r="H23" s="228"/>
      <c r="I23" s="228"/>
      <c r="J23" s="228"/>
      <c r="K23" s="210"/>
    </row>
    <row r="24" spans="1:11" ht="15.75" customHeight="1" x14ac:dyDescent="0.25">
      <c r="A24" s="218"/>
      <c r="B24" s="228"/>
      <c r="C24" s="228"/>
      <c r="D24" s="228"/>
      <c r="E24" s="203"/>
      <c r="F24" s="150"/>
      <c r="G24" s="214">
        <f>+dados!B5</f>
        <v>44441</v>
      </c>
      <c r="H24" s="228"/>
      <c r="I24" s="228"/>
      <c r="J24" s="228"/>
      <c r="K24" s="210"/>
    </row>
    <row r="25" spans="1:11" ht="15.75" customHeight="1" x14ac:dyDescent="0.25">
      <c r="A25" s="218"/>
      <c r="B25" s="228"/>
      <c r="C25" s="228"/>
      <c r="D25" s="228"/>
      <c r="E25" s="203"/>
      <c r="F25" s="81"/>
      <c r="G25" s="214"/>
      <c r="H25" s="228"/>
      <c r="I25" s="228"/>
      <c r="J25" s="228"/>
      <c r="K25" s="210"/>
    </row>
    <row r="26" spans="1:11" ht="15.75" customHeight="1" x14ac:dyDescent="0.25">
      <c r="A26" s="218"/>
      <c r="B26" s="228"/>
      <c r="C26" s="228"/>
      <c r="D26" s="228"/>
      <c r="E26" s="203"/>
      <c r="F26" s="81"/>
      <c r="G26" s="88"/>
      <c r="H26" s="81"/>
      <c r="I26" s="81"/>
      <c r="J26" s="81"/>
      <c r="K26" s="89"/>
    </row>
    <row r="27" spans="1:11" ht="15.75" customHeight="1" x14ac:dyDescent="0.25">
      <c r="A27" s="234" t="str">
        <f>CONCATENATE(dados!B26,"  no valor de R$",TEXT(dados!B41,"#.###,00"),".")</f>
        <v>Recon Produtora e Eventos Eireli  no valor de R$645.000,00.</v>
      </c>
      <c r="B27" s="228"/>
      <c r="C27" s="228"/>
      <c r="D27" s="228"/>
      <c r="E27" s="203"/>
      <c r="F27" s="81"/>
      <c r="G27" s="90"/>
      <c r="H27" s="81"/>
      <c r="I27" s="81"/>
      <c r="J27" s="81"/>
      <c r="K27" s="89"/>
    </row>
    <row r="28" spans="1:11" ht="15.75" customHeight="1" x14ac:dyDescent="0.25">
      <c r="A28" s="218"/>
      <c r="B28" s="228"/>
      <c r="C28" s="228"/>
      <c r="D28" s="228"/>
      <c r="E28" s="203"/>
      <c r="F28" s="178"/>
      <c r="G28" s="90"/>
      <c r="H28" s="81"/>
      <c r="I28" s="81"/>
      <c r="J28" s="81"/>
      <c r="K28" s="89"/>
    </row>
    <row r="29" spans="1:11" ht="15.75" customHeight="1" x14ac:dyDescent="0.25">
      <c r="A29" s="218"/>
      <c r="B29" s="228"/>
      <c r="C29" s="228"/>
      <c r="D29" s="228"/>
      <c r="E29" s="203"/>
      <c r="F29" s="144"/>
      <c r="G29" s="88"/>
      <c r="H29" s="81"/>
      <c r="I29" s="81"/>
      <c r="J29" s="81"/>
      <c r="K29" s="89"/>
    </row>
    <row r="30" spans="1:11" ht="15.75" customHeight="1" x14ac:dyDescent="0.25">
      <c r="A30" s="100"/>
      <c r="B30" s="81"/>
      <c r="C30" s="81"/>
      <c r="D30" s="81"/>
      <c r="E30" s="53"/>
      <c r="F30" s="81"/>
      <c r="G30" s="221"/>
      <c r="H30" s="228"/>
      <c r="I30" s="228"/>
      <c r="J30" s="228"/>
      <c r="K30" s="210"/>
    </row>
    <row r="31" spans="1:11" ht="15.75" customHeight="1" x14ac:dyDescent="0.25">
      <c r="A31" s="219" t="s">
        <v>243</v>
      </c>
      <c r="B31" s="228"/>
      <c r="C31" s="228"/>
      <c r="D31" s="228"/>
      <c r="E31" s="203"/>
      <c r="F31" s="81"/>
      <c r="G31" s="211"/>
      <c r="H31" s="228"/>
      <c r="I31" s="228"/>
      <c r="J31" s="228"/>
      <c r="K31" s="210"/>
    </row>
    <row r="32" spans="1:11" ht="15.75" customHeight="1" x14ac:dyDescent="0.25">
      <c r="A32" s="218"/>
      <c r="B32" s="228"/>
      <c r="C32" s="228"/>
      <c r="D32" s="228"/>
      <c r="E32" s="203"/>
      <c r="F32" s="81"/>
      <c r="G32" s="211"/>
      <c r="H32" s="228"/>
      <c r="I32" s="228"/>
      <c r="J32" s="228"/>
      <c r="K32" s="210"/>
    </row>
    <row r="33" spans="1:11" ht="15.75" customHeight="1" x14ac:dyDescent="0.25">
      <c r="A33" s="218"/>
      <c r="B33" s="228"/>
      <c r="C33" s="228"/>
      <c r="D33" s="228"/>
      <c r="E33" s="203"/>
      <c r="F33" s="81"/>
      <c r="G33" s="152"/>
      <c r="H33" s="147"/>
      <c r="I33" s="147"/>
      <c r="J33" s="147"/>
      <c r="K33" s="153"/>
    </row>
    <row r="34" spans="1:11" ht="15.75" customHeight="1" x14ac:dyDescent="0.25">
      <c r="A34" s="218"/>
      <c r="B34" s="228"/>
      <c r="C34" s="228"/>
      <c r="D34" s="228"/>
      <c r="E34" s="203"/>
      <c r="F34" s="81"/>
      <c r="G34" s="152"/>
      <c r="H34" s="147"/>
      <c r="I34" s="147"/>
      <c r="J34" s="147"/>
      <c r="K34" s="153"/>
    </row>
    <row r="35" spans="1:11" ht="15.75" customHeight="1" x14ac:dyDescent="0.25">
      <c r="A35" s="218"/>
      <c r="B35" s="228"/>
      <c r="C35" s="228"/>
      <c r="D35" s="228"/>
      <c r="E35" s="203"/>
      <c r="F35" s="81"/>
      <c r="G35" s="51"/>
      <c r="H35" s="45"/>
      <c r="I35" s="45"/>
      <c r="J35" s="45"/>
      <c r="K35" s="52"/>
    </row>
    <row r="36" spans="1:11" ht="15.75" customHeight="1" x14ac:dyDescent="0.25">
      <c r="A36" s="218"/>
      <c r="B36" s="228"/>
      <c r="C36" s="228"/>
      <c r="D36" s="228"/>
      <c r="E36" s="203"/>
      <c r="F36" s="81"/>
      <c r="G36" s="88"/>
      <c r="H36" s="81"/>
      <c r="I36" s="81"/>
      <c r="J36" s="81"/>
      <c r="K36" s="153"/>
    </row>
    <row r="37" spans="1:11" ht="15.75" customHeight="1" x14ac:dyDescent="0.25">
      <c r="A37" s="218"/>
      <c r="B37" s="228"/>
      <c r="C37" s="228"/>
      <c r="D37" s="228"/>
      <c r="E37" s="203"/>
      <c r="F37" s="147"/>
      <c r="G37" s="141"/>
      <c r="H37" s="142"/>
      <c r="I37" s="142"/>
      <c r="J37" s="142"/>
      <c r="K37" s="153"/>
    </row>
    <row r="38" spans="1:11" ht="15.75" customHeight="1" x14ac:dyDescent="0.25">
      <c r="A38" s="218"/>
      <c r="B38" s="228"/>
      <c r="C38" s="228"/>
      <c r="D38" s="228"/>
      <c r="E38" s="203"/>
      <c r="F38" s="43"/>
      <c r="G38" s="238"/>
      <c r="H38" s="228"/>
      <c r="I38" s="228"/>
      <c r="J38" s="228"/>
      <c r="K38" s="210"/>
    </row>
    <row r="39" spans="1:11" ht="15.75" customHeight="1" x14ac:dyDescent="0.25">
      <c r="A39" s="218"/>
      <c r="B39" s="228"/>
      <c r="C39" s="228"/>
      <c r="D39" s="228"/>
      <c r="E39" s="203"/>
      <c r="F39" s="150"/>
      <c r="G39" s="209"/>
      <c r="H39" s="228"/>
      <c r="I39" s="228"/>
      <c r="J39" s="228"/>
      <c r="K39" s="210"/>
    </row>
    <row r="40" spans="1:11" ht="15.75" customHeight="1" x14ac:dyDescent="0.25">
      <c r="A40" s="218"/>
      <c r="B40" s="228"/>
      <c r="C40" s="228"/>
      <c r="D40" s="228"/>
      <c r="E40" s="203"/>
      <c r="F40" s="43"/>
      <c r="G40" s="211"/>
      <c r="H40" s="228"/>
      <c r="I40" s="228"/>
      <c r="J40" s="228"/>
      <c r="K40" s="210"/>
    </row>
    <row r="41" spans="1:11" ht="15.75" customHeight="1" x14ac:dyDescent="0.25">
      <c r="A41" s="218"/>
      <c r="B41" s="228"/>
      <c r="C41" s="228"/>
      <c r="D41" s="228"/>
      <c r="E41" s="203"/>
      <c r="F41" s="43"/>
      <c r="G41" s="136"/>
      <c r="H41" s="135"/>
      <c r="I41" s="135"/>
      <c r="J41" s="135"/>
      <c r="K41" s="137"/>
    </row>
    <row r="42" spans="1:11" ht="21.75" customHeight="1" x14ac:dyDescent="0.25">
      <c r="A42" s="218"/>
      <c r="B42" s="228"/>
      <c r="C42" s="228"/>
      <c r="D42" s="228"/>
      <c r="E42" s="203"/>
      <c r="F42" s="43"/>
      <c r="G42" s="214"/>
      <c r="H42" s="228"/>
      <c r="I42" s="228"/>
      <c r="J42" s="228"/>
      <c r="K42" s="210"/>
    </row>
    <row r="43" spans="1:11" ht="15.75" customHeight="1" x14ac:dyDescent="0.25">
      <c r="A43" s="155" t="s">
        <v>235</v>
      </c>
      <c r="B43" s="156"/>
      <c r="C43" s="156"/>
      <c r="D43" s="43"/>
      <c r="E43" s="44"/>
      <c r="F43" s="43"/>
      <c r="G43" s="88"/>
      <c r="H43" s="81"/>
      <c r="I43" s="81"/>
      <c r="J43" s="81"/>
      <c r="K43" s="137"/>
    </row>
    <row r="44" spans="1:11" ht="15.75" customHeight="1" x14ac:dyDescent="0.25">
      <c r="A44" s="54"/>
      <c r="B44" s="81"/>
      <c r="C44" s="81"/>
      <c r="D44" s="43"/>
      <c r="E44" s="44"/>
      <c r="F44" s="43"/>
      <c r="G44" s="88"/>
      <c r="H44" s="81"/>
      <c r="I44" s="81"/>
      <c r="J44" s="81"/>
      <c r="K44" s="137"/>
    </row>
    <row r="45" spans="1:11" ht="15.75" customHeight="1" x14ac:dyDescent="0.25">
      <c r="A45" s="54"/>
      <c r="B45" s="81"/>
      <c r="C45" s="81"/>
      <c r="D45" s="43"/>
      <c r="E45" s="44"/>
      <c r="F45" s="43"/>
      <c r="G45" s="88"/>
      <c r="H45" s="81"/>
      <c r="I45" s="81"/>
      <c r="J45" s="81"/>
      <c r="K45" s="140"/>
    </row>
    <row r="46" spans="1:11" ht="15.75" customHeight="1" x14ac:dyDescent="0.25">
      <c r="A46" s="100"/>
      <c r="B46" s="81"/>
      <c r="C46" s="81"/>
      <c r="D46" s="81"/>
      <c r="E46" s="53"/>
      <c r="F46" s="43"/>
      <c r="G46" s="138"/>
      <c r="H46" s="139"/>
      <c r="I46" s="139"/>
      <c r="J46" s="139"/>
      <c r="K46" s="140"/>
    </row>
    <row r="47" spans="1:11" ht="15.75" customHeight="1" x14ac:dyDescent="0.25">
      <c r="A47" s="235" t="str">
        <f>dados!F36</f>
        <v>Edson Antonio Saura</v>
      </c>
      <c r="B47" s="228"/>
      <c r="C47" s="228"/>
      <c r="D47" s="228"/>
      <c r="E47" s="203"/>
      <c r="F47" s="43"/>
      <c r="G47" s="138"/>
      <c r="H47" s="139"/>
      <c r="I47" s="139"/>
      <c r="J47" s="139"/>
      <c r="K47" s="140"/>
    </row>
    <row r="48" spans="1:11" ht="31.5" customHeight="1" x14ac:dyDescent="0.25">
      <c r="A48" s="236" t="str">
        <f>dados!G36</f>
        <v>Gerente Administrativo, de Compras e de Contratos</v>
      </c>
      <c r="B48" s="228"/>
      <c r="C48" s="228"/>
      <c r="D48" s="228"/>
      <c r="E48" s="203"/>
      <c r="F48" s="43"/>
      <c r="G48" s="138"/>
      <c r="H48" s="139"/>
      <c r="I48" s="139"/>
      <c r="J48" s="139"/>
      <c r="K48" s="140"/>
    </row>
    <row r="49" spans="1:11" ht="15.75" customHeight="1" x14ac:dyDescent="0.25">
      <c r="A49" s="237">
        <f>+dados!B5</f>
        <v>44441</v>
      </c>
      <c r="B49" s="228"/>
      <c r="C49" s="228"/>
      <c r="D49" s="228"/>
      <c r="E49" s="203"/>
      <c r="F49" s="43"/>
      <c r="G49" s="138"/>
      <c r="H49" s="139"/>
      <c r="I49" s="139"/>
      <c r="J49" s="139"/>
      <c r="K49" s="140"/>
    </row>
    <row r="50" spans="1:11" ht="15.75" customHeight="1" x14ac:dyDescent="0.25">
      <c r="A50" s="42"/>
      <c r="B50" s="43"/>
      <c r="C50" s="43"/>
      <c r="D50" s="43"/>
      <c r="E50" s="44"/>
      <c r="F50" s="43"/>
      <c r="G50" s="138"/>
      <c r="H50" s="139"/>
      <c r="I50" s="139"/>
      <c r="J50" s="139"/>
      <c r="K50" s="140"/>
    </row>
    <row r="51" spans="1:11" ht="15.75" customHeight="1" thickBot="1" x14ac:dyDescent="0.3">
      <c r="A51" s="205"/>
      <c r="B51" s="206"/>
      <c r="C51" s="206"/>
      <c r="D51" s="206"/>
      <c r="E51" s="207"/>
      <c r="F51" s="154"/>
      <c r="G51" s="95"/>
      <c r="H51" s="96"/>
      <c r="I51" s="96"/>
      <c r="J51" s="96"/>
      <c r="K51" s="97"/>
    </row>
  </sheetData>
  <mergeCells count="19">
    <mergeCell ref="A27:E29"/>
    <mergeCell ref="A51:E51"/>
    <mergeCell ref="G42:K42"/>
    <mergeCell ref="A47:E47"/>
    <mergeCell ref="A48:E48"/>
    <mergeCell ref="A49:E49"/>
    <mergeCell ref="G30:K32"/>
    <mergeCell ref="G38:K38"/>
    <mergeCell ref="G39:K40"/>
    <mergeCell ref="A31:E42"/>
    <mergeCell ref="A22:E26"/>
    <mergeCell ref="G22:K23"/>
    <mergeCell ref="G24:K24"/>
    <mergeCell ref="G25:K25"/>
    <mergeCell ref="A8:K10"/>
    <mergeCell ref="A14:E14"/>
    <mergeCell ref="G14:K17"/>
    <mergeCell ref="A16:E20"/>
    <mergeCell ref="G21:K21"/>
  </mergeCells>
  <pageMargins left="0.78740157499999996" right="0.78740157499999996" top="0.984251969" bottom="0.984251969" header="0.49212598499999999" footer="0.49212598499999999"/>
  <pageSetup paperSize="9" scale="8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>
    <pageSetUpPr fitToPage="1"/>
  </sheetPr>
  <dimension ref="A1:K73"/>
  <sheetViews>
    <sheetView showGridLines="0" tabSelected="1" view="pageBreakPreview" zoomScaleNormal="100" zoomScaleSheetLayoutView="100" workbookViewId="0">
      <selection activeCell="A12" sqref="A12:I12"/>
    </sheetView>
  </sheetViews>
  <sheetFormatPr defaultRowHeight="12.5" x14ac:dyDescent="0.25"/>
  <cols>
    <col min="1" max="3" width="12.7265625" style="175" customWidth="1"/>
    <col min="4" max="5" width="10.7265625" style="175" customWidth="1"/>
    <col min="6" max="9" width="14.7265625" style="175" customWidth="1"/>
  </cols>
  <sheetData>
    <row r="1" spans="1:9" ht="26.25" customHeight="1" x14ac:dyDescent="0.4">
      <c r="F1" s="271" t="str">
        <f>dados!B3</f>
        <v>AUTORIZAÇÃO DE SERVIÇO</v>
      </c>
      <c r="G1" s="200"/>
      <c r="H1" s="200"/>
      <c r="I1" s="200"/>
    </row>
    <row r="2" spans="1:9" ht="18" customHeight="1" x14ac:dyDescent="0.25">
      <c r="H2" s="6" t="s">
        <v>244</v>
      </c>
      <c r="I2" s="5" t="str">
        <f>dados!B4</f>
        <v>0012/2021</v>
      </c>
    </row>
    <row r="3" spans="1:9" ht="16.5" customHeight="1" x14ac:dyDescent="0.25">
      <c r="F3" s="115"/>
      <c r="I3" s="7">
        <f>dados!B5</f>
        <v>44441</v>
      </c>
    </row>
    <row r="4" spans="1:9" ht="5.25" customHeight="1" thickBot="1" x14ac:dyDescent="0.3">
      <c r="A4" s="179"/>
      <c r="B4" s="179"/>
      <c r="C4" s="179"/>
      <c r="D4" s="179"/>
      <c r="E4" s="179"/>
      <c r="F4" s="179"/>
      <c r="G4" s="179"/>
      <c r="H4" s="179"/>
      <c r="I4" s="179"/>
    </row>
    <row r="5" spans="1:9" ht="12" customHeight="1" x14ac:dyDescent="0.25">
      <c r="A5" s="268" t="s">
        <v>245</v>
      </c>
      <c r="B5" s="245"/>
      <c r="C5" s="245"/>
      <c r="D5" s="245"/>
      <c r="E5" s="245"/>
      <c r="F5" s="245"/>
      <c r="G5" s="245"/>
      <c r="H5" s="245"/>
      <c r="I5" s="269"/>
    </row>
    <row r="6" spans="1:9" x14ac:dyDescent="0.25">
      <c r="A6" s="272" t="s">
        <v>246</v>
      </c>
      <c r="B6" s="254"/>
      <c r="C6" s="254"/>
      <c r="D6" s="254"/>
      <c r="E6" s="254"/>
      <c r="F6" s="273" t="s">
        <v>247</v>
      </c>
      <c r="G6" s="254"/>
      <c r="H6" s="254"/>
      <c r="I6" s="267"/>
    </row>
    <row r="7" spans="1:9" ht="13" customHeight="1" x14ac:dyDescent="0.25">
      <c r="A7" s="283" t="s">
        <v>248</v>
      </c>
      <c r="B7" s="245"/>
      <c r="C7" s="245"/>
      <c r="D7" s="245"/>
      <c r="E7" s="279"/>
      <c r="F7" s="278" t="s">
        <v>249</v>
      </c>
      <c r="G7" s="245"/>
      <c r="H7" s="245"/>
      <c r="I7" s="279"/>
    </row>
    <row r="8" spans="1:9" x14ac:dyDescent="0.25">
      <c r="A8" s="253" t="s">
        <v>250</v>
      </c>
      <c r="B8" s="255"/>
      <c r="C8" s="282" t="s">
        <v>251</v>
      </c>
      <c r="D8" s="254"/>
      <c r="E8" s="255"/>
      <c r="F8" s="282" t="s">
        <v>252</v>
      </c>
      <c r="G8" s="255"/>
      <c r="H8" s="187" t="s">
        <v>253</v>
      </c>
      <c r="I8" s="160" t="s">
        <v>63</v>
      </c>
    </row>
    <row r="9" spans="1:9" x14ac:dyDescent="0.25">
      <c r="A9" s="285" t="s">
        <v>254</v>
      </c>
      <c r="B9" s="279"/>
      <c r="C9" s="284">
        <v>104969196117</v>
      </c>
      <c r="D9" s="245"/>
      <c r="E9" s="279"/>
      <c r="F9" s="278" t="s">
        <v>255</v>
      </c>
      <c r="G9" s="279"/>
      <c r="H9" s="184" t="s">
        <v>62</v>
      </c>
      <c r="I9" s="185" t="s">
        <v>256</v>
      </c>
    </row>
    <row r="10" spans="1:9" x14ac:dyDescent="0.25">
      <c r="A10" s="281" t="s">
        <v>257</v>
      </c>
      <c r="B10" s="254"/>
      <c r="C10" s="254"/>
      <c r="D10" s="254"/>
      <c r="E10" s="255"/>
      <c r="F10" s="282" t="s">
        <v>258</v>
      </c>
      <c r="G10" s="254"/>
      <c r="H10" s="254"/>
      <c r="I10" s="255"/>
    </row>
    <row r="11" spans="1:9" ht="13" customHeight="1" thickBot="1" x14ac:dyDescent="0.3">
      <c r="A11" s="276" t="str">
        <f>CONCATENATE(dados!B13, " / ", dados!B14, " / ", dados!B10)</f>
        <v xml:space="preserve"> /  / DGE/GPC - Gerência de Planejamento e Controle</v>
      </c>
      <c r="B11" s="206"/>
      <c r="C11" s="206"/>
      <c r="D11" s="206"/>
      <c r="E11" s="277"/>
      <c r="F11" s="280" t="e">
        <f>CONCATENATE(dados!B12, " / ", VLOOKUP(dados!B10, dados!A51:C75, 3, FALSE))</f>
        <v>#N/A</v>
      </c>
      <c r="G11" s="206"/>
      <c r="H11" s="206"/>
      <c r="I11" s="260"/>
    </row>
    <row r="12" spans="1:9" ht="12" customHeight="1" x14ac:dyDescent="0.25">
      <c r="A12" s="250" t="s">
        <v>259</v>
      </c>
      <c r="B12" s="251"/>
      <c r="C12" s="251"/>
      <c r="D12" s="251"/>
      <c r="E12" s="251"/>
      <c r="F12" s="251"/>
      <c r="G12" s="251"/>
      <c r="H12" s="251"/>
      <c r="I12" s="252"/>
    </row>
    <row r="13" spans="1:9" x14ac:dyDescent="0.25">
      <c r="A13" s="274" t="s">
        <v>246</v>
      </c>
      <c r="B13" s="292" t="str">
        <f>dados!B26</f>
        <v>Recon Produtora e Eventos Eireli</v>
      </c>
      <c r="C13" s="254"/>
      <c r="D13" s="254"/>
      <c r="E13" s="254"/>
      <c r="F13" s="282" t="s">
        <v>247</v>
      </c>
      <c r="G13" s="254"/>
      <c r="H13" s="254"/>
      <c r="I13" s="255"/>
    </row>
    <row r="14" spans="1:9" x14ac:dyDescent="0.25">
      <c r="A14" s="275"/>
      <c r="B14" s="245"/>
      <c r="C14" s="245"/>
      <c r="D14" s="245"/>
      <c r="E14" s="245"/>
      <c r="F14" s="290" t="str">
        <f>dados!B27</f>
        <v>Rua das Rosas, 123 sala 03 - Jardim Lavorato</v>
      </c>
      <c r="G14" s="200"/>
      <c r="H14" s="200"/>
      <c r="I14" s="210"/>
    </row>
    <row r="15" spans="1:9" x14ac:dyDescent="0.25">
      <c r="A15" s="17" t="s">
        <v>250</v>
      </c>
      <c r="B15" s="286" t="str">
        <f>dados!B31</f>
        <v>24.598.745/0001-62</v>
      </c>
      <c r="C15" s="287"/>
      <c r="D15" s="287"/>
      <c r="E15" s="287"/>
      <c r="F15" s="291"/>
      <c r="G15" s="245"/>
      <c r="H15" s="245"/>
      <c r="I15" s="269"/>
    </row>
    <row r="16" spans="1:9" x14ac:dyDescent="0.25">
      <c r="A16" s="17" t="s">
        <v>251</v>
      </c>
      <c r="B16" s="293">
        <f>dados!B32</f>
        <v>0</v>
      </c>
      <c r="C16" s="287"/>
      <c r="D16" s="287"/>
      <c r="E16" s="287"/>
      <c r="F16" s="282" t="s">
        <v>252</v>
      </c>
      <c r="G16" s="255"/>
      <c r="H16" s="187" t="s">
        <v>253</v>
      </c>
      <c r="I16" s="160" t="s">
        <v>63</v>
      </c>
    </row>
    <row r="17" spans="1:11" x14ac:dyDescent="0.25">
      <c r="A17" s="17" t="s">
        <v>69</v>
      </c>
      <c r="B17" s="295">
        <f>dados!B33</f>
        <v>0</v>
      </c>
      <c r="C17" s="287"/>
      <c r="D17" s="287"/>
      <c r="E17" s="287"/>
      <c r="F17" s="296" t="str">
        <f>dados!B28</f>
        <v>Embu das Artes</v>
      </c>
      <c r="G17" s="246"/>
      <c r="H17" s="184" t="str">
        <f>dados!B29</f>
        <v>SP</v>
      </c>
      <c r="I17" s="166" t="str">
        <f>dados!B30</f>
        <v>06817-040</v>
      </c>
    </row>
    <row r="18" spans="1:11" x14ac:dyDescent="0.25">
      <c r="A18" s="18" t="s">
        <v>260</v>
      </c>
      <c r="B18" s="294" t="str">
        <f>dados!B34</f>
        <v>11 4781-1960</v>
      </c>
      <c r="C18" s="245"/>
      <c r="D18" s="245"/>
      <c r="E18" s="245"/>
      <c r="F18" s="23" t="s">
        <v>261</v>
      </c>
      <c r="G18" s="159"/>
      <c r="H18" s="159"/>
      <c r="I18" s="160"/>
    </row>
    <row r="19" spans="1:11" ht="13" customHeight="1" thickBot="1" x14ac:dyDescent="0.3">
      <c r="A19" s="41" t="s">
        <v>262</v>
      </c>
      <c r="B19" s="288" t="str">
        <f>dados!B35</f>
        <v>recon@reconprodutora.com.br, regis@reconpromocoes.com.br</v>
      </c>
      <c r="C19" s="243"/>
      <c r="D19" s="243"/>
      <c r="E19" s="289"/>
      <c r="F19" s="280" t="str">
        <f>dados!B36</f>
        <v>Regis</v>
      </c>
      <c r="G19" s="206"/>
      <c r="H19" s="206"/>
      <c r="I19" s="260"/>
    </row>
    <row r="20" spans="1:11" ht="12" customHeight="1" x14ac:dyDescent="0.25">
      <c r="A20" s="250" t="s">
        <v>263</v>
      </c>
      <c r="B20" s="251"/>
      <c r="C20" s="251"/>
      <c r="D20" s="251"/>
      <c r="E20" s="251"/>
      <c r="F20" s="251"/>
      <c r="G20" s="251"/>
      <c r="H20" s="251"/>
      <c r="I20" s="252"/>
    </row>
    <row r="21" spans="1:11" x14ac:dyDescent="0.25">
      <c r="A21" s="253" t="s">
        <v>264</v>
      </c>
      <c r="B21" s="254"/>
      <c r="C21" s="254"/>
      <c r="D21" s="254"/>
      <c r="E21" s="255"/>
      <c r="F21" s="262" t="s">
        <v>265</v>
      </c>
      <c r="G21" s="263"/>
      <c r="H21" s="25" t="s">
        <v>266</v>
      </c>
      <c r="I21" s="28"/>
    </row>
    <row r="22" spans="1:11" ht="28.5" customHeight="1" x14ac:dyDescent="0.25">
      <c r="A22" s="249" t="e">
        <f>VLOOKUP(dados!B7,dados!E47:G48,2)</f>
        <v>#N/A</v>
      </c>
      <c r="B22" s="245"/>
      <c r="C22" s="245"/>
      <c r="D22" s="245"/>
      <c r="E22" s="246"/>
      <c r="F22" s="296" t="str">
        <f>dados!B8</f>
        <v>7210.2020/0001136-3</v>
      </c>
      <c r="G22" s="246"/>
      <c r="H22" s="302" t="str">
        <f>dados!B23</f>
        <v>-</v>
      </c>
      <c r="I22" s="269"/>
    </row>
    <row r="23" spans="1:11" x14ac:dyDescent="0.25">
      <c r="A23" s="24" t="s">
        <v>267</v>
      </c>
      <c r="B23" s="25"/>
      <c r="C23" s="25"/>
      <c r="D23" s="27" t="s">
        <v>268</v>
      </c>
      <c r="F23" s="25"/>
      <c r="G23" s="26"/>
      <c r="H23" s="27" t="s">
        <v>269</v>
      </c>
      <c r="I23" s="28"/>
    </row>
    <row r="24" spans="1:11" x14ac:dyDescent="0.25">
      <c r="A24" s="306" t="str">
        <f>dados!B17</f>
        <v>30 dias após a realização do serviço</v>
      </c>
      <c r="B24" s="245"/>
      <c r="C24" s="246"/>
      <c r="D24" s="244" t="str">
        <f>CONCATENATE(TEXT(dados!B18,"dd/mm/aaaa")," a ",TEXT(dados!B19,"dd/mm/aaaa"))</f>
        <v>00/01/1900 a 00/01/1900</v>
      </c>
      <c r="E24" s="245"/>
      <c r="F24" s="245"/>
      <c r="G24" s="246"/>
      <c r="H24" s="300">
        <f>dados!B20</f>
        <v>0</v>
      </c>
      <c r="I24" s="269"/>
    </row>
    <row r="25" spans="1:11" x14ac:dyDescent="0.25">
      <c r="A25" s="29" t="s">
        <v>270</v>
      </c>
      <c r="B25" s="30"/>
      <c r="C25" s="30"/>
      <c r="D25" s="27" t="s">
        <v>271</v>
      </c>
      <c r="F25" s="25"/>
      <c r="G25" s="26"/>
      <c r="H25" s="27" t="s">
        <v>272</v>
      </c>
      <c r="I25" s="28"/>
    </row>
    <row r="26" spans="1:11" x14ac:dyDescent="0.25">
      <c r="A26" s="261" t="str">
        <f>dados!B9</f>
        <v>008630</v>
      </c>
      <c r="B26" s="245"/>
      <c r="C26" s="246"/>
      <c r="D26" s="244" t="e">
        <f>dados!B39</f>
        <v>#N/A</v>
      </c>
      <c r="E26" s="245"/>
      <c r="F26" s="245"/>
      <c r="G26" s="246"/>
      <c r="H26" s="301" t="str">
        <f>dados!B15</f>
        <v>20201001 - Eventos</v>
      </c>
      <c r="I26" s="269"/>
    </row>
    <row r="27" spans="1:11" x14ac:dyDescent="0.25">
      <c r="A27" s="29" t="s">
        <v>273</v>
      </c>
      <c r="B27" s="30"/>
      <c r="C27" s="30"/>
      <c r="D27" s="30"/>
      <c r="E27" s="31"/>
      <c r="F27" s="27" t="s">
        <v>274</v>
      </c>
      <c r="G27" s="25"/>
      <c r="H27" s="25"/>
      <c r="I27" s="28"/>
    </row>
    <row r="28" spans="1:11" ht="25.5" customHeight="1" thickBot="1" x14ac:dyDescent="0.35">
      <c r="A28" s="303" t="str">
        <f>dados!B21</f>
        <v>Rua Prof. Milton Rodrigues, SN, Portão 31 - Almoxarifado, Parque Anhembi, São Paulo-SP</v>
      </c>
      <c r="B28" s="206"/>
      <c r="C28" s="206"/>
      <c r="D28" s="206"/>
      <c r="E28" s="207"/>
      <c r="F28" s="299" t="str">
        <f>dados!B22</f>
        <v>Das 8h às 16h45</v>
      </c>
      <c r="G28" s="206"/>
      <c r="H28" s="206"/>
      <c r="I28" s="260"/>
      <c r="J28" s="191"/>
    </row>
    <row r="29" spans="1:11" ht="12" customHeight="1" x14ac:dyDescent="0.25">
      <c r="A29" s="304" t="s">
        <v>275</v>
      </c>
      <c r="B29" s="245"/>
      <c r="C29" s="245"/>
      <c r="D29" s="245"/>
      <c r="E29" s="245"/>
      <c r="F29" s="245"/>
      <c r="G29" s="245"/>
      <c r="H29" s="245"/>
      <c r="I29" s="269"/>
    </row>
    <row r="30" spans="1:11" x14ac:dyDescent="0.25">
      <c r="A30" s="307" t="s">
        <v>276</v>
      </c>
      <c r="B30" s="297" t="s">
        <v>277</v>
      </c>
      <c r="C30" s="297" t="s">
        <v>278</v>
      </c>
      <c r="D30" s="297" t="s">
        <v>279</v>
      </c>
      <c r="E30" s="254"/>
      <c r="F30" s="254"/>
      <c r="G30" s="263"/>
      <c r="H30" s="3" t="s">
        <v>280</v>
      </c>
      <c r="I30" s="19" t="s">
        <v>281</v>
      </c>
    </row>
    <row r="31" spans="1:11" ht="13" customHeight="1" x14ac:dyDescent="0.3">
      <c r="A31" s="308"/>
      <c r="B31" s="298"/>
      <c r="C31" s="298"/>
      <c r="D31" s="291"/>
      <c r="E31" s="245"/>
      <c r="F31" s="245"/>
      <c r="G31" s="246"/>
      <c r="H31" s="4" t="s">
        <v>282</v>
      </c>
      <c r="I31" s="20" t="s">
        <v>282</v>
      </c>
      <c r="K31" s="192"/>
    </row>
    <row r="32" spans="1:11" s="183" customFormat="1" ht="12.75" customHeight="1" x14ac:dyDescent="0.25">
      <c r="A32" s="123">
        <f>dados!M2</f>
        <v>1</v>
      </c>
      <c r="B32" s="124">
        <f>dados!P2</f>
        <v>21500</v>
      </c>
      <c r="C32" s="124" t="str">
        <f>dados!R2</f>
        <v>Diária</v>
      </c>
      <c r="D32" s="305" t="str">
        <f>dados!O2</f>
        <v>Locação de placas metálicas de fechamento em atendimento a diversos eventos pelo período de 12 meses, conforme termo de referência</v>
      </c>
      <c r="E32" s="254"/>
      <c r="F32" s="254"/>
      <c r="G32" s="263"/>
      <c r="H32" s="167">
        <f>dados!Q2</f>
        <v>30</v>
      </c>
      <c r="I32" s="168">
        <f t="shared" ref="I32:I50" si="0">IF(A32="", "", B32*H32)</f>
        <v>645000</v>
      </c>
    </row>
    <row r="33" spans="1:10" s="183" customFormat="1" ht="12.75" customHeight="1" x14ac:dyDescent="0.25">
      <c r="A33" s="125">
        <f>dados!M3</f>
        <v>0</v>
      </c>
      <c r="B33" s="126">
        <f>dados!P3</f>
        <v>0</v>
      </c>
      <c r="C33" s="126">
        <f>dados!R3</f>
        <v>0</v>
      </c>
      <c r="D33" s="256">
        <f>dados!O3</f>
        <v>0</v>
      </c>
      <c r="E33" s="257"/>
      <c r="F33" s="257"/>
      <c r="G33" s="203"/>
      <c r="H33" s="169">
        <f>dados!Q3</f>
        <v>0</v>
      </c>
      <c r="I33" s="170">
        <f t="shared" si="0"/>
        <v>0</v>
      </c>
    </row>
    <row r="34" spans="1:10" s="183" customFormat="1" ht="12.75" customHeight="1" x14ac:dyDescent="0.25">
      <c r="A34" s="125">
        <f>dados!M4</f>
        <v>0</v>
      </c>
      <c r="B34" s="126">
        <f>dados!P4</f>
        <v>0</v>
      </c>
      <c r="C34" s="126">
        <f>dados!R4</f>
        <v>0</v>
      </c>
      <c r="D34" s="256">
        <f>dados!O4</f>
        <v>0</v>
      </c>
      <c r="E34" s="257"/>
      <c r="F34" s="257"/>
      <c r="G34" s="203"/>
      <c r="H34" s="169">
        <f>dados!Q4</f>
        <v>0</v>
      </c>
      <c r="I34" s="170">
        <f t="shared" si="0"/>
        <v>0</v>
      </c>
    </row>
    <row r="35" spans="1:10" s="183" customFormat="1" ht="12.75" customHeight="1" x14ac:dyDescent="0.25">
      <c r="A35" s="125">
        <f>dados!M5</f>
        <v>0</v>
      </c>
      <c r="B35" s="126">
        <f>dados!P5</f>
        <v>0</v>
      </c>
      <c r="C35" s="126">
        <f>dados!R5</f>
        <v>0</v>
      </c>
      <c r="D35" s="256">
        <f>dados!O5</f>
        <v>0</v>
      </c>
      <c r="E35" s="257"/>
      <c r="F35" s="257"/>
      <c r="G35" s="203"/>
      <c r="H35" s="169">
        <f>dados!Q5</f>
        <v>0</v>
      </c>
      <c r="I35" s="170">
        <f t="shared" si="0"/>
        <v>0</v>
      </c>
      <c r="J35" s="193"/>
    </row>
    <row r="36" spans="1:10" s="183" customFormat="1" ht="12.75" customHeight="1" x14ac:dyDescent="0.25">
      <c r="A36" s="125">
        <f>dados!M6</f>
        <v>0</v>
      </c>
      <c r="B36" s="126">
        <f>dados!P6</f>
        <v>0</v>
      </c>
      <c r="C36" s="126">
        <f>dados!R6</f>
        <v>0</v>
      </c>
      <c r="D36" s="256">
        <f>dados!O6</f>
        <v>0</v>
      </c>
      <c r="E36" s="257"/>
      <c r="F36" s="257"/>
      <c r="G36" s="203"/>
      <c r="H36" s="169">
        <f>dados!Q6</f>
        <v>0</v>
      </c>
      <c r="I36" s="170">
        <f t="shared" si="0"/>
        <v>0</v>
      </c>
    </row>
    <row r="37" spans="1:10" s="183" customFormat="1" ht="12.75" customHeight="1" x14ac:dyDescent="0.25">
      <c r="A37" s="125">
        <f>dados!M7</f>
        <v>0</v>
      </c>
      <c r="B37" s="126">
        <f>dados!P7</f>
        <v>0</v>
      </c>
      <c r="C37" s="126">
        <f>dados!R7</f>
        <v>0</v>
      </c>
      <c r="D37" s="256">
        <f>dados!O7</f>
        <v>0</v>
      </c>
      <c r="E37" s="257"/>
      <c r="F37" s="257"/>
      <c r="G37" s="203"/>
      <c r="H37" s="169">
        <f>dados!Q7</f>
        <v>0</v>
      </c>
      <c r="I37" s="170">
        <f t="shared" si="0"/>
        <v>0</v>
      </c>
    </row>
    <row r="38" spans="1:10" s="183" customFormat="1" ht="12.75" customHeight="1" x14ac:dyDescent="0.25">
      <c r="A38" s="125">
        <f>dados!M8</f>
        <v>0</v>
      </c>
      <c r="B38" s="126">
        <f>dados!P8</f>
        <v>0</v>
      </c>
      <c r="C38" s="126">
        <f>dados!R8</f>
        <v>0</v>
      </c>
      <c r="D38" s="256">
        <f>dados!O8</f>
        <v>0</v>
      </c>
      <c r="E38" s="257"/>
      <c r="F38" s="257"/>
      <c r="G38" s="203"/>
      <c r="H38" s="169">
        <f>dados!Q8</f>
        <v>0</v>
      </c>
      <c r="I38" s="170">
        <f t="shared" si="0"/>
        <v>0</v>
      </c>
    </row>
    <row r="39" spans="1:10" s="183" customFormat="1" ht="12.75" customHeight="1" x14ac:dyDescent="0.25">
      <c r="A39" s="125">
        <f>dados!M9</f>
        <v>0</v>
      </c>
      <c r="B39" s="126">
        <f>dados!P9</f>
        <v>0</v>
      </c>
      <c r="C39" s="126">
        <f>dados!R9</f>
        <v>0</v>
      </c>
      <c r="D39" s="256">
        <f>dados!O9</f>
        <v>0</v>
      </c>
      <c r="E39" s="257"/>
      <c r="F39" s="257"/>
      <c r="G39" s="203"/>
      <c r="H39" s="169">
        <f>dados!Q9</f>
        <v>0</v>
      </c>
      <c r="I39" s="170">
        <f t="shared" si="0"/>
        <v>0</v>
      </c>
    </row>
    <row r="40" spans="1:10" s="183" customFormat="1" ht="12.75" customHeight="1" x14ac:dyDescent="0.25">
      <c r="A40" s="125">
        <f>dados!M10</f>
        <v>0</v>
      </c>
      <c r="B40" s="126">
        <f>dados!P10</f>
        <v>0</v>
      </c>
      <c r="C40" s="126">
        <f>dados!R10</f>
        <v>0</v>
      </c>
      <c r="D40" s="256">
        <f>dados!O10</f>
        <v>0</v>
      </c>
      <c r="E40" s="257"/>
      <c r="F40" s="257"/>
      <c r="G40" s="203"/>
      <c r="H40" s="169">
        <f>dados!Q10</f>
        <v>0</v>
      </c>
      <c r="I40" s="170">
        <f t="shared" si="0"/>
        <v>0</v>
      </c>
    </row>
    <row r="41" spans="1:10" s="183" customFormat="1" ht="12.75" customHeight="1" x14ac:dyDescent="0.25">
      <c r="A41" s="125">
        <f>dados!M11</f>
        <v>0</v>
      </c>
      <c r="B41" s="126">
        <f>dados!P11</f>
        <v>0</v>
      </c>
      <c r="C41" s="126">
        <f>dados!R11</f>
        <v>0</v>
      </c>
      <c r="D41" s="256">
        <f>dados!O11</f>
        <v>0</v>
      </c>
      <c r="E41" s="257"/>
      <c r="F41" s="257"/>
      <c r="G41" s="203"/>
      <c r="H41" s="169">
        <f>dados!Q11</f>
        <v>0</v>
      </c>
      <c r="I41" s="170">
        <f t="shared" si="0"/>
        <v>0</v>
      </c>
    </row>
    <row r="42" spans="1:10" s="183" customFormat="1" ht="12.75" customHeight="1" x14ac:dyDescent="0.25">
      <c r="A42" s="125">
        <f>dados!M12</f>
        <v>0</v>
      </c>
      <c r="B42" s="126">
        <f>dados!P12</f>
        <v>0</v>
      </c>
      <c r="C42" s="126">
        <f>dados!R12</f>
        <v>0</v>
      </c>
      <c r="D42" s="256">
        <f>dados!O12</f>
        <v>0</v>
      </c>
      <c r="E42" s="257"/>
      <c r="F42" s="257"/>
      <c r="G42" s="203"/>
      <c r="H42" s="169">
        <f>dados!Q12</f>
        <v>0</v>
      </c>
      <c r="I42" s="170">
        <f t="shared" si="0"/>
        <v>0</v>
      </c>
    </row>
    <row r="43" spans="1:10" s="183" customFormat="1" ht="12.75" customHeight="1" x14ac:dyDescent="0.25">
      <c r="A43" s="125">
        <f>dados!M13</f>
        <v>0</v>
      </c>
      <c r="B43" s="126">
        <f>dados!P13</f>
        <v>0</v>
      </c>
      <c r="C43" s="126">
        <f>dados!R13</f>
        <v>0</v>
      </c>
      <c r="D43" s="256">
        <f>dados!O13</f>
        <v>0</v>
      </c>
      <c r="E43" s="257"/>
      <c r="F43" s="257"/>
      <c r="G43" s="203"/>
      <c r="H43" s="169">
        <f>dados!Q13</f>
        <v>0</v>
      </c>
      <c r="I43" s="170">
        <f t="shared" si="0"/>
        <v>0</v>
      </c>
    </row>
    <row r="44" spans="1:10" s="183" customFormat="1" ht="12.75" customHeight="1" x14ac:dyDescent="0.25">
      <c r="A44" s="125">
        <f>dados!M14</f>
        <v>0</v>
      </c>
      <c r="B44" s="126">
        <f>dados!P14</f>
        <v>0</v>
      </c>
      <c r="C44" s="126">
        <f>dados!R14</f>
        <v>0</v>
      </c>
      <c r="D44" s="256">
        <f>dados!O14</f>
        <v>0</v>
      </c>
      <c r="E44" s="257"/>
      <c r="F44" s="257"/>
      <c r="G44" s="203"/>
      <c r="H44" s="169">
        <f>dados!Q14</f>
        <v>0</v>
      </c>
      <c r="I44" s="170">
        <f t="shared" si="0"/>
        <v>0</v>
      </c>
    </row>
    <row r="45" spans="1:10" s="183" customFormat="1" ht="12.75" customHeight="1" x14ac:dyDescent="0.25">
      <c r="A45" s="125">
        <f>dados!M15</f>
        <v>0</v>
      </c>
      <c r="B45" s="126">
        <f>dados!P15</f>
        <v>0</v>
      </c>
      <c r="C45" s="126">
        <f>dados!R15</f>
        <v>0</v>
      </c>
      <c r="D45" s="256">
        <f>dados!O15</f>
        <v>0</v>
      </c>
      <c r="E45" s="257"/>
      <c r="F45" s="257"/>
      <c r="G45" s="203"/>
      <c r="H45" s="169">
        <f>dados!Q15</f>
        <v>0</v>
      </c>
      <c r="I45" s="170">
        <f t="shared" si="0"/>
        <v>0</v>
      </c>
    </row>
    <row r="46" spans="1:10" s="183" customFormat="1" ht="12.75" customHeight="1" x14ac:dyDescent="0.25">
      <c r="A46" s="125">
        <f>dados!M16</f>
        <v>0</v>
      </c>
      <c r="B46" s="126">
        <f>dados!P16</f>
        <v>0</v>
      </c>
      <c r="C46" s="126">
        <f>dados!R16</f>
        <v>0</v>
      </c>
      <c r="D46" s="256">
        <f>dados!O16</f>
        <v>0</v>
      </c>
      <c r="E46" s="257"/>
      <c r="F46" s="257"/>
      <c r="G46" s="203"/>
      <c r="H46" s="169">
        <f>dados!Q16</f>
        <v>0</v>
      </c>
      <c r="I46" s="170">
        <f t="shared" si="0"/>
        <v>0</v>
      </c>
    </row>
    <row r="47" spans="1:10" s="183" customFormat="1" ht="12.75" customHeight="1" x14ac:dyDescent="0.25">
      <c r="A47" s="125">
        <f>dados!M17</f>
        <v>0</v>
      </c>
      <c r="B47" s="126">
        <f>dados!P17</f>
        <v>0</v>
      </c>
      <c r="C47" s="126">
        <f>dados!R17</f>
        <v>0</v>
      </c>
      <c r="D47" s="256">
        <f>dados!O17</f>
        <v>0</v>
      </c>
      <c r="E47" s="257"/>
      <c r="F47" s="257"/>
      <c r="G47" s="203"/>
      <c r="H47" s="169">
        <f>dados!Q17</f>
        <v>0</v>
      </c>
      <c r="I47" s="170">
        <f t="shared" si="0"/>
        <v>0</v>
      </c>
    </row>
    <row r="48" spans="1:10" s="183" customFormat="1" ht="12.75" customHeight="1" x14ac:dyDescent="0.25">
      <c r="A48" s="125">
        <f>dados!M18</f>
        <v>0</v>
      </c>
      <c r="B48" s="126">
        <f>dados!P18</f>
        <v>0</v>
      </c>
      <c r="C48" s="126">
        <f>dados!R18</f>
        <v>0</v>
      </c>
      <c r="D48" s="256">
        <f>dados!O18</f>
        <v>0</v>
      </c>
      <c r="E48" s="257"/>
      <c r="F48" s="257"/>
      <c r="G48" s="203"/>
      <c r="H48" s="169">
        <f>dados!Q18</f>
        <v>0</v>
      </c>
      <c r="I48" s="170">
        <f t="shared" si="0"/>
        <v>0</v>
      </c>
    </row>
    <row r="49" spans="1:9" s="183" customFormat="1" ht="12.75" customHeight="1" x14ac:dyDescent="0.25">
      <c r="A49" s="125"/>
      <c r="B49" s="126"/>
      <c r="C49" s="126"/>
      <c r="D49" s="256"/>
      <c r="E49" s="257"/>
      <c r="F49" s="257"/>
      <c r="G49" s="203"/>
      <c r="H49" s="169"/>
      <c r="I49" s="170" t="str">
        <f t="shared" si="0"/>
        <v/>
      </c>
    </row>
    <row r="50" spans="1:9" s="183" customFormat="1" ht="12.75" customHeight="1" x14ac:dyDescent="0.25">
      <c r="A50" s="125"/>
      <c r="B50" s="126"/>
      <c r="C50" s="126"/>
      <c r="D50" s="256"/>
      <c r="E50" s="257"/>
      <c r="F50" s="257"/>
      <c r="G50" s="203"/>
      <c r="H50" s="169"/>
      <c r="I50" s="170" t="str">
        <f t="shared" si="0"/>
        <v/>
      </c>
    </row>
    <row r="51" spans="1:9" s="183" customFormat="1" ht="12.75" customHeight="1" x14ac:dyDescent="0.25">
      <c r="A51" s="127"/>
      <c r="B51" s="128"/>
      <c r="C51" s="128"/>
      <c r="D51" s="309"/>
      <c r="E51" s="245"/>
      <c r="F51" s="245"/>
      <c r="G51" s="246"/>
      <c r="H51" s="171"/>
      <c r="I51" s="170"/>
    </row>
    <row r="52" spans="1:9" ht="15" customHeight="1" thickBot="1" x14ac:dyDescent="0.4">
      <c r="A52" s="242" t="s">
        <v>283</v>
      </c>
      <c r="B52" s="243"/>
      <c r="C52" s="243"/>
      <c r="D52" s="243"/>
      <c r="E52" s="243"/>
      <c r="F52" s="243"/>
      <c r="G52" s="243"/>
      <c r="H52" s="39" t="s">
        <v>282</v>
      </c>
      <c r="I52" s="40">
        <f>SUM(I32:I51)</f>
        <v>645000</v>
      </c>
    </row>
    <row r="53" spans="1:9" s="1" customFormat="1" ht="12" customHeight="1" x14ac:dyDescent="0.3">
      <c r="A53" s="268" t="s">
        <v>284</v>
      </c>
      <c r="B53" s="245"/>
      <c r="C53" s="245"/>
      <c r="D53" s="245"/>
      <c r="E53" s="245"/>
      <c r="F53" s="245"/>
      <c r="G53" s="245"/>
      <c r="H53" s="245"/>
      <c r="I53" s="269"/>
    </row>
    <row r="54" spans="1:9" x14ac:dyDescent="0.25">
      <c r="A54" s="265" t="s">
        <v>285</v>
      </c>
      <c r="B54" s="254"/>
      <c r="C54" s="254"/>
      <c r="D54" s="254"/>
      <c r="E54" s="263"/>
      <c r="F54" s="266" t="s">
        <v>285</v>
      </c>
      <c r="G54" s="254"/>
      <c r="H54" s="254"/>
      <c r="I54" s="267"/>
    </row>
    <row r="55" spans="1:9" ht="13.5" customHeight="1" x14ac:dyDescent="0.25">
      <c r="A55" s="218"/>
      <c r="B55" s="200"/>
      <c r="C55" s="200"/>
      <c r="D55" s="200"/>
      <c r="E55" s="203"/>
      <c r="F55" s="211"/>
      <c r="G55" s="200"/>
      <c r="H55" s="200"/>
      <c r="I55" s="210"/>
    </row>
    <row r="56" spans="1:9" ht="14" customHeight="1" x14ac:dyDescent="0.3">
      <c r="A56" s="270" t="str">
        <f>dados!F35</f>
        <v>Rodrigo Kluska</v>
      </c>
      <c r="B56" s="200"/>
      <c r="C56" s="200"/>
      <c r="D56" s="200"/>
      <c r="E56" s="203"/>
      <c r="F56" s="264" t="str">
        <f>dados!F36</f>
        <v>Edson Antonio Saura</v>
      </c>
      <c r="G56" s="200"/>
      <c r="H56" s="200"/>
      <c r="I56" s="210"/>
    </row>
    <row r="57" spans="1:9" ht="13.5" customHeight="1" thickBot="1" x14ac:dyDescent="0.3">
      <c r="A57" s="258" t="str">
        <f>dados!G35</f>
        <v>Diretor de Gestão e de Relação com Investidores</v>
      </c>
      <c r="B57" s="206"/>
      <c r="C57" s="206"/>
      <c r="D57" s="206"/>
      <c r="E57" s="207"/>
      <c r="F57" s="259" t="str">
        <f>dados!G36</f>
        <v>Gerente Administrativo, de Compras e de Contratos</v>
      </c>
      <c r="G57" s="206"/>
      <c r="H57" s="206"/>
      <c r="I57" s="260"/>
    </row>
    <row r="58" spans="1:9" ht="13" customHeight="1" thickBot="1" x14ac:dyDescent="0.3"/>
    <row r="59" spans="1:9" ht="13.5" customHeight="1" thickBot="1" x14ac:dyDescent="0.3">
      <c r="A59" s="247" t="s">
        <v>286</v>
      </c>
      <c r="B59" s="248"/>
      <c r="C59" s="248"/>
      <c r="D59" s="248"/>
      <c r="E59" s="248"/>
      <c r="F59" s="248"/>
      <c r="G59" s="248"/>
      <c r="H59" s="32" t="s">
        <v>287</v>
      </c>
      <c r="I59" s="33" t="str">
        <f>dados!B4</f>
        <v>0012/2021</v>
      </c>
    </row>
    <row r="60" spans="1:9" ht="10.5" customHeight="1" thickBot="1" x14ac:dyDescent="0.3">
      <c r="I60" s="8" t="str">
        <f>dados!B40</f>
        <v>ELY</v>
      </c>
    </row>
    <row r="61" spans="1:9" x14ac:dyDescent="0.25">
      <c r="A61" s="34" t="s">
        <v>288</v>
      </c>
      <c r="B61" s="9"/>
      <c r="C61" s="9"/>
      <c r="D61" s="9"/>
      <c r="E61" s="9"/>
      <c r="F61" s="9"/>
      <c r="G61" s="9"/>
      <c r="H61" s="9"/>
      <c r="I61" s="35"/>
    </row>
    <row r="62" spans="1:9" x14ac:dyDescent="0.25">
      <c r="A62" s="36" t="s">
        <v>289</v>
      </c>
      <c r="E62" s="11"/>
      <c r="G62" s="12"/>
      <c r="I62" s="177"/>
    </row>
    <row r="63" spans="1:9" x14ac:dyDescent="0.25">
      <c r="A63" s="36" t="s">
        <v>290</v>
      </c>
      <c r="E63" s="11"/>
      <c r="F63" s="13"/>
      <c r="G63" s="14" t="s">
        <v>291</v>
      </c>
      <c r="I63" s="177"/>
    </row>
    <row r="64" spans="1:9" x14ac:dyDescent="0.25">
      <c r="A64" s="37" t="str">
        <f>dados!B26</f>
        <v>Recon Produtora e Eventos Eireli</v>
      </c>
      <c r="G64" s="15"/>
      <c r="H64" s="176"/>
      <c r="I64" s="177"/>
    </row>
    <row r="65" spans="1:11" ht="13" customHeight="1" thickBot="1" x14ac:dyDescent="0.3">
      <c r="A65" s="38" t="s">
        <v>292</v>
      </c>
      <c r="B65" s="179"/>
      <c r="C65" s="179"/>
      <c r="D65" s="179"/>
      <c r="E65" s="179"/>
      <c r="F65" s="179"/>
      <c r="G65" s="179"/>
      <c r="H65" s="179"/>
      <c r="I65" s="186"/>
    </row>
    <row r="69" spans="1:11" x14ac:dyDescent="0.25">
      <c r="A69" s="241"/>
      <c r="B69" s="200"/>
      <c r="C69" s="200"/>
      <c r="D69" s="200"/>
      <c r="E69" s="200"/>
      <c r="G69" s="240"/>
      <c r="H69" s="200"/>
      <c r="I69" s="200"/>
      <c r="J69" s="200"/>
      <c r="K69" s="200"/>
    </row>
    <row r="70" spans="1:11" x14ac:dyDescent="0.25">
      <c r="A70" s="239"/>
      <c r="B70" s="200"/>
      <c r="C70" s="200"/>
      <c r="D70" s="200"/>
      <c r="E70" s="200"/>
    </row>
    <row r="72" spans="1:11" x14ac:dyDescent="0.25">
      <c r="A72" s="241"/>
      <c r="B72" s="200"/>
      <c r="C72" s="200"/>
      <c r="D72" s="200"/>
      <c r="E72" s="200"/>
    </row>
    <row r="73" spans="1:11" x14ac:dyDescent="0.25">
      <c r="A73" s="239"/>
      <c r="B73" s="200"/>
      <c r="C73" s="200"/>
      <c r="D73" s="200"/>
      <c r="E73" s="200"/>
      <c r="G73" s="240"/>
      <c r="H73" s="200"/>
      <c r="I73" s="200"/>
      <c r="J73" s="200"/>
    </row>
  </sheetData>
  <mergeCells count="83">
    <mergeCell ref="D49:G49"/>
    <mergeCell ref="D50:G50"/>
    <mergeCell ref="D51:G51"/>
    <mergeCell ref="D40:G40"/>
    <mergeCell ref="D41:G41"/>
    <mergeCell ref="D45:G45"/>
    <mergeCell ref="D42:G42"/>
    <mergeCell ref="D47:G47"/>
    <mergeCell ref="D48:G48"/>
    <mergeCell ref="F22:G22"/>
    <mergeCell ref="H22:I22"/>
    <mergeCell ref="A28:E28"/>
    <mergeCell ref="A29:I29"/>
    <mergeCell ref="D46:G46"/>
    <mergeCell ref="D32:G32"/>
    <mergeCell ref="D33:G33"/>
    <mergeCell ref="D34:G34"/>
    <mergeCell ref="D35:G35"/>
    <mergeCell ref="D36:G36"/>
    <mergeCell ref="D37:G37"/>
    <mergeCell ref="D38:G38"/>
    <mergeCell ref="D39:G39"/>
    <mergeCell ref="A24:C24"/>
    <mergeCell ref="A30:A31"/>
    <mergeCell ref="D30:G31"/>
    <mergeCell ref="B30:B31"/>
    <mergeCell ref="C30:C31"/>
    <mergeCell ref="F28:I28"/>
    <mergeCell ref="H24:I24"/>
    <mergeCell ref="H26:I26"/>
    <mergeCell ref="D24:G24"/>
    <mergeCell ref="F9:G9"/>
    <mergeCell ref="A9:B9"/>
    <mergeCell ref="F8:G8"/>
    <mergeCell ref="B15:E15"/>
    <mergeCell ref="B19:E19"/>
    <mergeCell ref="F14:I15"/>
    <mergeCell ref="F19:I19"/>
    <mergeCell ref="B13:E14"/>
    <mergeCell ref="F16:G16"/>
    <mergeCell ref="F13:I13"/>
    <mergeCell ref="B16:E16"/>
    <mergeCell ref="B18:E18"/>
    <mergeCell ref="B17:E17"/>
    <mergeCell ref="F17:G17"/>
    <mergeCell ref="A56:E56"/>
    <mergeCell ref="F1:I1"/>
    <mergeCell ref="A5:I5"/>
    <mergeCell ref="A6:E6"/>
    <mergeCell ref="F6:I6"/>
    <mergeCell ref="A13:A14"/>
    <mergeCell ref="A12:I12"/>
    <mergeCell ref="A11:E11"/>
    <mergeCell ref="F7:I7"/>
    <mergeCell ref="F11:I11"/>
    <mergeCell ref="A10:E10"/>
    <mergeCell ref="A8:B8"/>
    <mergeCell ref="F10:I10"/>
    <mergeCell ref="C8:E8"/>
    <mergeCell ref="A7:E7"/>
    <mergeCell ref="C9:E9"/>
    <mergeCell ref="A52:G52"/>
    <mergeCell ref="D26:G26"/>
    <mergeCell ref="A59:G59"/>
    <mergeCell ref="A22:E22"/>
    <mergeCell ref="A20:I20"/>
    <mergeCell ref="A21:E21"/>
    <mergeCell ref="D43:G43"/>
    <mergeCell ref="D44:G44"/>
    <mergeCell ref="A57:E57"/>
    <mergeCell ref="F57:I57"/>
    <mergeCell ref="A26:C26"/>
    <mergeCell ref="F21:G21"/>
    <mergeCell ref="F56:I56"/>
    <mergeCell ref="A54:E55"/>
    <mergeCell ref="F54:I55"/>
    <mergeCell ref="A53:I53"/>
    <mergeCell ref="A73:E73"/>
    <mergeCell ref="G73:J73"/>
    <mergeCell ref="A69:E69"/>
    <mergeCell ref="G69:K69"/>
    <mergeCell ref="A72:E72"/>
    <mergeCell ref="A70:E70"/>
  </mergeCells>
  <pageMargins left="0.5" right="0.19685039370078741" top="0.26" bottom="0.21" header="0.17" footer="0.28000000000000003"/>
  <pageSetup paperSize="9" scale="8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9"/>
  <dimension ref="A1:K251"/>
  <sheetViews>
    <sheetView showGridLines="0" zoomScaleNormal="100" zoomScaleSheetLayoutView="100" workbookViewId="0">
      <selection activeCell="D2" sqref="D2"/>
    </sheetView>
  </sheetViews>
  <sheetFormatPr defaultRowHeight="12.5" x14ac:dyDescent="0.25"/>
  <cols>
    <col min="1" max="3" width="12.7265625" style="175" customWidth="1"/>
    <col min="4" max="5" width="10.7265625" style="175" customWidth="1"/>
    <col min="6" max="9" width="14.7265625" style="175" customWidth="1"/>
  </cols>
  <sheetData>
    <row r="1" spans="1:9" ht="30" customHeight="1" x14ac:dyDescent="0.4">
      <c r="F1" s="271" t="s">
        <v>5</v>
      </c>
      <c r="G1" s="200"/>
      <c r="H1" s="200"/>
      <c r="I1" s="200"/>
    </row>
    <row r="2" spans="1:9" ht="18" customHeight="1" x14ac:dyDescent="0.25">
      <c r="H2" s="6" t="s">
        <v>244</v>
      </c>
      <c r="I2" s="5" t="str">
        <f>dados!B4</f>
        <v>0012/2021</v>
      </c>
    </row>
    <row r="3" spans="1:9" ht="16.5" customHeight="1" x14ac:dyDescent="0.25">
      <c r="F3" s="115"/>
      <c r="I3" s="7">
        <f>dados!B5</f>
        <v>44441</v>
      </c>
    </row>
    <row r="4" spans="1:9" ht="13" customHeight="1" thickBot="1" x14ac:dyDescent="0.3"/>
    <row r="5" spans="1:9" ht="12" customHeight="1" x14ac:dyDescent="0.25">
      <c r="A5" s="250" t="s">
        <v>245</v>
      </c>
      <c r="B5" s="251"/>
      <c r="C5" s="251"/>
      <c r="D5" s="251"/>
      <c r="E5" s="251"/>
      <c r="F5" s="251"/>
      <c r="G5" s="251"/>
      <c r="H5" s="251"/>
      <c r="I5" s="252"/>
    </row>
    <row r="6" spans="1:9" x14ac:dyDescent="0.25">
      <c r="A6" s="272" t="s">
        <v>246</v>
      </c>
      <c r="B6" s="254"/>
      <c r="C6" s="254"/>
      <c r="D6" s="254"/>
      <c r="E6" s="254"/>
      <c r="F6" s="273" t="s">
        <v>247</v>
      </c>
      <c r="G6" s="254"/>
      <c r="H6" s="254"/>
      <c r="I6" s="267"/>
    </row>
    <row r="7" spans="1:9" ht="13" customHeight="1" x14ac:dyDescent="0.25">
      <c r="A7" s="283" t="s">
        <v>248</v>
      </c>
      <c r="B7" s="245"/>
      <c r="C7" s="245"/>
      <c r="D7" s="245"/>
      <c r="E7" s="279"/>
      <c r="F7" s="278" t="s">
        <v>249</v>
      </c>
      <c r="G7" s="245"/>
      <c r="H7" s="245"/>
      <c r="I7" s="279"/>
    </row>
    <row r="8" spans="1:9" x14ac:dyDescent="0.25">
      <c r="A8" s="253" t="s">
        <v>250</v>
      </c>
      <c r="B8" s="255"/>
      <c r="C8" s="282" t="s">
        <v>251</v>
      </c>
      <c r="D8" s="254"/>
      <c r="E8" s="255"/>
      <c r="F8" s="282" t="s">
        <v>252</v>
      </c>
      <c r="G8" s="255"/>
      <c r="H8" s="187" t="s">
        <v>253</v>
      </c>
      <c r="I8" s="160" t="s">
        <v>63</v>
      </c>
    </row>
    <row r="9" spans="1:9" x14ac:dyDescent="0.25">
      <c r="A9" s="285" t="s">
        <v>254</v>
      </c>
      <c r="B9" s="279"/>
      <c r="C9" s="284">
        <v>104969196117</v>
      </c>
      <c r="D9" s="245"/>
      <c r="E9" s="279"/>
      <c r="F9" s="278" t="s">
        <v>255</v>
      </c>
      <c r="G9" s="279"/>
      <c r="H9" s="184" t="s">
        <v>62</v>
      </c>
      <c r="I9" s="185" t="s">
        <v>256</v>
      </c>
    </row>
    <row r="10" spans="1:9" x14ac:dyDescent="0.25">
      <c r="A10" s="281" t="s">
        <v>257</v>
      </c>
      <c r="B10" s="254"/>
      <c r="C10" s="254"/>
      <c r="D10" s="254"/>
      <c r="E10" s="255"/>
      <c r="F10" s="282" t="s">
        <v>258</v>
      </c>
      <c r="G10" s="254"/>
      <c r="H10" s="254"/>
      <c r="I10" s="255"/>
    </row>
    <row r="11" spans="1:9" ht="13" customHeight="1" thickBot="1" x14ac:dyDescent="0.3">
      <c r="A11" s="276" t="str">
        <f>CONCATENATE(dados!B13, " / ", dados!B14, " / ", dados!B10)</f>
        <v xml:space="preserve"> /  / DGE/GPC - Gerência de Planejamento e Controle</v>
      </c>
      <c r="B11" s="206"/>
      <c r="C11" s="206"/>
      <c r="D11" s="206"/>
      <c r="E11" s="277"/>
      <c r="F11" s="280" t="e">
        <f>CONCATENATE(dados!B11, " / ", VLOOKUP(dados!B10, dados!A51:C75, 3, FALSE))</f>
        <v>#N/A</v>
      </c>
      <c r="G11" s="206"/>
      <c r="H11" s="206"/>
      <c r="I11" s="260"/>
    </row>
    <row r="12" spans="1:9" ht="12" customHeight="1" x14ac:dyDescent="0.25">
      <c r="A12" s="250" t="s">
        <v>259</v>
      </c>
      <c r="B12" s="251"/>
      <c r="C12" s="251"/>
      <c r="D12" s="251"/>
      <c r="E12" s="251"/>
      <c r="F12" s="251"/>
      <c r="G12" s="251"/>
      <c r="H12" s="251"/>
      <c r="I12" s="252"/>
    </row>
    <row r="13" spans="1:9" x14ac:dyDescent="0.25">
      <c r="A13" s="274" t="s">
        <v>246</v>
      </c>
      <c r="B13" s="292" t="str">
        <f>dados!B26</f>
        <v>Recon Produtora e Eventos Eireli</v>
      </c>
      <c r="C13" s="254"/>
      <c r="D13" s="254"/>
      <c r="E13" s="254"/>
      <c r="F13" s="282" t="s">
        <v>247</v>
      </c>
      <c r="G13" s="254"/>
      <c r="H13" s="254"/>
      <c r="I13" s="255"/>
    </row>
    <row r="14" spans="1:9" x14ac:dyDescent="0.25">
      <c r="A14" s="275"/>
      <c r="B14" s="245"/>
      <c r="C14" s="245"/>
      <c r="D14" s="245"/>
      <c r="E14" s="245"/>
      <c r="F14" s="290" t="str">
        <f>dados!B27</f>
        <v>Rua das Rosas, 123 sala 03 - Jardim Lavorato</v>
      </c>
      <c r="G14" s="200"/>
      <c r="H14" s="200"/>
      <c r="I14" s="210"/>
    </row>
    <row r="15" spans="1:9" x14ac:dyDescent="0.25">
      <c r="A15" s="17" t="s">
        <v>250</v>
      </c>
      <c r="B15" s="286" t="str">
        <f>dados!B31</f>
        <v>24.598.745/0001-62</v>
      </c>
      <c r="C15" s="287"/>
      <c r="D15" s="287"/>
      <c r="E15" s="287"/>
      <c r="F15" s="291"/>
      <c r="G15" s="245"/>
      <c r="H15" s="245"/>
      <c r="I15" s="269"/>
    </row>
    <row r="16" spans="1:9" x14ac:dyDescent="0.25">
      <c r="A16" s="17" t="s">
        <v>251</v>
      </c>
      <c r="B16" s="293">
        <f>dados!B32</f>
        <v>0</v>
      </c>
      <c r="C16" s="287"/>
      <c r="D16" s="287"/>
      <c r="E16" s="287"/>
      <c r="F16" s="282" t="s">
        <v>252</v>
      </c>
      <c r="G16" s="255"/>
      <c r="H16" s="187" t="s">
        <v>253</v>
      </c>
      <c r="I16" s="160" t="s">
        <v>63</v>
      </c>
    </row>
    <row r="17" spans="1:11" x14ac:dyDescent="0.25">
      <c r="A17" s="17" t="s">
        <v>69</v>
      </c>
      <c r="B17" s="295">
        <f>dados!B33</f>
        <v>0</v>
      </c>
      <c r="C17" s="287"/>
      <c r="D17" s="287"/>
      <c r="E17" s="287"/>
      <c r="F17" s="296" t="str">
        <f>dados!B28</f>
        <v>Embu das Artes</v>
      </c>
      <c r="G17" s="246"/>
      <c r="H17" s="184" t="str">
        <f>dados!B29</f>
        <v>SP</v>
      </c>
      <c r="I17" s="166" t="str">
        <f>dados!B30</f>
        <v>06817-040</v>
      </c>
    </row>
    <row r="18" spans="1:11" x14ac:dyDescent="0.25">
      <c r="A18" s="18" t="s">
        <v>260</v>
      </c>
      <c r="B18" s="294" t="str">
        <f>dados!B34</f>
        <v>11 4781-1960</v>
      </c>
      <c r="C18" s="245"/>
      <c r="D18" s="245"/>
      <c r="E18" s="245"/>
      <c r="F18" s="23" t="s">
        <v>261</v>
      </c>
      <c r="G18" s="159"/>
      <c r="H18" s="159"/>
      <c r="I18" s="160"/>
    </row>
    <row r="19" spans="1:11" ht="13" customHeight="1" thickBot="1" x14ac:dyDescent="0.3">
      <c r="A19" s="41" t="s">
        <v>262</v>
      </c>
      <c r="B19" s="288" t="str">
        <f>dados!B35</f>
        <v>recon@reconprodutora.com.br, regis@reconpromocoes.com.br</v>
      </c>
      <c r="C19" s="243"/>
      <c r="D19" s="243"/>
      <c r="E19" s="289"/>
      <c r="F19" s="280" t="str">
        <f>dados!B36</f>
        <v>Regis</v>
      </c>
      <c r="G19" s="206"/>
      <c r="H19" s="206"/>
      <c r="I19" s="260"/>
    </row>
    <row r="20" spans="1:11" ht="12" customHeight="1" x14ac:dyDescent="0.25">
      <c r="A20" s="250" t="s">
        <v>263</v>
      </c>
      <c r="B20" s="251"/>
      <c r="C20" s="251"/>
      <c r="D20" s="251"/>
      <c r="E20" s="251"/>
      <c r="F20" s="251"/>
      <c r="G20" s="251"/>
      <c r="H20" s="251"/>
      <c r="I20" s="252"/>
    </row>
    <row r="21" spans="1:11" x14ac:dyDescent="0.25">
      <c r="A21" s="253" t="s">
        <v>264</v>
      </c>
      <c r="B21" s="254"/>
      <c r="C21" s="254"/>
      <c r="D21" s="254"/>
      <c r="E21" s="255"/>
      <c r="F21" s="27" t="s">
        <v>265</v>
      </c>
      <c r="G21" s="26"/>
      <c r="H21" s="25" t="s">
        <v>266</v>
      </c>
      <c r="I21" s="28"/>
    </row>
    <row r="22" spans="1:11" ht="26.25" customHeight="1" x14ac:dyDescent="0.25">
      <c r="A22" s="321" t="e">
        <f>VLOOKUP(dados!B7,dados!E47:G48,2)</f>
        <v>#N/A</v>
      </c>
      <c r="B22" s="245"/>
      <c r="C22" s="245"/>
      <c r="D22" s="245"/>
      <c r="E22" s="246"/>
      <c r="F22" s="320" t="str">
        <f>dados!B8</f>
        <v>7210.2020/0001136-3</v>
      </c>
      <c r="G22" s="246"/>
      <c r="H22" s="301" t="str">
        <f>dados!B23</f>
        <v>-</v>
      </c>
      <c r="I22" s="269"/>
    </row>
    <row r="23" spans="1:11" x14ac:dyDescent="0.25">
      <c r="A23" s="24" t="s">
        <v>267</v>
      </c>
      <c r="B23" s="25"/>
      <c r="C23" s="25"/>
      <c r="D23" s="27" t="s">
        <v>268</v>
      </c>
      <c r="F23" s="25"/>
      <c r="G23" s="26"/>
      <c r="H23" s="27" t="s">
        <v>269</v>
      </c>
      <c r="I23" s="28"/>
    </row>
    <row r="24" spans="1:11" x14ac:dyDescent="0.25">
      <c r="A24" s="306" t="str">
        <f>dados!B17</f>
        <v>30 dias após a realização do serviço</v>
      </c>
      <c r="B24" s="245"/>
      <c r="C24" s="246"/>
      <c r="D24" s="244" t="str">
        <f>CONCATENATE(TEXT(dados!B18,"dd/mm/aaaa")," a ",TEXT(dados!B19,"dd/mm/aaaa"))</f>
        <v>00/01/1900 a 00/01/1900</v>
      </c>
      <c r="E24" s="245"/>
      <c r="F24" s="245"/>
      <c r="G24" s="246"/>
      <c r="H24" s="300">
        <f>dados!B20</f>
        <v>0</v>
      </c>
      <c r="I24" s="269"/>
    </row>
    <row r="25" spans="1:11" x14ac:dyDescent="0.25">
      <c r="A25" s="29" t="s">
        <v>270</v>
      </c>
      <c r="B25" s="30"/>
      <c r="C25" s="30"/>
      <c r="D25" s="27" t="s">
        <v>271</v>
      </c>
      <c r="F25" s="25"/>
      <c r="G25" s="26"/>
      <c r="H25" s="27" t="s">
        <v>272</v>
      </c>
      <c r="I25" s="28"/>
    </row>
    <row r="26" spans="1:11" x14ac:dyDescent="0.25">
      <c r="A26" s="261" t="str">
        <f>dados!B9</f>
        <v>008630</v>
      </c>
      <c r="B26" s="245"/>
      <c r="C26" s="246"/>
      <c r="D26" s="244" t="e">
        <f>dados!B39</f>
        <v>#N/A</v>
      </c>
      <c r="E26" s="245"/>
      <c r="F26" s="245"/>
      <c r="G26" s="246"/>
      <c r="H26" s="315" t="str">
        <f>dados!B15</f>
        <v>20201001 - Eventos</v>
      </c>
      <c r="I26" s="269"/>
    </row>
    <row r="27" spans="1:11" x14ac:dyDescent="0.25">
      <c r="A27" s="29" t="s">
        <v>273</v>
      </c>
      <c r="B27" s="30"/>
      <c r="C27" s="30"/>
      <c r="D27" s="30"/>
      <c r="E27" s="31"/>
      <c r="F27" s="27" t="s">
        <v>274</v>
      </c>
      <c r="G27" s="25"/>
      <c r="H27" s="25"/>
      <c r="I27" s="28"/>
    </row>
    <row r="28" spans="1:11" ht="24.75" customHeight="1" thickBot="1" x14ac:dyDescent="0.35">
      <c r="A28" s="303" t="str">
        <f>IF(dados!B21&lt;&gt;0,dados!B21," ")</f>
        <v>Rua Prof. Milton Rodrigues, SN, Portão 31 - Almoxarifado, Parque Anhembi, São Paulo-SP</v>
      </c>
      <c r="B28" s="206"/>
      <c r="C28" s="206"/>
      <c r="D28" s="206"/>
      <c r="E28" s="207"/>
      <c r="F28" s="299" t="str">
        <f>IF(dados!B22&lt;&gt;0,dados!B22," ")</f>
        <v>Das 8h às 16h45</v>
      </c>
      <c r="G28" s="206"/>
      <c r="H28" s="206"/>
      <c r="I28" s="260"/>
      <c r="J28" s="191"/>
    </row>
    <row r="29" spans="1:11" ht="12" customHeight="1" x14ac:dyDescent="0.25">
      <c r="A29" s="314" t="s">
        <v>275</v>
      </c>
      <c r="B29" s="251"/>
      <c r="C29" s="251"/>
      <c r="D29" s="251"/>
      <c r="E29" s="251"/>
      <c r="F29" s="251"/>
      <c r="G29" s="251"/>
      <c r="H29" s="251"/>
      <c r="I29" s="252"/>
    </row>
    <row r="30" spans="1:11" x14ac:dyDescent="0.25">
      <c r="A30" s="307" t="s">
        <v>276</v>
      </c>
      <c r="B30" s="297" t="s">
        <v>277</v>
      </c>
      <c r="C30" s="297" t="s">
        <v>278</v>
      </c>
      <c r="D30" s="297" t="s">
        <v>279</v>
      </c>
      <c r="E30" s="254"/>
      <c r="F30" s="254"/>
      <c r="G30" s="263"/>
      <c r="H30" s="3" t="s">
        <v>280</v>
      </c>
      <c r="I30" s="19" t="s">
        <v>281</v>
      </c>
    </row>
    <row r="31" spans="1:11" ht="13" customHeight="1" x14ac:dyDescent="0.3">
      <c r="A31" s="308"/>
      <c r="B31" s="298"/>
      <c r="C31" s="298"/>
      <c r="D31" s="291"/>
      <c r="E31" s="245"/>
      <c r="F31" s="245"/>
      <c r="G31" s="246"/>
      <c r="H31" s="4" t="s">
        <v>282</v>
      </c>
      <c r="I31" s="20" t="s">
        <v>282</v>
      </c>
      <c r="K31" s="192"/>
    </row>
    <row r="32" spans="1:11" s="190" customFormat="1" ht="12.75" customHeight="1" x14ac:dyDescent="0.25">
      <c r="A32" s="129"/>
      <c r="B32" s="130"/>
      <c r="C32" s="130"/>
      <c r="D32" s="312"/>
      <c r="E32" s="254"/>
      <c r="F32" s="254"/>
      <c r="G32" s="263"/>
      <c r="H32" s="172"/>
      <c r="I32" s="173" t="str">
        <f t="shared" ref="I32:I70" si="0">IF(A32="", "", H32*B32)</f>
        <v/>
      </c>
      <c r="K32" s="194"/>
    </row>
    <row r="33" spans="1:11" s="190" customFormat="1" ht="12.75" customHeight="1" x14ac:dyDescent="0.25">
      <c r="A33" s="129"/>
      <c r="B33" s="130"/>
      <c r="C33" s="130"/>
      <c r="D33" s="310"/>
      <c r="E33" s="311"/>
      <c r="F33" s="311"/>
      <c r="G33" s="203"/>
      <c r="H33" s="172"/>
      <c r="I33" s="173" t="str">
        <f t="shared" si="0"/>
        <v/>
      </c>
      <c r="K33" s="194"/>
    </row>
    <row r="34" spans="1:11" s="190" customFormat="1" ht="12.75" customHeight="1" x14ac:dyDescent="0.25">
      <c r="A34" s="129"/>
      <c r="B34" s="130"/>
      <c r="C34" s="130"/>
      <c r="D34" s="310"/>
      <c r="E34" s="311"/>
      <c r="F34" s="311"/>
      <c r="G34" s="203"/>
      <c r="H34" s="172"/>
      <c r="I34" s="173" t="str">
        <f t="shared" si="0"/>
        <v/>
      </c>
      <c r="K34" s="194"/>
    </row>
    <row r="35" spans="1:11" s="190" customFormat="1" ht="12.75" customHeight="1" x14ac:dyDescent="0.25">
      <c r="A35" s="131"/>
      <c r="B35" s="130"/>
      <c r="C35" s="130"/>
      <c r="D35" s="310"/>
      <c r="E35" s="311"/>
      <c r="F35" s="311"/>
      <c r="G35" s="203"/>
      <c r="H35" s="172"/>
      <c r="I35" s="173" t="str">
        <f t="shared" si="0"/>
        <v/>
      </c>
      <c r="K35" s="194"/>
    </row>
    <row r="36" spans="1:11" s="190" customFormat="1" ht="12.75" customHeight="1" x14ac:dyDescent="0.25">
      <c r="A36" s="129"/>
      <c r="B36" s="130"/>
      <c r="C36" s="130"/>
      <c r="D36" s="310"/>
      <c r="E36" s="311"/>
      <c r="F36" s="311"/>
      <c r="G36" s="203"/>
      <c r="H36" s="172"/>
      <c r="I36" s="173" t="str">
        <f t="shared" si="0"/>
        <v/>
      </c>
      <c r="K36" s="194"/>
    </row>
    <row r="37" spans="1:11" s="190" customFormat="1" ht="12.75" customHeight="1" x14ac:dyDescent="0.25">
      <c r="A37" s="129"/>
      <c r="B37" s="130"/>
      <c r="C37" s="130"/>
      <c r="D37" s="310"/>
      <c r="E37" s="311"/>
      <c r="F37" s="311"/>
      <c r="G37" s="203"/>
      <c r="H37" s="172"/>
      <c r="I37" s="173" t="str">
        <f t="shared" si="0"/>
        <v/>
      </c>
      <c r="K37" s="194"/>
    </row>
    <row r="38" spans="1:11" s="190" customFormat="1" ht="12.75" customHeight="1" x14ac:dyDescent="0.25">
      <c r="A38" s="129"/>
      <c r="B38" s="130"/>
      <c r="C38" s="130"/>
      <c r="D38" s="313"/>
      <c r="E38" s="311"/>
      <c r="F38" s="311"/>
      <c r="G38" s="203"/>
      <c r="H38" s="172"/>
      <c r="I38" s="173" t="str">
        <f t="shared" si="0"/>
        <v/>
      </c>
      <c r="K38" s="194"/>
    </row>
    <row r="39" spans="1:11" s="190" customFormat="1" ht="12.75" customHeight="1" x14ac:dyDescent="0.25">
      <c r="A39" s="129"/>
      <c r="B39" s="130"/>
      <c r="C39" s="130"/>
      <c r="D39" s="310"/>
      <c r="E39" s="311"/>
      <c r="F39" s="311"/>
      <c r="G39" s="203"/>
      <c r="H39" s="172"/>
      <c r="I39" s="173" t="str">
        <f t="shared" si="0"/>
        <v/>
      </c>
      <c r="K39" s="194"/>
    </row>
    <row r="40" spans="1:11" s="190" customFormat="1" ht="12.75" customHeight="1" x14ac:dyDescent="0.25">
      <c r="A40" s="129"/>
      <c r="B40" s="130"/>
      <c r="C40" s="130"/>
      <c r="D40" s="310"/>
      <c r="E40" s="311"/>
      <c r="F40" s="311"/>
      <c r="G40" s="203"/>
      <c r="H40" s="172"/>
      <c r="I40" s="173" t="str">
        <f t="shared" si="0"/>
        <v/>
      </c>
      <c r="K40" s="194"/>
    </row>
    <row r="41" spans="1:11" s="190" customFormat="1" ht="12.75" customHeight="1" x14ac:dyDescent="0.25">
      <c r="A41" s="129"/>
      <c r="B41" s="130"/>
      <c r="C41" s="130"/>
      <c r="D41" s="310"/>
      <c r="E41" s="311"/>
      <c r="F41" s="311"/>
      <c r="G41" s="203"/>
      <c r="H41" s="172"/>
      <c r="I41" s="173" t="str">
        <f t="shared" si="0"/>
        <v/>
      </c>
      <c r="K41" s="194"/>
    </row>
    <row r="42" spans="1:11" s="190" customFormat="1" ht="12.75" customHeight="1" x14ac:dyDescent="0.25">
      <c r="A42" s="129"/>
      <c r="B42" s="130"/>
      <c r="C42" s="130"/>
      <c r="D42" s="310"/>
      <c r="E42" s="311"/>
      <c r="F42" s="311"/>
      <c r="G42" s="203"/>
      <c r="H42" s="172"/>
      <c r="I42" s="173" t="str">
        <f t="shared" si="0"/>
        <v/>
      </c>
      <c r="K42" s="194"/>
    </row>
    <row r="43" spans="1:11" s="190" customFormat="1" ht="12.75" customHeight="1" x14ac:dyDescent="0.25">
      <c r="A43" s="129"/>
      <c r="B43" s="130"/>
      <c r="C43" s="130"/>
      <c r="D43" s="310"/>
      <c r="E43" s="311"/>
      <c r="F43" s="311"/>
      <c r="G43" s="203"/>
      <c r="H43" s="172"/>
      <c r="I43" s="173" t="str">
        <f t="shared" si="0"/>
        <v/>
      </c>
      <c r="K43" s="194"/>
    </row>
    <row r="44" spans="1:11" s="190" customFormat="1" ht="12.75" customHeight="1" x14ac:dyDescent="0.25">
      <c r="A44" s="129"/>
      <c r="B44" s="130"/>
      <c r="C44" s="130"/>
      <c r="D44" s="310"/>
      <c r="E44" s="311"/>
      <c r="F44" s="311"/>
      <c r="G44" s="203"/>
      <c r="H44" s="172"/>
      <c r="I44" s="173" t="str">
        <f t="shared" si="0"/>
        <v/>
      </c>
      <c r="K44" s="194"/>
    </row>
    <row r="45" spans="1:11" s="190" customFormat="1" ht="12.75" customHeight="1" x14ac:dyDescent="0.25">
      <c r="A45" s="129"/>
      <c r="B45" s="130"/>
      <c r="C45" s="130"/>
      <c r="D45" s="310"/>
      <c r="E45" s="311"/>
      <c r="F45" s="311"/>
      <c r="G45" s="203"/>
      <c r="H45" s="172"/>
      <c r="I45" s="173" t="str">
        <f t="shared" si="0"/>
        <v/>
      </c>
      <c r="K45" s="194"/>
    </row>
    <row r="46" spans="1:11" s="190" customFormat="1" ht="12.75" customHeight="1" x14ac:dyDescent="0.25">
      <c r="A46" s="129"/>
      <c r="B46" s="130"/>
      <c r="C46" s="130"/>
      <c r="D46" s="310"/>
      <c r="E46" s="311"/>
      <c r="F46" s="311"/>
      <c r="G46" s="203"/>
      <c r="H46" s="172"/>
      <c r="I46" s="173" t="str">
        <f t="shared" si="0"/>
        <v/>
      </c>
      <c r="K46" s="194"/>
    </row>
    <row r="47" spans="1:11" s="190" customFormat="1" ht="12.75" customHeight="1" x14ac:dyDescent="0.25">
      <c r="A47" s="129"/>
      <c r="B47" s="130"/>
      <c r="C47" s="130"/>
      <c r="D47" s="310"/>
      <c r="E47" s="311"/>
      <c r="F47" s="311"/>
      <c r="G47" s="203"/>
      <c r="H47" s="172"/>
      <c r="I47" s="173" t="str">
        <f t="shared" si="0"/>
        <v/>
      </c>
      <c r="K47" s="194"/>
    </row>
    <row r="48" spans="1:11" s="190" customFormat="1" ht="12.75" customHeight="1" x14ac:dyDescent="0.25">
      <c r="A48" s="129"/>
      <c r="B48" s="130"/>
      <c r="C48" s="130"/>
      <c r="D48" s="310"/>
      <c r="E48" s="311"/>
      <c r="F48" s="311"/>
      <c r="G48" s="203"/>
      <c r="H48" s="172"/>
      <c r="I48" s="173" t="str">
        <f t="shared" si="0"/>
        <v/>
      </c>
      <c r="K48" s="194"/>
    </row>
    <row r="49" spans="1:11" s="190" customFormat="1" ht="12.75" customHeight="1" x14ac:dyDescent="0.25">
      <c r="A49" s="129"/>
      <c r="B49" s="130"/>
      <c r="C49" s="130"/>
      <c r="D49" s="310"/>
      <c r="E49" s="311"/>
      <c r="F49" s="311"/>
      <c r="G49" s="203"/>
      <c r="H49" s="172"/>
      <c r="I49" s="173" t="str">
        <f t="shared" si="0"/>
        <v/>
      </c>
      <c r="K49" s="194"/>
    </row>
    <row r="50" spans="1:11" s="190" customFormat="1" ht="12.75" customHeight="1" x14ac:dyDescent="0.25">
      <c r="A50" s="129"/>
      <c r="B50" s="130"/>
      <c r="C50" s="130"/>
      <c r="D50" s="310"/>
      <c r="E50" s="311"/>
      <c r="F50" s="311"/>
      <c r="G50" s="203"/>
      <c r="H50" s="172"/>
      <c r="I50" s="173" t="str">
        <f t="shared" si="0"/>
        <v/>
      </c>
      <c r="K50" s="194"/>
    </row>
    <row r="51" spans="1:11" s="190" customFormat="1" ht="12.75" customHeight="1" x14ac:dyDescent="0.25">
      <c r="A51" s="129"/>
      <c r="B51" s="130"/>
      <c r="C51" s="130"/>
      <c r="D51" s="310"/>
      <c r="E51" s="311"/>
      <c r="F51" s="311"/>
      <c r="G51" s="203"/>
      <c r="H51" s="172"/>
      <c r="I51" s="173" t="str">
        <f t="shared" si="0"/>
        <v/>
      </c>
      <c r="K51" s="194"/>
    </row>
    <row r="52" spans="1:11" s="190" customFormat="1" ht="12.75" customHeight="1" x14ac:dyDescent="0.25">
      <c r="A52" s="129"/>
      <c r="B52" s="130"/>
      <c r="C52" s="130"/>
      <c r="D52" s="310"/>
      <c r="E52" s="311"/>
      <c r="F52" s="311"/>
      <c r="G52" s="203"/>
      <c r="H52" s="172"/>
      <c r="I52" s="173" t="str">
        <f t="shared" si="0"/>
        <v/>
      </c>
      <c r="K52" s="194"/>
    </row>
    <row r="53" spans="1:11" s="190" customFormat="1" ht="12.75" customHeight="1" x14ac:dyDescent="0.25">
      <c r="A53" s="129"/>
      <c r="B53" s="130"/>
      <c r="C53" s="130"/>
      <c r="D53" s="310"/>
      <c r="E53" s="311"/>
      <c r="F53" s="311"/>
      <c r="G53" s="203"/>
      <c r="H53" s="172"/>
      <c r="I53" s="173" t="str">
        <f t="shared" si="0"/>
        <v/>
      </c>
      <c r="K53" s="194"/>
    </row>
    <row r="54" spans="1:11" s="190" customFormat="1" ht="12.75" customHeight="1" x14ac:dyDescent="0.25">
      <c r="A54" s="129"/>
      <c r="B54" s="130"/>
      <c r="C54" s="130"/>
      <c r="D54" s="310"/>
      <c r="E54" s="311"/>
      <c r="F54" s="311"/>
      <c r="G54" s="203"/>
      <c r="H54" s="172"/>
      <c r="I54" s="173" t="str">
        <f t="shared" si="0"/>
        <v/>
      </c>
      <c r="K54" s="194"/>
    </row>
    <row r="55" spans="1:11" s="190" customFormat="1" ht="12.75" customHeight="1" x14ac:dyDescent="0.25">
      <c r="A55" s="129"/>
      <c r="B55" s="130"/>
      <c r="C55" s="130"/>
      <c r="D55" s="310"/>
      <c r="E55" s="311"/>
      <c r="F55" s="311"/>
      <c r="G55" s="203"/>
      <c r="H55" s="172"/>
      <c r="I55" s="173" t="str">
        <f t="shared" si="0"/>
        <v/>
      </c>
      <c r="K55" s="194"/>
    </row>
    <row r="56" spans="1:11" s="190" customFormat="1" ht="12.75" customHeight="1" x14ac:dyDescent="0.25">
      <c r="A56" s="129"/>
      <c r="B56" s="130"/>
      <c r="C56" s="130"/>
      <c r="D56" s="310"/>
      <c r="E56" s="311"/>
      <c r="F56" s="311"/>
      <c r="G56" s="203"/>
      <c r="H56" s="172"/>
      <c r="I56" s="173" t="str">
        <f t="shared" si="0"/>
        <v/>
      </c>
      <c r="K56" s="194"/>
    </row>
    <row r="57" spans="1:11" s="190" customFormat="1" ht="12.75" customHeight="1" x14ac:dyDescent="0.25">
      <c r="A57" s="129"/>
      <c r="B57" s="130"/>
      <c r="C57" s="130"/>
      <c r="D57" s="310"/>
      <c r="E57" s="311"/>
      <c r="F57" s="311"/>
      <c r="G57" s="203"/>
      <c r="H57" s="172"/>
      <c r="I57" s="173" t="str">
        <f t="shared" si="0"/>
        <v/>
      </c>
      <c r="K57" s="194"/>
    </row>
    <row r="58" spans="1:11" s="190" customFormat="1" ht="12.75" customHeight="1" x14ac:dyDescent="0.25">
      <c r="A58" s="129"/>
      <c r="B58" s="130"/>
      <c r="C58" s="130"/>
      <c r="D58" s="310"/>
      <c r="E58" s="311"/>
      <c r="F58" s="311"/>
      <c r="G58" s="203"/>
      <c r="H58" s="172"/>
      <c r="I58" s="173" t="str">
        <f t="shared" si="0"/>
        <v/>
      </c>
      <c r="K58" s="194"/>
    </row>
    <row r="59" spans="1:11" s="190" customFormat="1" ht="12.75" customHeight="1" x14ac:dyDescent="0.25">
      <c r="A59" s="129"/>
      <c r="B59" s="130"/>
      <c r="C59" s="130"/>
      <c r="D59" s="310"/>
      <c r="E59" s="311"/>
      <c r="F59" s="311"/>
      <c r="G59" s="203"/>
      <c r="H59" s="172"/>
      <c r="I59" s="173" t="str">
        <f t="shared" si="0"/>
        <v/>
      </c>
      <c r="K59" s="194"/>
    </row>
    <row r="60" spans="1:11" s="190" customFormat="1" ht="12.75" customHeight="1" x14ac:dyDescent="0.25">
      <c r="A60" s="129"/>
      <c r="B60" s="130"/>
      <c r="C60" s="130"/>
      <c r="D60" s="310"/>
      <c r="E60" s="311"/>
      <c r="F60" s="311"/>
      <c r="G60" s="203"/>
      <c r="H60" s="172"/>
      <c r="I60" s="173" t="str">
        <f t="shared" si="0"/>
        <v/>
      </c>
      <c r="K60" s="194"/>
    </row>
    <row r="61" spans="1:11" s="190" customFormat="1" ht="12.75" customHeight="1" x14ac:dyDescent="0.25">
      <c r="A61" s="129"/>
      <c r="B61" s="130"/>
      <c r="C61" s="130"/>
      <c r="D61" s="310"/>
      <c r="E61" s="311"/>
      <c r="F61" s="311"/>
      <c r="G61" s="203"/>
      <c r="H61" s="172"/>
      <c r="I61" s="173" t="str">
        <f t="shared" si="0"/>
        <v/>
      </c>
      <c r="K61" s="194"/>
    </row>
    <row r="62" spans="1:11" s="190" customFormat="1" ht="12.75" customHeight="1" x14ac:dyDescent="0.25">
      <c r="A62" s="129"/>
      <c r="B62" s="130"/>
      <c r="C62" s="130"/>
      <c r="D62" s="310"/>
      <c r="E62" s="311"/>
      <c r="F62" s="311"/>
      <c r="G62" s="203"/>
      <c r="H62" s="172"/>
      <c r="I62" s="173" t="str">
        <f t="shared" si="0"/>
        <v/>
      </c>
      <c r="K62" s="194"/>
    </row>
    <row r="63" spans="1:11" s="190" customFormat="1" ht="12.75" customHeight="1" x14ac:dyDescent="0.25">
      <c r="A63" s="129"/>
      <c r="B63" s="130"/>
      <c r="C63" s="130"/>
      <c r="D63" s="310"/>
      <c r="E63" s="311"/>
      <c r="F63" s="311"/>
      <c r="G63" s="203"/>
      <c r="H63" s="172"/>
      <c r="I63" s="173" t="str">
        <f t="shared" si="0"/>
        <v/>
      </c>
      <c r="K63" s="194"/>
    </row>
    <row r="64" spans="1:11" s="190" customFormat="1" ht="12.75" customHeight="1" x14ac:dyDescent="0.25">
      <c r="A64" s="129"/>
      <c r="B64" s="130"/>
      <c r="C64" s="130"/>
      <c r="D64" s="310"/>
      <c r="E64" s="311"/>
      <c r="F64" s="311"/>
      <c r="G64" s="203"/>
      <c r="H64" s="172"/>
      <c r="I64" s="173" t="str">
        <f t="shared" si="0"/>
        <v/>
      </c>
      <c r="K64" s="194"/>
    </row>
    <row r="65" spans="1:11" s="190" customFormat="1" ht="12.75" customHeight="1" x14ac:dyDescent="0.25">
      <c r="A65" s="129"/>
      <c r="B65" s="130"/>
      <c r="C65" s="130"/>
      <c r="D65" s="310"/>
      <c r="E65" s="311"/>
      <c r="F65" s="311"/>
      <c r="G65" s="203"/>
      <c r="H65" s="172"/>
      <c r="I65" s="173" t="str">
        <f t="shared" si="0"/>
        <v/>
      </c>
      <c r="K65" s="194"/>
    </row>
    <row r="66" spans="1:11" s="190" customFormat="1" ht="12.75" customHeight="1" x14ac:dyDescent="0.25">
      <c r="A66" s="129"/>
      <c r="B66" s="130"/>
      <c r="C66" s="130"/>
      <c r="D66" s="310"/>
      <c r="E66" s="311"/>
      <c r="F66" s="311"/>
      <c r="G66" s="203"/>
      <c r="H66" s="172"/>
      <c r="I66" s="173" t="str">
        <f t="shared" si="0"/>
        <v/>
      </c>
      <c r="K66" s="194"/>
    </row>
    <row r="67" spans="1:11" s="190" customFormat="1" ht="12.75" customHeight="1" x14ac:dyDescent="0.25">
      <c r="A67" s="129"/>
      <c r="B67" s="130"/>
      <c r="C67" s="130"/>
      <c r="D67" s="310"/>
      <c r="E67" s="311"/>
      <c r="F67" s="311"/>
      <c r="G67" s="203"/>
      <c r="H67" s="172"/>
      <c r="I67" s="173" t="str">
        <f t="shared" si="0"/>
        <v/>
      </c>
      <c r="K67" s="194"/>
    </row>
    <row r="68" spans="1:11" s="190" customFormat="1" ht="12.75" customHeight="1" x14ac:dyDescent="0.25">
      <c r="A68" s="129"/>
      <c r="B68" s="130"/>
      <c r="C68" s="130"/>
      <c r="D68" s="310"/>
      <c r="E68" s="311"/>
      <c r="F68" s="311"/>
      <c r="G68" s="203"/>
      <c r="H68" s="172"/>
      <c r="I68" s="173" t="str">
        <f t="shared" si="0"/>
        <v/>
      </c>
      <c r="K68" s="194"/>
    </row>
    <row r="69" spans="1:11" s="190" customFormat="1" ht="12.75" customHeight="1" x14ac:dyDescent="0.25">
      <c r="A69" s="129"/>
      <c r="B69" s="130"/>
      <c r="C69" s="130"/>
      <c r="D69" s="310"/>
      <c r="E69" s="311"/>
      <c r="F69" s="311"/>
      <c r="G69" s="203"/>
      <c r="H69" s="172"/>
      <c r="I69" s="173" t="str">
        <f t="shared" si="0"/>
        <v/>
      </c>
      <c r="K69" s="194"/>
    </row>
    <row r="70" spans="1:11" s="190" customFormat="1" ht="12.75" customHeight="1" thickBot="1" x14ac:dyDescent="0.3">
      <c r="A70" s="132"/>
      <c r="B70" s="133"/>
      <c r="C70" s="133"/>
      <c r="D70" s="322"/>
      <c r="E70" s="206"/>
      <c r="F70" s="206"/>
      <c r="G70" s="207"/>
      <c r="H70" s="174"/>
      <c r="I70" s="173" t="str">
        <f t="shared" si="0"/>
        <v/>
      </c>
      <c r="K70" s="194"/>
    </row>
    <row r="71" spans="1:11" ht="12.75" customHeight="1" x14ac:dyDescent="0.25">
      <c r="A71" s="314" t="s">
        <v>275</v>
      </c>
      <c r="B71" s="251"/>
      <c r="C71" s="251"/>
      <c r="D71" s="251"/>
      <c r="E71" s="251"/>
      <c r="F71" s="251"/>
      <c r="G71" s="251"/>
      <c r="H71" s="251"/>
      <c r="I71" s="252"/>
    </row>
    <row r="72" spans="1:11" ht="12.75" customHeight="1" x14ac:dyDescent="0.25">
      <c r="A72" s="307" t="s">
        <v>276</v>
      </c>
      <c r="B72" s="297" t="s">
        <v>277</v>
      </c>
      <c r="C72" s="297" t="s">
        <v>278</v>
      </c>
      <c r="D72" s="297" t="s">
        <v>279</v>
      </c>
      <c r="E72" s="254"/>
      <c r="F72" s="254"/>
      <c r="G72" s="263"/>
      <c r="H72" s="3" t="s">
        <v>280</v>
      </c>
      <c r="I72" s="19" t="s">
        <v>281</v>
      </c>
    </row>
    <row r="73" spans="1:11" ht="12.75" customHeight="1" x14ac:dyDescent="0.3">
      <c r="A73" s="308"/>
      <c r="B73" s="298"/>
      <c r="C73" s="298"/>
      <c r="D73" s="291"/>
      <c r="E73" s="245"/>
      <c r="F73" s="245"/>
      <c r="G73" s="246"/>
      <c r="H73" s="4" t="s">
        <v>282</v>
      </c>
      <c r="I73" s="20" t="s">
        <v>282</v>
      </c>
      <c r="K73" s="192"/>
    </row>
    <row r="74" spans="1:11" s="190" customFormat="1" ht="12.75" customHeight="1" x14ac:dyDescent="0.25">
      <c r="A74" s="129"/>
      <c r="B74" s="130"/>
      <c r="C74" s="130"/>
      <c r="D74" s="312"/>
      <c r="E74" s="254"/>
      <c r="F74" s="254"/>
      <c r="G74" s="263"/>
      <c r="H74" s="172"/>
      <c r="I74" s="173" t="str">
        <f t="shared" ref="I74:I105" si="1">IF(A74="", "", H74*B74)</f>
        <v/>
      </c>
      <c r="K74" s="194"/>
    </row>
    <row r="75" spans="1:11" s="190" customFormat="1" ht="12.75" customHeight="1" x14ac:dyDescent="0.25">
      <c r="A75" s="129"/>
      <c r="B75" s="130"/>
      <c r="C75" s="130"/>
      <c r="D75" s="310"/>
      <c r="E75" s="311"/>
      <c r="F75" s="311"/>
      <c r="G75" s="203"/>
      <c r="H75" s="172"/>
      <c r="I75" s="173" t="str">
        <f t="shared" si="1"/>
        <v/>
      </c>
      <c r="K75" s="194"/>
    </row>
    <row r="76" spans="1:11" s="190" customFormat="1" ht="12.75" customHeight="1" x14ac:dyDescent="0.25">
      <c r="A76" s="129"/>
      <c r="B76" s="130"/>
      <c r="C76" s="130"/>
      <c r="D76" s="310"/>
      <c r="E76" s="311"/>
      <c r="F76" s="311"/>
      <c r="G76" s="203"/>
      <c r="H76" s="172"/>
      <c r="I76" s="173" t="str">
        <f t="shared" si="1"/>
        <v/>
      </c>
      <c r="K76" s="194"/>
    </row>
    <row r="77" spans="1:11" s="190" customFormat="1" ht="12.75" customHeight="1" x14ac:dyDescent="0.25">
      <c r="A77" s="131"/>
      <c r="B77" s="130"/>
      <c r="C77" s="130"/>
      <c r="D77" s="310"/>
      <c r="E77" s="311"/>
      <c r="F77" s="311"/>
      <c r="G77" s="203"/>
      <c r="H77" s="172"/>
      <c r="I77" s="173" t="str">
        <f t="shared" si="1"/>
        <v/>
      </c>
      <c r="K77" s="194"/>
    </row>
    <row r="78" spans="1:11" s="190" customFormat="1" ht="12.75" customHeight="1" x14ac:dyDescent="0.25">
      <c r="A78" s="129"/>
      <c r="B78" s="130"/>
      <c r="C78" s="130"/>
      <c r="D78" s="310"/>
      <c r="E78" s="311"/>
      <c r="F78" s="311"/>
      <c r="G78" s="203"/>
      <c r="H78" s="172"/>
      <c r="I78" s="173" t="str">
        <f t="shared" si="1"/>
        <v/>
      </c>
      <c r="K78" s="194"/>
    </row>
    <row r="79" spans="1:11" s="190" customFormat="1" ht="12.75" customHeight="1" x14ac:dyDescent="0.25">
      <c r="A79" s="129"/>
      <c r="B79" s="130"/>
      <c r="C79" s="130"/>
      <c r="D79" s="310"/>
      <c r="E79" s="311"/>
      <c r="F79" s="311"/>
      <c r="G79" s="203"/>
      <c r="H79" s="172"/>
      <c r="I79" s="173" t="str">
        <f t="shared" si="1"/>
        <v/>
      </c>
      <c r="K79" s="194"/>
    </row>
    <row r="80" spans="1:11" s="190" customFormat="1" ht="12.75" customHeight="1" x14ac:dyDescent="0.25">
      <c r="A80" s="129"/>
      <c r="B80" s="130"/>
      <c r="C80" s="130"/>
      <c r="D80" s="313"/>
      <c r="E80" s="311"/>
      <c r="F80" s="311"/>
      <c r="G80" s="203"/>
      <c r="H80" s="172"/>
      <c r="I80" s="173" t="str">
        <f t="shared" si="1"/>
        <v/>
      </c>
      <c r="K80" s="194"/>
    </row>
    <row r="81" spans="1:11" s="190" customFormat="1" ht="12.75" customHeight="1" x14ac:dyDescent="0.25">
      <c r="A81" s="129"/>
      <c r="B81" s="130"/>
      <c r="C81" s="130"/>
      <c r="D81" s="310"/>
      <c r="E81" s="311"/>
      <c r="F81" s="311"/>
      <c r="G81" s="203"/>
      <c r="H81" s="172"/>
      <c r="I81" s="173" t="str">
        <f t="shared" si="1"/>
        <v/>
      </c>
      <c r="K81" s="194"/>
    </row>
    <row r="82" spans="1:11" s="190" customFormat="1" ht="12.75" customHeight="1" x14ac:dyDescent="0.25">
      <c r="A82" s="129"/>
      <c r="B82" s="130"/>
      <c r="C82" s="130"/>
      <c r="D82" s="310"/>
      <c r="E82" s="311"/>
      <c r="F82" s="311"/>
      <c r="G82" s="203"/>
      <c r="H82" s="172"/>
      <c r="I82" s="173" t="str">
        <f t="shared" si="1"/>
        <v/>
      </c>
      <c r="K82" s="194"/>
    </row>
    <row r="83" spans="1:11" s="190" customFormat="1" ht="12.75" customHeight="1" x14ac:dyDescent="0.25">
      <c r="A83" s="129"/>
      <c r="B83" s="130"/>
      <c r="C83" s="130"/>
      <c r="D83" s="310"/>
      <c r="E83" s="311"/>
      <c r="F83" s="311"/>
      <c r="G83" s="203"/>
      <c r="H83" s="172"/>
      <c r="I83" s="173" t="str">
        <f t="shared" si="1"/>
        <v/>
      </c>
      <c r="K83" s="194"/>
    </row>
    <row r="84" spans="1:11" s="190" customFormat="1" ht="12.75" customHeight="1" x14ac:dyDescent="0.25">
      <c r="A84" s="129"/>
      <c r="B84" s="130"/>
      <c r="C84" s="130"/>
      <c r="D84" s="310"/>
      <c r="E84" s="311"/>
      <c r="F84" s="311"/>
      <c r="G84" s="203"/>
      <c r="H84" s="172"/>
      <c r="I84" s="173" t="str">
        <f t="shared" si="1"/>
        <v/>
      </c>
      <c r="K84" s="194"/>
    </row>
    <row r="85" spans="1:11" s="190" customFormat="1" ht="12.75" customHeight="1" x14ac:dyDescent="0.25">
      <c r="A85" s="129"/>
      <c r="B85" s="130"/>
      <c r="C85" s="130"/>
      <c r="D85" s="310"/>
      <c r="E85" s="311"/>
      <c r="F85" s="311"/>
      <c r="G85" s="203"/>
      <c r="H85" s="172"/>
      <c r="I85" s="173" t="str">
        <f t="shared" si="1"/>
        <v/>
      </c>
      <c r="K85" s="194"/>
    </row>
    <row r="86" spans="1:11" s="190" customFormat="1" ht="12.75" customHeight="1" x14ac:dyDescent="0.25">
      <c r="A86" s="129"/>
      <c r="B86" s="130"/>
      <c r="C86" s="130"/>
      <c r="D86" s="310"/>
      <c r="E86" s="311"/>
      <c r="F86" s="311"/>
      <c r="G86" s="203"/>
      <c r="H86" s="172"/>
      <c r="I86" s="173" t="str">
        <f t="shared" si="1"/>
        <v/>
      </c>
      <c r="K86" s="194"/>
    </row>
    <row r="87" spans="1:11" s="190" customFormat="1" ht="12.75" customHeight="1" x14ac:dyDescent="0.25">
      <c r="A87" s="129"/>
      <c r="B87" s="130"/>
      <c r="C87" s="130"/>
      <c r="D87" s="310"/>
      <c r="E87" s="311"/>
      <c r="F87" s="311"/>
      <c r="G87" s="203"/>
      <c r="H87" s="172"/>
      <c r="I87" s="173" t="str">
        <f t="shared" si="1"/>
        <v/>
      </c>
      <c r="K87" s="194"/>
    </row>
    <row r="88" spans="1:11" s="190" customFormat="1" ht="12.75" customHeight="1" x14ac:dyDescent="0.25">
      <c r="A88" s="129"/>
      <c r="B88" s="130"/>
      <c r="C88" s="130"/>
      <c r="D88" s="310"/>
      <c r="E88" s="311"/>
      <c r="F88" s="311"/>
      <c r="G88" s="203"/>
      <c r="H88" s="172"/>
      <c r="I88" s="173" t="str">
        <f t="shared" si="1"/>
        <v/>
      </c>
      <c r="K88" s="194"/>
    </row>
    <row r="89" spans="1:11" s="190" customFormat="1" ht="12.75" customHeight="1" x14ac:dyDescent="0.25">
      <c r="A89" s="129"/>
      <c r="B89" s="130"/>
      <c r="C89" s="130"/>
      <c r="D89" s="310"/>
      <c r="E89" s="311"/>
      <c r="F89" s="311"/>
      <c r="G89" s="203"/>
      <c r="H89" s="172"/>
      <c r="I89" s="173" t="str">
        <f t="shared" si="1"/>
        <v/>
      </c>
      <c r="K89" s="194"/>
    </row>
    <row r="90" spans="1:11" s="190" customFormat="1" ht="12.75" customHeight="1" x14ac:dyDescent="0.25">
      <c r="A90" s="129"/>
      <c r="B90" s="130"/>
      <c r="C90" s="130"/>
      <c r="D90" s="310"/>
      <c r="E90" s="311"/>
      <c r="F90" s="311"/>
      <c r="G90" s="203"/>
      <c r="H90" s="172"/>
      <c r="I90" s="173" t="str">
        <f t="shared" si="1"/>
        <v/>
      </c>
      <c r="K90" s="194"/>
    </row>
    <row r="91" spans="1:11" s="190" customFormat="1" ht="12.75" customHeight="1" x14ac:dyDescent="0.25">
      <c r="A91" s="129"/>
      <c r="B91" s="130"/>
      <c r="C91" s="130"/>
      <c r="D91" s="310"/>
      <c r="E91" s="311"/>
      <c r="F91" s="311"/>
      <c r="G91" s="203"/>
      <c r="H91" s="172"/>
      <c r="I91" s="173" t="str">
        <f t="shared" si="1"/>
        <v/>
      </c>
      <c r="K91" s="194"/>
    </row>
    <row r="92" spans="1:11" s="190" customFormat="1" ht="12.75" customHeight="1" x14ac:dyDescent="0.25">
      <c r="A92" s="129"/>
      <c r="B92" s="130"/>
      <c r="C92" s="130"/>
      <c r="D92" s="310"/>
      <c r="E92" s="311"/>
      <c r="F92" s="311"/>
      <c r="G92" s="203"/>
      <c r="H92" s="172"/>
      <c r="I92" s="173" t="str">
        <f t="shared" si="1"/>
        <v/>
      </c>
      <c r="K92" s="194"/>
    </row>
    <row r="93" spans="1:11" s="190" customFormat="1" ht="12.75" customHeight="1" x14ac:dyDescent="0.25">
      <c r="A93" s="129"/>
      <c r="B93" s="130"/>
      <c r="C93" s="130"/>
      <c r="D93" s="310"/>
      <c r="E93" s="311"/>
      <c r="F93" s="311"/>
      <c r="G93" s="203"/>
      <c r="H93" s="172"/>
      <c r="I93" s="173" t="str">
        <f t="shared" si="1"/>
        <v/>
      </c>
      <c r="K93" s="194"/>
    </row>
    <row r="94" spans="1:11" s="190" customFormat="1" ht="12.75" customHeight="1" x14ac:dyDescent="0.25">
      <c r="A94" s="129"/>
      <c r="B94" s="130"/>
      <c r="C94" s="130"/>
      <c r="D94" s="310"/>
      <c r="E94" s="311"/>
      <c r="F94" s="311"/>
      <c r="G94" s="203"/>
      <c r="H94" s="172"/>
      <c r="I94" s="173" t="str">
        <f t="shared" si="1"/>
        <v/>
      </c>
      <c r="K94" s="194"/>
    </row>
    <row r="95" spans="1:11" s="190" customFormat="1" ht="12.75" customHeight="1" x14ac:dyDescent="0.25">
      <c r="A95" s="129"/>
      <c r="B95" s="130"/>
      <c r="C95" s="130"/>
      <c r="D95" s="310"/>
      <c r="E95" s="311"/>
      <c r="F95" s="311"/>
      <c r="G95" s="203"/>
      <c r="H95" s="172"/>
      <c r="I95" s="173" t="str">
        <f t="shared" si="1"/>
        <v/>
      </c>
      <c r="K95" s="194"/>
    </row>
    <row r="96" spans="1:11" s="190" customFormat="1" ht="12.75" customHeight="1" x14ac:dyDescent="0.25">
      <c r="A96" s="129"/>
      <c r="B96" s="130"/>
      <c r="C96" s="130"/>
      <c r="D96" s="310"/>
      <c r="E96" s="311"/>
      <c r="F96" s="311"/>
      <c r="G96" s="203"/>
      <c r="H96" s="172"/>
      <c r="I96" s="173" t="str">
        <f t="shared" si="1"/>
        <v/>
      </c>
      <c r="K96" s="194"/>
    </row>
    <row r="97" spans="1:11" s="190" customFormat="1" ht="12.75" customHeight="1" x14ac:dyDescent="0.25">
      <c r="A97" s="129"/>
      <c r="B97" s="130"/>
      <c r="C97" s="130"/>
      <c r="D97" s="310"/>
      <c r="E97" s="311"/>
      <c r="F97" s="311"/>
      <c r="G97" s="203"/>
      <c r="H97" s="172"/>
      <c r="I97" s="173" t="str">
        <f t="shared" si="1"/>
        <v/>
      </c>
      <c r="K97" s="194"/>
    </row>
    <row r="98" spans="1:11" s="190" customFormat="1" ht="12.75" customHeight="1" x14ac:dyDescent="0.25">
      <c r="A98" s="129"/>
      <c r="B98" s="130"/>
      <c r="C98" s="130"/>
      <c r="D98" s="310"/>
      <c r="E98" s="311"/>
      <c r="F98" s="311"/>
      <c r="G98" s="203"/>
      <c r="H98" s="172"/>
      <c r="I98" s="173" t="str">
        <f t="shared" si="1"/>
        <v/>
      </c>
      <c r="K98" s="194"/>
    </row>
    <row r="99" spans="1:11" s="190" customFormat="1" ht="12.75" customHeight="1" x14ac:dyDescent="0.25">
      <c r="A99" s="129"/>
      <c r="B99" s="130"/>
      <c r="C99" s="130"/>
      <c r="D99" s="310"/>
      <c r="E99" s="311"/>
      <c r="F99" s="311"/>
      <c r="G99" s="203"/>
      <c r="H99" s="172"/>
      <c r="I99" s="173" t="str">
        <f t="shared" si="1"/>
        <v/>
      </c>
      <c r="K99" s="194"/>
    </row>
    <row r="100" spans="1:11" s="190" customFormat="1" ht="12.75" customHeight="1" x14ac:dyDescent="0.25">
      <c r="A100" s="129"/>
      <c r="B100" s="130"/>
      <c r="C100" s="130"/>
      <c r="D100" s="310"/>
      <c r="E100" s="311"/>
      <c r="F100" s="311"/>
      <c r="G100" s="203"/>
      <c r="H100" s="172"/>
      <c r="I100" s="173" t="str">
        <f t="shared" si="1"/>
        <v/>
      </c>
      <c r="K100" s="194"/>
    </row>
    <row r="101" spans="1:11" s="190" customFormat="1" ht="12.75" customHeight="1" x14ac:dyDescent="0.25">
      <c r="A101" s="129"/>
      <c r="B101" s="130"/>
      <c r="C101" s="130"/>
      <c r="D101" s="310"/>
      <c r="E101" s="311"/>
      <c r="F101" s="311"/>
      <c r="G101" s="203"/>
      <c r="H101" s="172"/>
      <c r="I101" s="173" t="str">
        <f t="shared" si="1"/>
        <v/>
      </c>
      <c r="K101" s="194"/>
    </row>
    <row r="102" spans="1:11" s="190" customFormat="1" ht="12.75" customHeight="1" x14ac:dyDescent="0.25">
      <c r="A102" s="129"/>
      <c r="B102" s="130"/>
      <c r="C102" s="130"/>
      <c r="D102" s="310"/>
      <c r="E102" s="311"/>
      <c r="F102" s="311"/>
      <c r="G102" s="203"/>
      <c r="H102" s="172"/>
      <c r="I102" s="173" t="str">
        <f t="shared" si="1"/>
        <v/>
      </c>
      <c r="K102" s="194"/>
    </row>
    <row r="103" spans="1:11" s="190" customFormat="1" ht="12.75" customHeight="1" x14ac:dyDescent="0.25">
      <c r="A103" s="129"/>
      <c r="B103" s="130"/>
      <c r="C103" s="130"/>
      <c r="D103" s="310"/>
      <c r="E103" s="311"/>
      <c r="F103" s="311"/>
      <c r="G103" s="203"/>
      <c r="H103" s="172"/>
      <c r="I103" s="173" t="str">
        <f t="shared" si="1"/>
        <v/>
      </c>
      <c r="K103" s="194"/>
    </row>
    <row r="104" spans="1:11" s="190" customFormat="1" ht="12.75" customHeight="1" x14ac:dyDescent="0.25">
      <c r="A104" s="129"/>
      <c r="B104" s="130"/>
      <c r="C104" s="130"/>
      <c r="D104" s="310"/>
      <c r="E104" s="311"/>
      <c r="F104" s="311"/>
      <c r="G104" s="203"/>
      <c r="H104" s="172"/>
      <c r="I104" s="173" t="str">
        <f t="shared" si="1"/>
        <v/>
      </c>
      <c r="K104" s="194"/>
    </row>
    <row r="105" spans="1:11" s="190" customFormat="1" ht="12.75" customHeight="1" x14ac:dyDescent="0.25">
      <c r="A105" s="129"/>
      <c r="B105" s="130"/>
      <c r="C105" s="130"/>
      <c r="D105" s="310"/>
      <c r="E105" s="311"/>
      <c r="F105" s="311"/>
      <c r="G105" s="203"/>
      <c r="H105" s="172"/>
      <c r="I105" s="173" t="str">
        <f t="shared" si="1"/>
        <v/>
      </c>
      <c r="K105" s="194"/>
    </row>
    <row r="106" spans="1:11" s="190" customFormat="1" ht="12.75" customHeight="1" x14ac:dyDescent="0.25">
      <c r="A106" s="129"/>
      <c r="B106" s="130"/>
      <c r="C106" s="130"/>
      <c r="D106" s="310"/>
      <c r="E106" s="311"/>
      <c r="F106" s="311"/>
      <c r="G106" s="203"/>
      <c r="H106" s="172"/>
      <c r="I106" s="173" t="str">
        <f t="shared" ref="I106:I137" si="2">IF(A106="", "", H106*B106)</f>
        <v/>
      </c>
      <c r="K106" s="194"/>
    </row>
    <row r="107" spans="1:11" s="190" customFormat="1" ht="12.75" customHeight="1" x14ac:dyDescent="0.25">
      <c r="A107" s="129"/>
      <c r="B107" s="130"/>
      <c r="C107" s="130"/>
      <c r="D107" s="310"/>
      <c r="E107" s="311"/>
      <c r="F107" s="311"/>
      <c r="G107" s="203"/>
      <c r="H107" s="172"/>
      <c r="I107" s="173" t="str">
        <f t="shared" si="2"/>
        <v/>
      </c>
      <c r="K107" s="194"/>
    </row>
    <row r="108" spans="1:11" s="190" customFormat="1" ht="12.75" customHeight="1" x14ac:dyDescent="0.25">
      <c r="A108" s="129"/>
      <c r="B108" s="130"/>
      <c r="C108" s="130"/>
      <c r="D108" s="310"/>
      <c r="E108" s="311"/>
      <c r="F108" s="311"/>
      <c r="G108" s="203"/>
      <c r="H108" s="172"/>
      <c r="I108" s="173" t="str">
        <f t="shared" si="2"/>
        <v/>
      </c>
      <c r="K108" s="194"/>
    </row>
    <row r="109" spans="1:11" s="190" customFormat="1" ht="12.75" customHeight="1" x14ac:dyDescent="0.25">
      <c r="A109" s="129"/>
      <c r="B109" s="130"/>
      <c r="C109" s="130"/>
      <c r="D109" s="310"/>
      <c r="E109" s="311"/>
      <c r="F109" s="311"/>
      <c r="G109" s="203"/>
      <c r="H109" s="172"/>
      <c r="I109" s="173" t="str">
        <f t="shared" si="2"/>
        <v/>
      </c>
      <c r="K109" s="194"/>
    </row>
    <row r="110" spans="1:11" s="190" customFormat="1" ht="12.75" customHeight="1" x14ac:dyDescent="0.25">
      <c r="A110" s="129"/>
      <c r="B110" s="130"/>
      <c r="C110" s="130"/>
      <c r="D110" s="310"/>
      <c r="E110" s="311"/>
      <c r="F110" s="311"/>
      <c r="G110" s="203"/>
      <c r="H110" s="172"/>
      <c r="I110" s="173" t="str">
        <f t="shared" si="2"/>
        <v/>
      </c>
      <c r="K110" s="194"/>
    </row>
    <row r="111" spans="1:11" s="190" customFormat="1" ht="12.75" customHeight="1" x14ac:dyDescent="0.25">
      <c r="A111" s="129"/>
      <c r="B111" s="130"/>
      <c r="C111" s="130"/>
      <c r="D111" s="310"/>
      <c r="E111" s="311"/>
      <c r="F111" s="311"/>
      <c r="G111" s="203"/>
      <c r="H111" s="172"/>
      <c r="I111" s="173" t="str">
        <f t="shared" si="2"/>
        <v/>
      </c>
      <c r="K111" s="194"/>
    </row>
    <row r="112" spans="1:11" s="190" customFormat="1" ht="12.75" customHeight="1" x14ac:dyDescent="0.25">
      <c r="A112" s="129"/>
      <c r="B112" s="130"/>
      <c r="C112" s="130"/>
      <c r="D112" s="310"/>
      <c r="E112" s="311"/>
      <c r="F112" s="311"/>
      <c r="G112" s="203"/>
      <c r="H112" s="172"/>
      <c r="I112" s="173" t="str">
        <f t="shared" si="2"/>
        <v/>
      </c>
      <c r="K112" s="194"/>
    </row>
    <row r="113" spans="1:11" s="190" customFormat="1" ht="12.75" customHeight="1" x14ac:dyDescent="0.25">
      <c r="A113" s="129"/>
      <c r="B113" s="130"/>
      <c r="C113" s="130"/>
      <c r="D113" s="310"/>
      <c r="E113" s="311"/>
      <c r="F113" s="311"/>
      <c r="G113" s="203"/>
      <c r="H113" s="172"/>
      <c r="I113" s="173" t="str">
        <f t="shared" si="2"/>
        <v/>
      </c>
      <c r="K113" s="194"/>
    </row>
    <row r="114" spans="1:11" s="190" customFormat="1" ht="12.75" customHeight="1" x14ac:dyDescent="0.25">
      <c r="A114" s="129"/>
      <c r="B114" s="130"/>
      <c r="C114" s="130"/>
      <c r="D114" s="310"/>
      <c r="E114" s="311"/>
      <c r="F114" s="311"/>
      <c r="G114" s="203"/>
      <c r="H114" s="172"/>
      <c r="I114" s="173" t="str">
        <f t="shared" si="2"/>
        <v/>
      </c>
      <c r="K114" s="194"/>
    </row>
    <row r="115" spans="1:11" s="190" customFormat="1" ht="12.75" customHeight="1" x14ac:dyDescent="0.25">
      <c r="A115" s="129"/>
      <c r="B115" s="130"/>
      <c r="C115" s="130"/>
      <c r="D115" s="310"/>
      <c r="E115" s="311"/>
      <c r="F115" s="311"/>
      <c r="G115" s="203"/>
      <c r="H115" s="172"/>
      <c r="I115" s="173" t="str">
        <f t="shared" si="2"/>
        <v/>
      </c>
      <c r="K115" s="194"/>
    </row>
    <row r="116" spans="1:11" s="190" customFormat="1" ht="12.75" customHeight="1" x14ac:dyDescent="0.25">
      <c r="A116" s="129"/>
      <c r="B116" s="130"/>
      <c r="C116" s="130"/>
      <c r="D116" s="310"/>
      <c r="E116" s="311"/>
      <c r="F116" s="311"/>
      <c r="G116" s="203"/>
      <c r="H116" s="172"/>
      <c r="I116" s="173" t="str">
        <f t="shared" si="2"/>
        <v/>
      </c>
      <c r="K116" s="194"/>
    </row>
    <row r="117" spans="1:11" s="190" customFormat="1" ht="12.75" customHeight="1" x14ac:dyDescent="0.25">
      <c r="A117" s="129"/>
      <c r="B117" s="130"/>
      <c r="C117" s="130"/>
      <c r="D117" s="310"/>
      <c r="E117" s="311"/>
      <c r="F117" s="311"/>
      <c r="G117" s="203"/>
      <c r="H117" s="172"/>
      <c r="I117" s="173" t="str">
        <f t="shared" si="2"/>
        <v/>
      </c>
      <c r="K117" s="194"/>
    </row>
    <row r="118" spans="1:11" s="190" customFormat="1" ht="12.75" customHeight="1" x14ac:dyDescent="0.25">
      <c r="A118" s="129"/>
      <c r="B118" s="130"/>
      <c r="C118" s="130"/>
      <c r="D118" s="310"/>
      <c r="E118" s="311"/>
      <c r="F118" s="311"/>
      <c r="G118" s="203"/>
      <c r="H118" s="172"/>
      <c r="I118" s="173" t="str">
        <f t="shared" si="2"/>
        <v/>
      </c>
      <c r="K118" s="194"/>
    </row>
    <row r="119" spans="1:11" s="190" customFormat="1" ht="12.75" customHeight="1" x14ac:dyDescent="0.25">
      <c r="A119" s="129"/>
      <c r="B119" s="130"/>
      <c r="C119" s="130"/>
      <c r="D119" s="310"/>
      <c r="E119" s="311"/>
      <c r="F119" s="311"/>
      <c r="G119" s="203"/>
      <c r="H119" s="172"/>
      <c r="I119" s="173" t="str">
        <f t="shared" si="2"/>
        <v/>
      </c>
      <c r="K119" s="194"/>
    </row>
    <row r="120" spans="1:11" s="190" customFormat="1" ht="12.75" customHeight="1" x14ac:dyDescent="0.25">
      <c r="A120" s="129"/>
      <c r="B120" s="130"/>
      <c r="C120" s="130"/>
      <c r="D120" s="310"/>
      <c r="E120" s="311"/>
      <c r="F120" s="311"/>
      <c r="G120" s="203"/>
      <c r="H120" s="172"/>
      <c r="I120" s="173" t="str">
        <f t="shared" si="2"/>
        <v/>
      </c>
      <c r="K120" s="194"/>
    </row>
    <row r="121" spans="1:11" s="190" customFormat="1" ht="12.75" customHeight="1" x14ac:dyDescent="0.25">
      <c r="A121" s="129"/>
      <c r="B121" s="130"/>
      <c r="C121" s="130"/>
      <c r="D121" s="310"/>
      <c r="E121" s="311"/>
      <c r="F121" s="311"/>
      <c r="G121" s="203"/>
      <c r="H121" s="172"/>
      <c r="I121" s="173" t="str">
        <f t="shared" si="2"/>
        <v/>
      </c>
      <c r="K121" s="194"/>
    </row>
    <row r="122" spans="1:11" s="190" customFormat="1" ht="12.75" customHeight="1" x14ac:dyDescent="0.25">
      <c r="A122" s="129"/>
      <c r="B122" s="130"/>
      <c r="C122" s="130"/>
      <c r="D122" s="310"/>
      <c r="E122" s="311"/>
      <c r="F122" s="311"/>
      <c r="G122" s="203"/>
      <c r="H122" s="172"/>
      <c r="I122" s="173" t="str">
        <f t="shared" si="2"/>
        <v/>
      </c>
      <c r="K122" s="194"/>
    </row>
    <row r="123" spans="1:11" s="190" customFormat="1" ht="12.75" customHeight="1" x14ac:dyDescent="0.25">
      <c r="A123" s="129"/>
      <c r="B123" s="130"/>
      <c r="C123" s="130"/>
      <c r="D123" s="310"/>
      <c r="E123" s="311"/>
      <c r="F123" s="311"/>
      <c r="G123" s="203"/>
      <c r="H123" s="172"/>
      <c r="I123" s="173" t="str">
        <f t="shared" si="2"/>
        <v/>
      </c>
      <c r="K123" s="194"/>
    </row>
    <row r="124" spans="1:11" s="190" customFormat="1" ht="12.75" customHeight="1" x14ac:dyDescent="0.25">
      <c r="A124" s="129"/>
      <c r="B124" s="130"/>
      <c r="C124" s="130"/>
      <c r="D124" s="310"/>
      <c r="E124" s="311"/>
      <c r="F124" s="311"/>
      <c r="G124" s="203"/>
      <c r="H124" s="172"/>
      <c r="I124" s="173" t="str">
        <f t="shared" si="2"/>
        <v/>
      </c>
      <c r="K124" s="194"/>
    </row>
    <row r="125" spans="1:11" s="190" customFormat="1" ht="12.75" customHeight="1" thickBot="1" x14ac:dyDescent="0.3">
      <c r="A125" s="129"/>
      <c r="B125" s="130"/>
      <c r="C125" s="130"/>
      <c r="D125" s="310"/>
      <c r="E125" s="311"/>
      <c r="F125" s="311"/>
      <c r="G125" s="203"/>
      <c r="H125" s="172"/>
      <c r="I125" s="173" t="str">
        <f t="shared" si="2"/>
        <v/>
      </c>
      <c r="K125" s="194"/>
    </row>
    <row r="126" spans="1:11" ht="12.75" customHeight="1" x14ac:dyDescent="0.25">
      <c r="A126" s="314" t="s">
        <v>275</v>
      </c>
      <c r="B126" s="251"/>
      <c r="C126" s="251"/>
      <c r="D126" s="251"/>
      <c r="E126" s="251"/>
      <c r="F126" s="251"/>
      <c r="G126" s="251"/>
      <c r="H126" s="251"/>
      <c r="I126" s="252"/>
    </row>
    <row r="127" spans="1:11" ht="12.75" customHeight="1" x14ac:dyDescent="0.25">
      <c r="A127" s="307" t="s">
        <v>276</v>
      </c>
      <c r="B127" s="297" t="s">
        <v>277</v>
      </c>
      <c r="C127" s="297" t="s">
        <v>278</v>
      </c>
      <c r="D127" s="297" t="s">
        <v>279</v>
      </c>
      <c r="E127" s="254"/>
      <c r="F127" s="254"/>
      <c r="G127" s="263"/>
      <c r="H127" s="3" t="s">
        <v>280</v>
      </c>
      <c r="I127" s="19" t="s">
        <v>281</v>
      </c>
    </row>
    <row r="128" spans="1:11" ht="12.75" customHeight="1" x14ac:dyDescent="0.3">
      <c r="A128" s="308"/>
      <c r="B128" s="298"/>
      <c r="C128" s="298"/>
      <c r="D128" s="291"/>
      <c r="E128" s="245"/>
      <c r="F128" s="245"/>
      <c r="G128" s="246"/>
      <c r="H128" s="4" t="s">
        <v>282</v>
      </c>
      <c r="I128" s="20" t="s">
        <v>282</v>
      </c>
      <c r="K128" s="192"/>
    </row>
    <row r="129" spans="1:11" s="190" customFormat="1" ht="12.75" customHeight="1" x14ac:dyDescent="0.25">
      <c r="A129" s="129"/>
      <c r="B129" s="130"/>
      <c r="C129" s="130"/>
      <c r="D129" s="310"/>
      <c r="E129" s="311"/>
      <c r="F129" s="311"/>
      <c r="G129" s="203"/>
      <c r="H129" s="172"/>
      <c r="I129" s="173" t="str">
        <f t="shared" ref="I129:I160" si="3">IF(A129="", "", H129*B129)</f>
        <v/>
      </c>
      <c r="K129" s="194"/>
    </row>
    <row r="130" spans="1:11" s="190" customFormat="1" ht="12.75" customHeight="1" x14ac:dyDescent="0.25">
      <c r="A130" s="129"/>
      <c r="B130" s="130"/>
      <c r="C130" s="130"/>
      <c r="D130" s="310"/>
      <c r="E130" s="311"/>
      <c r="F130" s="311"/>
      <c r="G130" s="203"/>
      <c r="H130" s="172"/>
      <c r="I130" s="173" t="str">
        <f t="shared" si="3"/>
        <v/>
      </c>
      <c r="K130" s="194"/>
    </row>
    <row r="131" spans="1:11" s="190" customFormat="1" ht="12.75" customHeight="1" x14ac:dyDescent="0.25">
      <c r="A131" s="129"/>
      <c r="B131" s="130"/>
      <c r="C131" s="130"/>
      <c r="D131" s="310"/>
      <c r="E131" s="311"/>
      <c r="F131" s="311"/>
      <c r="G131" s="203"/>
      <c r="H131" s="172"/>
      <c r="I131" s="173" t="str">
        <f t="shared" si="3"/>
        <v/>
      </c>
      <c r="K131" s="194"/>
    </row>
    <row r="132" spans="1:11" s="190" customFormat="1" ht="12.75" customHeight="1" x14ac:dyDescent="0.25">
      <c r="A132" s="129"/>
      <c r="B132" s="130"/>
      <c r="C132" s="130"/>
      <c r="D132" s="310"/>
      <c r="E132" s="311"/>
      <c r="F132" s="311"/>
      <c r="G132" s="203"/>
      <c r="H132" s="172"/>
      <c r="I132" s="173" t="str">
        <f t="shared" si="3"/>
        <v/>
      </c>
      <c r="K132" s="194"/>
    </row>
    <row r="133" spans="1:11" s="190" customFormat="1" ht="12.75" customHeight="1" x14ac:dyDescent="0.25">
      <c r="A133" s="129"/>
      <c r="B133" s="130"/>
      <c r="C133" s="130"/>
      <c r="D133" s="310"/>
      <c r="E133" s="311"/>
      <c r="F133" s="311"/>
      <c r="G133" s="203"/>
      <c r="H133" s="172"/>
      <c r="I133" s="173" t="str">
        <f t="shared" si="3"/>
        <v/>
      </c>
      <c r="K133" s="194"/>
    </row>
    <row r="134" spans="1:11" s="190" customFormat="1" ht="12.75" customHeight="1" x14ac:dyDescent="0.25">
      <c r="A134" s="129"/>
      <c r="B134" s="130"/>
      <c r="C134" s="130"/>
      <c r="D134" s="310"/>
      <c r="E134" s="311"/>
      <c r="F134" s="311"/>
      <c r="G134" s="203"/>
      <c r="H134" s="172"/>
      <c r="I134" s="173" t="str">
        <f t="shared" si="3"/>
        <v/>
      </c>
      <c r="K134" s="194"/>
    </row>
    <row r="135" spans="1:11" s="190" customFormat="1" ht="12.75" customHeight="1" x14ac:dyDescent="0.25">
      <c r="A135" s="129"/>
      <c r="B135" s="130"/>
      <c r="C135" s="130"/>
      <c r="D135" s="310"/>
      <c r="E135" s="311"/>
      <c r="F135" s="311"/>
      <c r="G135" s="203"/>
      <c r="H135" s="172"/>
      <c r="I135" s="173" t="str">
        <f t="shared" si="3"/>
        <v/>
      </c>
      <c r="K135" s="194"/>
    </row>
    <row r="136" spans="1:11" s="190" customFormat="1" ht="12.75" customHeight="1" x14ac:dyDescent="0.25">
      <c r="A136" s="129"/>
      <c r="B136" s="130"/>
      <c r="C136" s="130"/>
      <c r="D136" s="310"/>
      <c r="E136" s="311"/>
      <c r="F136" s="311"/>
      <c r="G136" s="203"/>
      <c r="H136" s="172"/>
      <c r="I136" s="173" t="str">
        <f t="shared" si="3"/>
        <v/>
      </c>
      <c r="K136" s="194"/>
    </row>
    <row r="137" spans="1:11" s="190" customFormat="1" ht="12.75" customHeight="1" x14ac:dyDescent="0.25">
      <c r="A137" s="129"/>
      <c r="B137" s="130"/>
      <c r="C137" s="130"/>
      <c r="D137" s="310"/>
      <c r="E137" s="311"/>
      <c r="F137" s="311"/>
      <c r="G137" s="203"/>
      <c r="H137" s="172"/>
      <c r="I137" s="173" t="str">
        <f t="shared" si="3"/>
        <v/>
      </c>
      <c r="K137" s="194"/>
    </row>
    <row r="138" spans="1:11" s="190" customFormat="1" ht="12.75" customHeight="1" x14ac:dyDescent="0.25">
      <c r="A138" s="129"/>
      <c r="B138" s="130"/>
      <c r="C138" s="130"/>
      <c r="D138" s="310"/>
      <c r="E138" s="311"/>
      <c r="F138" s="311"/>
      <c r="G138" s="203"/>
      <c r="H138" s="172"/>
      <c r="I138" s="173" t="str">
        <f t="shared" si="3"/>
        <v/>
      </c>
      <c r="K138" s="194"/>
    </row>
    <row r="139" spans="1:11" s="190" customFormat="1" ht="12.75" customHeight="1" x14ac:dyDescent="0.25">
      <c r="A139" s="129"/>
      <c r="B139" s="130"/>
      <c r="C139" s="130"/>
      <c r="D139" s="310"/>
      <c r="E139" s="311"/>
      <c r="F139" s="311"/>
      <c r="G139" s="203"/>
      <c r="H139" s="172"/>
      <c r="I139" s="173" t="str">
        <f t="shared" si="3"/>
        <v/>
      </c>
      <c r="K139" s="194"/>
    </row>
    <row r="140" spans="1:11" s="190" customFormat="1" ht="12.75" customHeight="1" x14ac:dyDescent="0.25">
      <c r="A140" s="129"/>
      <c r="B140" s="130"/>
      <c r="C140" s="130"/>
      <c r="D140" s="310"/>
      <c r="E140" s="311"/>
      <c r="F140" s="311"/>
      <c r="G140" s="203"/>
      <c r="H140" s="172"/>
      <c r="I140" s="173" t="str">
        <f t="shared" si="3"/>
        <v/>
      </c>
      <c r="K140" s="194"/>
    </row>
    <row r="141" spans="1:11" s="190" customFormat="1" ht="12.75" customHeight="1" x14ac:dyDescent="0.25">
      <c r="A141" s="129"/>
      <c r="B141" s="130"/>
      <c r="C141" s="130"/>
      <c r="D141" s="310"/>
      <c r="E141" s="311"/>
      <c r="F141" s="311"/>
      <c r="G141" s="203"/>
      <c r="H141" s="172"/>
      <c r="I141" s="173" t="str">
        <f t="shared" si="3"/>
        <v/>
      </c>
      <c r="K141" s="194"/>
    </row>
    <row r="142" spans="1:11" s="190" customFormat="1" ht="12.75" customHeight="1" x14ac:dyDescent="0.25">
      <c r="A142" s="129"/>
      <c r="B142" s="130"/>
      <c r="C142" s="130"/>
      <c r="D142" s="310"/>
      <c r="E142" s="311"/>
      <c r="F142" s="311"/>
      <c r="G142" s="203"/>
      <c r="H142" s="172"/>
      <c r="I142" s="173" t="str">
        <f t="shared" si="3"/>
        <v/>
      </c>
      <c r="K142" s="194"/>
    </row>
    <row r="143" spans="1:11" s="190" customFormat="1" ht="12.75" customHeight="1" x14ac:dyDescent="0.25">
      <c r="A143" s="129"/>
      <c r="B143" s="130"/>
      <c r="C143" s="130"/>
      <c r="D143" s="310"/>
      <c r="E143" s="311"/>
      <c r="F143" s="311"/>
      <c r="G143" s="203"/>
      <c r="H143" s="172"/>
      <c r="I143" s="173" t="str">
        <f t="shared" si="3"/>
        <v/>
      </c>
      <c r="K143" s="194"/>
    </row>
    <row r="144" spans="1:11" s="190" customFormat="1" ht="12.75" customHeight="1" x14ac:dyDescent="0.25">
      <c r="A144" s="129"/>
      <c r="B144" s="130"/>
      <c r="C144" s="130"/>
      <c r="D144" s="310"/>
      <c r="E144" s="311"/>
      <c r="F144" s="311"/>
      <c r="G144" s="203"/>
      <c r="H144" s="172"/>
      <c r="I144" s="173" t="str">
        <f t="shared" si="3"/>
        <v/>
      </c>
      <c r="K144" s="194"/>
    </row>
    <row r="145" spans="1:11" s="190" customFormat="1" ht="12.75" customHeight="1" x14ac:dyDescent="0.25">
      <c r="A145" s="129"/>
      <c r="B145" s="130"/>
      <c r="C145" s="130"/>
      <c r="D145" s="310"/>
      <c r="E145" s="311"/>
      <c r="F145" s="311"/>
      <c r="G145" s="203"/>
      <c r="H145" s="172"/>
      <c r="I145" s="173" t="str">
        <f t="shared" si="3"/>
        <v/>
      </c>
      <c r="K145" s="194"/>
    </row>
    <row r="146" spans="1:11" s="190" customFormat="1" ht="12.75" customHeight="1" x14ac:dyDescent="0.25">
      <c r="A146" s="129"/>
      <c r="B146" s="130"/>
      <c r="C146" s="130"/>
      <c r="D146" s="310"/>
      <c r="E146" s="311"/>
      <c r="F146" s="311"/>
      <c r="G146" s="203"/>
      <c r="H146" s="172"/>
      <c r="I146" s="173" t="str">
        <f t="shared" si="3"/>
        <v/>
      </c>
      <c r="K146" s="194"/>
    </row>
    <row r="147" spans="1:11" s="190" customFormat="1" ht="12.75" customHeight="1" x14ac:dyDescent="0.25">
      <c r="A147" s="129"/>
      <c r="B147" s="130"/>
      <c r="C147" s="130"/>
      <c r="D147" s="310"/>
      <c r="E147" s="311"/>
      <c r="F147" s="311"/>
      <c r="G147" s="203"/>
      <c r="H147" s="172"/>
      <c r="I147" s="173" t="str">
        <f t="shared" si="3"/>
        <v/>
      </c>
      <c r="K147" s="194"/>
    </row>
    <row r="148" spans="1:11" s="190" customFormat="1" ht="12.75" customHeight="1" x14ac:dyDescent="0.25">
      <c r="A148" s="129"/>
      <c r="B148" s="130"/>
      <c r="C148" s="130"/>
      <c r="D148" s="310"/>
      <c r="E148" s="311"/>
      <c r="F148" s="311"/>
      <c r="G148" s="203"/>
      <c r="H148" s="172"/>
      <c r="I148" s="173" t="str">
        <f t="shared" si="3"/>
        <v/>
      </c>
      <c r="K148" s="194"/>
    </row>
    <row r="149" spans="1:11" s="190" customFormat="1" ht="12.75" customHeight="1" x14ac:dyDescent="0.25">
      <c r="A149" s="129"/>
      <c r="B149" s="130"/>
      <c r="C149" s="130"/>
      <c r="D149" s="310"/>
      <c r="E149" s="311"/>
      <c r="F149" s="311"/>
      <c r="G149" s="203"/>
      <c r="H149" s="172"/>
      <c r="I149" s="173" t="str">
        <f t="shared" si="3"/>
        <v/>
      </c>
      <c r="K149" s="194"/>
    </row>
    <row r="150" spans="1:11" s="190" customFormat="1" ht="12.75" customHeight="1" x14ac:dyDescent="0.25">
      <c r="A150" s="129"/>
      <c r="B150" s="130"/>
      <c r="C150" s="130"/>
      <c r="D150" s="310"/>
      <c r="E150" s="311"/>
      <c r="F150" s="311"/>
      <c r="G150" s="203"/>
      <c r="H150" s="172"/>
      <c r="I150" s="173" t="str">
        <f t="shared" si="3"/>
        <v/>
      </c>
      <c r="K150" s="194"/>
    </row>
    <row r="151" spans="1:11" s="190" customFormat="1" ht="12.75" customHeight="1" x14ac:dyDescent="0.25">
      <c r="A151" s="129"/>
      <c r="B151" s="130"/>
      <c r="C151" s="130"/>
      <c r="D151" s="310"/>
      <c r="E151" s="311"/>
      <c r="F151" s="311"/>
      <c r="G151" s="203"/>
      <c r="H151" s="172"/>
      <c r="I151" s="173" t="str">
        <f t="shared" si="3"/>
        <v/>
      </c>
      <c r="K151" s="194"/>
    </row>
    <row r="152" spans="1:11" s="190" customFormat="1" ht="12.75" customHeight="1" x14ac:dyDescent="0.25">
      <c r="A152" s="129"/>
      <c r="B152" s="130"/>
      <c r="C152" s="130"/>
      <c r="D152" s="310"/>
      <c r="E152" s="311"/>
      <c r="F152" s="311"/>
      <c r="G152" s="203"/>
      <c r="H152" s="172"/>
      <c r="I152" s="173" t="str">
        <f t="shared" si="3"/>
        <v/>
      </c>
      <c r="K152" s="194"/>
    </row>
    <row r="153" spans="1:11" s="190" customFormat="1" ht="12.75" customHeight="1" x14ac:dyDescent="0.25">
      <c r="A153" s="129"/>
      <c r="B153" s="130"/>
      <c r="C153" s="130"/>
      <c r="D153" s="310"/>
      <c r="E153" s="311"/>
      <c r="F153" s="311"/>
      <c r="G153" s="203"/>
      <c r="H153" s="172"/>
      <c r="I153" s="173" t="str">
        <f t="shared" si="3"/>
        <v/>
      </c>
      <c r="K153" s="194"/>
    </row>
    <row r="154" spans="1:11" s="190" customFormat="1" ht="12.75" customHeight="1" x14ac:dyDescent="0.25">
      <c r="A154" s="129"/>
      <c r="B154" s="130"/>
      <c r="C154" s="130"/>
      <c r="D154" s="310"/>
      <c r="E154" s="311"/>
      <c r="F154" s="311"/>
      <c r="G154" s="203"/>
      <c r="H154" s="172"/>
      <c r="I154" s="173" t="str">
        <f t="shared" si="3"/>
        <v/>
      </c>
      <c r="K154" s="194"/>
    </row>
    <row r="155" spans="1:11" s="190" customFormat="1" ht="12.75" customHeight="1" x14ac:dyDescent="0.25">
      <c r="A155" s="129"/>
      <c r="B155" s="130"/>
      <c r="C155" s="130"/>
      <c r="D155" s="310"/>
      <c r="E155" s="311"/>
      <c r="F155" s="311"/>
      <c r="G155" s="203"/>
      <c r="H155" s="172"/>
      <c r="I155" s="173" t="str">
        <f t="shared" si="3"/>
        <v/>
      </c>
      <c r="K155" s="194"/>
    </row>
    <row r="156" spans="1:11" s="190" customFormat="1" ht="12.75" customHeight="1" x14ac:dyDescent="0.25">
      <c r="A156" s="129"/>
      <c r="B156" s="130"/>
      <c r="C156" s="130"/>
      <c r="D156" s="310"/>
      <c r="E156" s="311"/>
      <c r="F156" s="311"/>
      <c r="G156" s="203"/>
      <c r="H156" s="172"/>
      <c r="I156" s="173" t="str">
        <f t="shared" si="3"/>
        <v/>
      </c>
      <c r="K156" s="194"/>
    </row>
    <row r="157" spans="1:11" s="190" customFormat="1" ht="12.75" customHeight="1" x14ac:dyDescent="0.25">
      <c r="A157" s="129"/>
      <c r="B157" s="130"/>
      <c r="C157" s="130"/>
      <c r="D157" s="310"/>
      <c r="E157" s="311"/>
      <c r="F157" s="311"/>
      <c r="G157" s="203"/>
      <c r="H157" s="172"/>
      <c r="I157" s="173" t="str">
        <f t="shared" si="3"/>
        <v/>
      </c>
      <c r="K157" s="194"/>
    </row>
    <row r="158" spans="1:11" s="190" customFormat="1" ht="12.75" customHeight="1" x14ac:dyDescent="0.25">
      <c r="A158" s="129"/>
      <c r="B158" s="130"/>
      <c r="C158" s="130"/>
      <c r="D158" s="310"/>
      <c r="E158" s="311"/>
      <c r="F158" s="311"/>
      <c r="G158" s="203"/>
      <c r="H158" s="172"/>
      <c r="I158" s="173" t="str">
        <f t="shared" si="3"/>
        <v/>
      </c>
      <c r="K158" s="194"/>
    </row>
    <row r="159" spans="1:11" s="190" customFormat="1" ht="12.75" customHeight="1" x14ac:dyDescent="0.25">
      <c r="A159" s="129"/>
      <c r="B159" s="130"/>
      <c r="C159" s="130"/>
      <c r="D159" s="310"/>
      <c r="E159" s="311"/>
      <c r="F159" s="311"/>
      <c r="G159" s="203"/>
      <c r="H159" s="172"/>
      <c r="I159" s="173" t="str">
        <f t="shared" si="3"/>
        <v/>
      </c>
      <c r="K159" s="194"/>
    </row>
    <row r="160" spans="1:11" s="190" customFormat="1" ht="12.75" customHeight="1" x14ac:dyDescent="0.25">
      <c r="A160" s="129"/>
      <c r="B160" s="130"/>
      <c r="C160" s="130"/>
      <c r="D160" s="310"/>
      <c r="E160" s="311"/>
      <c r="F160" s="311"/>
      <c r="G160" s="203"/>
      <c r="H160" s="172"/>
      <c r="I160" s="173" t="str">
        <f t="shared" si="3"/>
        <v/>
      </c>
      <c r="K160" s="194"/>
    </row>
    <row r="161" spans="1:11" s="190" customFormat="1" ht="12.75" customHeight="1" x14ac:dyDescent="0.25">
      <c r="A161" s="129"/>
      <c r="B161" s="130"/>
      <c r="C161" s="130"/>
      <c r="D161" s="310"/>
      <c r="E161" s="311"/>
      <c r="F161" s="311"/>
      <c r="G161" s="203"/>
      <c r="H161" s="172"/>
      <c r="I161" s="173" t="str">
        <f t="shared" ref="I161:I192" si="4">IF(A161="", "", H161*B161)</f>
        <v/>
      </c>
      <c r="K161" s="194"/>
    </row>
    <row r="162" spans="1:11" s="190" customFormat="1" ht="12.75" customHeight="1" x14ac:dyDescent="0.25">
      <c r="A162" s="129"/>
      <c r="B162" s="130"/>
      <c r="C162" s="130"/>
      <c r="D162" s="310"/>
      <c r="E162" s="311"/>
      <c r="F162" s="311"/>
      <c r="G162" s="203"/>
      <c r="H162" s="172"/>
      <c r="I162" s="173" t="str">
        <f t="shared" si="4"/>
        <v/>
      </c>
      <c r="K162" s="194"/>
    </row>
    <row r="163" spans="1:11" s="190" customFormat="1" ht="12.75" customHeight="1" x14ac:dyDescent="0.25">
      <c r="A163" s="129"/>
      <c r="B163" s="130"/>
      <c r="C163" s="130"/>
      <c r="D163" s="310"/>
      <c r="E163" s="311"/>
      <c r="F163" s="311"/>
      <c r="G163" s="203"/>
      <c r="H163" s="172"/>
      <c r="I163" s="173" t="str">
        <f t="shared" si="4"/>
        <v/>
      </c>
      <c r="K163" s="194"/>
    </row>
    <row r="164" spans="1:11" s="190" customFormat="1" ht="12.75" customHeight="1" x14ac:dyDescent="0.25">
      <c r="A164" s="129"/>
      <c r="B164" s="130"/>
      <c r="C164" s="130"/>
      <c r="D164" s="310"/>
      <c r="E164" s="311"/>
      <c r="F164" s="311"/>
      <c r="G164" s="203"/>
      <c r="H164" s="172"/>
      <c r="I164" s="173" t="str">
        <f t="shared" si="4"/>
        <v/>
      </c>
      <c r="K164" s="194"/>
    </row>
    <row r="165" spans="1:11" s="190" customFormat="1" ht="12.75" customHeight="1" x14ac:dyDescent="0.25">
      <c r="A165" s="129"/>
      <c r="B165" s="130"/>
      <c r="C165" s="130"/>
      <c r="D165" s="310"/>
      <c r="E165" s="311"/>
      <c r="F165" s="311"/>
      <c r="G165" s="203"/>
      <c r="H165" s="172"/>
      <c r="I165" s="173" t="str">
        <f t="shared" si="4"/>
        <v/>
      </c>
      <c r="K165" s="194"/>
    </row>
    <row r="166" spans="1:11" s="190" customFormat="1" ht="12.75" customHeight="1" x14ac:dyDescent="0.25">
      <c r="A166" s="129"/>
      <c r="B166" s="130"/>
      <c r="C166" s="130"/>
      <c r="D166" s="310"/>
      <c r="E166" s="311"/>
      <c r="F166" s="311"/>
      <c r="G166" s="203"/>
      <c r="H166" s="172"/>
      <c r="I166" s="173" t="str">
        <f t="shared" si="4"/>
        <v/>
      </c>
      <c r="K166" s="194"/>
    </row>
    <row r="167" spans="1:11" s="190" customFormat="1" ht="12.75" customHeight="1" x14ac:dyDescent="0.25">
      <c r="A167" s="129"/>
      <c r="B167" s="130"/>
      <c r="C167" s="130"/>
      <c r="D167" s="310"/>
      <c r="E167" s="311"/>
      <c r="F167" s="311"/>
      <c r="G167" s="203"/>
      <c r="H167" s="172"/>
      <c r="I167" s="173" t="str">
        <f t="shared" si="4"/>
        <v/>
      </c>
      <c r="K167" s="194"/>
    </row>
    <row r="168" spans="1:11" s="190" customFormat="1" ht="12.75" customHeight="1" x14ac:dyDescent="0.25">
      <c r="A168" s="129"/>
      <c r="B168" s="130"/>
      <c r="C168" s="130"/>
      <c r="D168" s="310"/>
      <c r="E168" s="311"/>
      <c r="F168" s="311"/>
      <c r="G168" s="203"/>
      <c r="H168" s="172"/>
      <c r="I168" s="173" t="str">
        <f t="shared" si="4"/>
        <v/>
      </c>
      <c r="K168" s="194"/>
    </row>
    <row r="169" spans="1:11" s="190" customFormat="1" ht="12.75" customHeight="1" x14ac:dyDescent="0.25">
      <c r="A169" s="129"/>
      <c r="B169" s="130"/>
      <c r="C169" s="130"/>
      <c r="D169" s="310"/>
      <c r="E169" s="311"/>
      <c r="F169" s="311"/>
      <c r="G169" s="203"/>
      <c r="H169" s="172"/>
      <c r="I169" s="173" t="str">
        <f t="shared" si="4"/>
        <v/>
      </c>
      <c r="K169" s="194"/>
    </row>
    <row r="170" spans="1:11" s="190" customFormat="1" ht="12.75" customHeight="1" x14ac:dyDescent="0.25">
      <c r="A170" s="129"/>
      <c r="B170" s="130"/>
      <c r="C170" s="130"/>
      <c r="D170" s="310"/>
      <c r="E170" s="311"/>
      <c r="F170" s="311"/>
      <c r="G170" s="203"/>
      <c r="H170" s="172"/>
      <c r="I170" s="173" t="str">
        <f t="shared" si="4"/>
        <v/>
      </c>
      <c r="K170" s="194"/>
    </row>
    <row r="171" spans="1:11" s="190" customFormat="1" ht="12.75" customHeight="1" x14ac:dyDescent="0.25">
      <c r="A171" s="129"/>
      <c r="B171" s="130"/>
      <c r="C171" s="130"/>
      <c r="D171" s="310"/>
      <c r="E171" s="311"/>
      <c r="F171" s="311"/>
      <c r="G171" s="203"/>
      <c r="H171" s="172"/>
      <c r="I171" s="173" t="str">
        <f t="shared" si="4"/>
        <v/>
      </c>
      <c r="K171" s="194"/>
    </row>
    <row r="172" spans="1:11" s="190" customFormat="1" ht="12.75" customHeight="1" x14ac:dyDescent="0.25">
      <c r="A172" s="129"/>
      <c r="B172" s="130"/>
      <c r="C172" s="130"/>
      <c r="D172" s="310"/>
      <c r="E172" s="311"/>
      <c r="F172" s="311"/>
      <c r="G172" s="203"/>
      <c r="H172" s="172"/>
      <c r="I172" s="173" t="str">
        <f t="shared" si="4"/>
        <v/>
      </c>
      <c r="K172" s="194"/>
    </row>
    <row r="173" spans="1:11" s="190" customFormat="1" ht="12.75" customHeight="1" x14ac:dyDescent="0.25">
      <c r="A173" s="129"/>
      <c r="B173" s="130"/>
      <c r="C173" s="130"/>
      <c r="D173" s="310"/>
      <c r="E173" s="311"/>
      <c r="F173" s="311"/>
      <c r="G173" s="203"/>
      <c r="H173" s="172"/>
      <c r="I173" s="173" t="str">
        <f t="shared" si="4"/>
        <v/>
      </c>
      <c r="K173" s="194"/>
    </row>
    <row r="174" spans="1:11" s="190" customFormat="1" ht="12.75" customHeight="1" x14ac:dyDescent="0.25">
      <c r="A174" s="129"/>
      <c r="B174" s="130"/>
      <c r="C174" s="130"/>
      <c r="D174" s="310"/>
      <c r="E174" s="311"/>
      <c r="F174" s="311"/>
      <c r="G174" s="203"/>
      <c r="H174" s="172"/>
      <c r="I174" s="173" t="str">
        <f t="shared" si="4"/>
        <v/>
      </c>
      <c r="K174" s="194"/>
    </row>
    <row r="175" spans="1:11" s="190" customFormat="1" ht="12.75" customHeight="1" x14ac:dyDescent="0.25">
      <c r="A175" s="129"/>
      <c r="B175" s="130"/>
      <c r="C175" s="130"/>
      <c r="D175" s="310"/>
      <c r="E175" s="311"/>
      <c r="F175" s="311"/>
      <c r="G175" s="203"/>
      <c r="H175" s="172"/>
      <c r="I175" s="173" t="str">
        <f t="shared" si="4"/>
        <v/>
      </c>
      <c r="K175" s="194"/>
    </row>
    <row r="176" spans="1:11" s="190" customFormat="1" ht="12.75" customHeight="1" x14ac:dyDescent="0.25">
      <c r="A176" s="129"/>
      <c r="B176" s="130"/>
      <c r="C176" s="130"/>
      <c r="D176" s="310"/>
      <c r="E176" s="311"/>
      <c r="F176" s="311"/>
      <c r="G176" s="203"/>
      <c r="H176" s="172"/>
      <c r="I176" s="173" t="str">
        <f t="shared" si="4"/>
        <v/>
      </c>
      <c r="K176" s="194"/>
    </row>
    <row r="177" spans="1:11" s="190" customFormat="1" ht="12.75" customHeight="1" x14ac:dyDescent="0.25">
      <c r="A177" s="129"/>
      <c r="B177" s="130"/>
      <c r="C177" s="130"/>
      <c r="D177" s="310"/>
      <c r="E177" s="311"/>
      <c r="F177" s="311"/>
      <c r="G177" s="203"/>
      <c r="H177" s="172"/>
      <c r="I177" s="173" t="str">
        <f t="shared" si="4"/>
        <v/>
      </c>
      <c r="K177" s="194"/>
    </row>
    <row r="178" spans="1:11" s="190" customFormat="1" ht="12.75" customHeight="1" x14ac:dyDescent="0.25">
      <c r="A178" s="129"/>
      <c r="B178" s="130"/>
      <c r="C178" s="130"/>
      <c r="D178" s="310"/>
      <c r="E178" s="311"/>
      <c r="F178" s="311"/>
      <c r="G178" s="203"/>
      <c r="H178" s="172"/>
      <c r="I178" s="173" t="str">
        <f t="shared" si="4"/>
        <v/>
      </c>
      <c r="K178" s="194"/>
    </row>
    <row r="179" spans="1:11" s="190" customFormat="1" ht="12.75" customHeight="1" x14ac:dyDescent="0.25">
      <c r="A179" s="129"/>
      <c r="B179" s="130"/>
      <c r="C179" s="130"/>
      <c r="D179" s="310"/>
      <c r="E179" s="311"/>
      <c r="F179" s="311"/>
      <c r="G179" s="203"/>
      <c r="H179" s="172"/>
      <c r="I179" s="173" t="str">
        <f t="shared" si="4"/>
        <v/>
      </c>
      <c r="K179" s="194"/>
    </row>
    <row r="180" spans="1:11" s="190" customFormat="1" ht="12.75" customHeight="1" x14ac:dyDescent="0.25">
      <c r="A180" s="129"/>
      <c r="B180" s="130"/>
      <c r="C180" s="130"/>
      <c r="D180" s="310"/>
      <c r="E180" s="311"/>
      <c r="F180" s="311"/>
      <c r="G180" s="203"/>
      <c r="H180" s="172"/>
      <c r="I180" s="173" t="str">
        <f t="shared" si="4"/>
        <v/>
      </c>
      <c r="K180" s="194"/>
    </row>
    <row r="181" spans="1:11" s="190" customFormat="1" ht="12.75" customHeight="1" x14ac:dyDescent="0.25">
      <c r="A181" s="129"/>
      <c r="B181" s="130"/>
      <c r="C181" s="130"/>
      <c r="D181" s="310"/>
      <c r="E181" s="311"/>
      <c r="F181" s="311"/>
      <c r="G181" s="203"/>
      <c r="H181" s="172"/>
      <c r="I181" s="173" t="str">
        <f t="shared" si="4"/>
        <v/>
      </c>
      <c r="K181" s="194"/>
    </row>
    <row r="182" spans="1:11" s="190" customFormat="1" ht="12.75" customHeight="1" x14ac:dyDescent="0.25">
      <c r="A182" s="129"/>
      <c r="B182" s="130"/>
      <c r="C182" s="130"/>
      <c r="D182" s="310"/>
      <c r="E182" s="311"/>
      <c r="F182" s="311"/>
      <c r="G182" s="203"/>
      <c r="H182" s="172"/>
      <c r="I182" s="173" t="str">
        <f t="shared" si="4"/>
        <v/>
      </c>
      <c r="K182" s="194"/>
    </row>
    <row r="183" spans="1:11" s="190" customFormat="1" ht="12.75" customHeight="1" x14ac:dyDescent="0.25">
      <c r="A183" s="129"/>
      <c r="B183" s="130"/>
      <c r="C183" s="130"/>
      <c r="D183" s="310"/>
      <c r="E183" s="311"/>
      <c r="F183" s="311"/>
      <c r="G183" s="203"/>
      <c r="H183" s="172"/>
      <c r="I183" s="173" t="str">
        <f t="shared" si="4"/>
        <v/>
      </c>
      <c r="K183" s="194"/>
    </row>
    <row r="184" spans="1:11" s="190" customFormat="1" ht="12.75" customHeight="1" x14ac:dyDescent="0.25">
      <c r="A184" s="129"/>
      <c r="B184" s="130"/>
      <c r="C184" s="130"/>
      <c r="D184" s="310"/>
      <c r="E184" s="311"/>
      <c r="F184" s="311"/>
      <c r="G184" s="203"/>
      <c r="H184" s="172"/>
      <c r="I184" s="173" t="str">
        <f t="shared" si="4"/>
        <v/>
      </c>
      <c r="K184" s="194"/>
    </row>
    <row r="185" spans="1:11" s="190" customFormat="1" ht="12.75" customHeight="1" thickBot="1" x14ac:dyDescent="0.3">
      <c r="A185" s="129"/>
      <c r="B185" s="130"/>
      <c r="C185" s="130"/>
      <c r="D185" s="310"/>
      <c r="E185" s="311"/>
      <c r="F185" s="311"/>
      <c r="G185" s="203"/>
      <c r="H185" s="172"/>
      <c r="I185" s="173" t="str">
        <f t="shared" si="4"/>
        <v/>
      </c>
      <c r="K185" s="194"/>
    </row>
    <row r="186" spans="1:11" ht="12.75" customHeight="1" x14ac:dyDescent="0.25">
      <c r="A186" s="314" t="s">
        <v>275</v>
      </c>
      <c r="B186" s="251"/>
      <c r="C186" s="251"/>
      <c r="D186" s="251"/>
      <c r="E186" s="251"/>
      <c r="F186" s="251"/>
      <c r="G186" s="251"/>
      <c r="H186" s="251"/>
      <c r="I186" s="252"/>
    </row>
    <row r="187" spans="1:11" ht="12.75" customHeight="1" x14ac:dyDescent="0.25">
      <c r="A187" s="307" t="s">
        <v>276</v>
      </c>
      <c r="B187" s="297" t="s">
        <v>277</v>
      </c>
      <c r="C187" s="297" t="s">
        <v>278</v>
      </c>
      <c r="D187" s="297" t="s">
        <v>279</v>
      </c>
      <c r="E187" s="254"/>
      <c r="F187" s="254"/>
      <c r="G187" s="263"/>
      <c r="H187" s="3" t="s">
        <v>280</v>
      </c>
      <c r="I187" s="19" t="s">
        <v>281</v>
      </c>
    </row>
    <row r="188" spans="1:11" ht="12.75" customHeight="1" x14ac:dyDescent="0.3">
      <c r="A188" s="308"/>
      <c r="B188" s="298"/>
      <c r="C188" s="298"/>
      <c r="D188" s="291"/>
      <c r="E188" s="245"/>
      <c r="F188" s="245"/>
      <c r="G188" s="246"/>
      <c r="H188" s="4" t="s">
        <v>282</v>
      </c>
      <c r="I188" s="20" t="s">
        <v>282</v>
      </c>
      <c r="K188" s="192"/>
    </row>
    <row r="189" spans="1:11" s="190" customFormat="1" ht="12.75" customHeight="1" x14ac:dyDescent="0.25">
      <c r="A189" s="129"/>
      <c r="B189" s="130"/>
      <c r="C189" s="130"/>
      <c r="D189" s="310"/>
      <c r="E189" s="311"/>
      <c r="F189" s="311"/>
      <c r="G189" s="203"/>
      <c r="H189" s="172"/>
      <c r="I189" s="173" t="str">
        <f t="shared" ref="I189:I229" si="5">IF(A189="", "", H189*B189)</f>
        <v/>
      </c>
      <c r="K189" s="194"/>
    </row>
    <row r="190" spans="1:11" s="190" customFormat="1" ht="12.75" customHeight="1" x14ac:dyDescent="0.25">
      <c r="A190" s="129"/>
      <c r="B190" s="130"/>
      <c r="C190" s="130"/>
      <c r="D190" s="310"/>
      <c r="E190" s="311"/>
      <c r="F190" s="311"/>
      <c r="G190" s="203"/>
      <c r="H190" s="172"/>
      <c r="I190" s="173" t="str">
        <f t="shared" si="5"/>
        <v/>
      </c>
      <c r="K190" s="194"/>
    </row>
    <row r="191" spans="1:11" s="190" customFormat="1" ht="12.75" customHeight="1" x14ac:dyDescent="0.25">
      <c r="A191" s="129"/>
      <c r="B191" s="130"/>
      <c r="C191" s="130"/>
      <c r="D191" s="310"/>
      <c r="E191" s="311"/>
      <c r="F191" s="311"/>
      <c r="G191" s="203"/>
      <c r="H191" s="172"/>
      <c r="I191" s="173" t="str">
        <f t="shared" si="5"/>
        <v/>
      </c>
      <c r="K191" s="194"/>
    </row>
    <row r="192" spans="1:11" s="190" customFormat="1" ht="12.75" customHeight="1" x14ac:dyDescent="0.25">
      <c r="A192" s="129"/>
      <c r="B192" s="130"/>
      <c r="C192" s="130"/>
      <c r="D192" s="310"/>
      <c r="E192" s="311"/>
      <c r="F192" s="311"/>
      <c r="G192" s="203"/>
      <c r="H192" s="172"/>
      <c r="I192" s="173" t="str">
        <f t="shared" si="5"/>
        <v/>
      </c>
      <c r="K192" s="194"/>
    </row>
    <row r="193" spans="1:11" s="190" customFormat="1" ht="12.75" customHeight="1" x14ac:dyDescent="0.25">
      <c r="A193" s="129"/>
      <c r="B193" s="130"/>
      <c r="C193" s="130"/>
      <c r="D193" s="310"/>
      <c r="E193" s="311"/>
      <c r="F193" s="311"/>
      <c r="G193" s="203"/>
      <c r="H193" s="172"/>
      <c r="I193" s="173" t="str">
        <f t="shared" si="5"/>
        <v/>
      </c>
      <c r="K193" s="194"/>
    </row>
    <row r="194" spans="1:11" s="190" customFormat="1" ht="12.75" customHeight="1" x14ac:dyDescent="0.25">
      <c r="A194" s="129"/>
      <c r="B194" s="130"/>
      <c r="C194" s="130"/>
      <c r="D194" s="310"/>
      <c r="E194" s="311"/>
      <c r="F194" s="311"/>
      <c r="G194" s="203"/>
      <c r="H194" s="172"/>
      <c r="I194" s="173" t="str">
        <f t="shared" si="5"/>
        <v/>
      </c>
      <c r="K194" s="194"/>
    </row>
    <row r="195" spans="1:11" s="190" customFormat="1" ht="12.75" customHeight="1" x14ac:dyDescent="0.25">
      <c r="A195" s="129"/>
      <c r="B195" s="130"/>
      <c r="C195" s="130"/>
      <c r="D195" s="310"/>
      <c r="E195" s="311"/>
      <c r="F195" s="311"/>
      <c r="G195" s="203"/>
      <c r="H195" s="172"/>
      <c r="I195" s="173" t="str">
        <f t="shared" si="5"/>
        <v/>
      </c>
      <c r="K195" s="194"/>
    </row>
    <row r="196" spans="1:11" s="190" customFormat="1" ht="12.75" customHeight="1" x14ac:dyDescent="0.25">
      <c r="A196" s="129"/>
      <c r="B196" s="130"/>
      <c r="C196" s="130"/>
      <c r="D196" s="310"/>
      <c r="E196" s="311"/>
      <c r="F196" s="311"/>
      <c r="G196" s="203"/>
      <c r="H196" s="172"/>
      <c r="I196" s="173" t="str">
        <f t="shared" si="5"/>
        <v/>
      </c>
      <c r="K196" s="194"/>
    </row>
    <row r="197" spans="1:11" s="190" customFormat="1" ht="12.75" customHeight="1" x14ac:dyDescent="0.25">
      <c r="A197" s="129"/>
      <c r="B197" s="130"/>
      <c r="C197" s="130"/>
      <c r="D197" s="310"/>
      <c r="E197" s="311"/>
      <c r="F197" s="311"/>
      <c r="G197" s="203"/>
      <c r="H197" s="172"/>
      <c r="I197" s="173" t="str">
        <f t="shared" si="5"/>
        <v/>
      </c>
      <c r="K197" s="194"/>
    </row>
    <row r="198" spans="1:11" s="190" customFormat="1" ht="12.75" customHeight="1" x14ac:dyDescent="0.25">
      <c r="A198" s="129"/>
      <c r="B198" s="130"/>
      <c r="C198" s="130"/>
      <c r="D198" s="310"/>
      <c r="E198" s="311"/>
      <c r="F198" s="311"/>
      <c r="G198" s="203"/>
      <c r="H198" s="172"/>
      <c r="I198" s="173" t="str">
        <f t="shared" si="5"/>
        <v/>
      </c>
      <c r="K198" s="194"/>
    </row>
    <row r="199" spans="1:11" s="190" customFormat="1" ht="12.75" customHeight="1" x14ac:dyDescent="0.25">
      <c r="A199" s="129"/>
      <c r="B199" s="130"/>
      <c r="C199" s="130"/>
      <c r="D199" s="310"/>
      <c r="E199" s="311"/>
      <c r="F199" s="311"/>
      <c r="G199" s="203"/>
      <c r="H199" s="172"/>
      <c r="I199" s="173" t="str">
        <f t="shared" si="5"/>
        <v/>
      </c>
      <c r="K199" s="194"/>
    </row>
    <row r="200" spans="1:11" s="190" customFormat="1" ht="12.75" customHeight="1" x14ac:dyDescent="0.25">
      <c r="A200" s="129"/>
      <c r="B200" s="130"/>
      <c r="C200" s="130"/>
      <c r="D200" s="310"/>
      <c r="E200" s="311"/>
      <c r="F200" s="311"/>
      <c r="G200" s="203"/>
      <c r="H200" s="172"/>
      <c r="I200" s="173" t="str">
        <f t="shared" si="5"/>
        <v/>
      </c>
      <c r="K200" s="194"/>
    </row>
    <row r="201" spans="1:11" s="190" customFormat="1" ht="12.75" customHeight="1" x14ac:dyDescent="0.25">
      <c r="A201" s="129"/>
      <c r="B201" s="130"/>
      <c r="C201" s="130"/>
      <c r="D201" s="310"/>
      <c r="E201" s="311"/>
      <c r="F201" s="311"/>
      <c r="G201" s="203"/>
      <c r="H201" s="172"/>
      <c r="I201" s="173" t="str">
        <f t="shared" si="5"/>
        <v/>
      </c>
      <c r="K201" s="194"/>
    </row>
    <row r="202" spans="1:11" s="190" customFormat="1" ht="12.75" customHeight="1" x14ac:dyDescent="0.25">
      <c r="A202" s="129"/>
      <c r="B202" s="130"/>
      <c r="C202" s="130"/>
      <c r="D202" s="310"/>
      <c r="E202" s="311"/>
      <c r="F202" s="311"/>
      <c r="G202" s="203"/>
      <c r="H202" s="172"/>
      <c r="I202" s="173" t="str">
        <f t="shared" si="5"/>
        <v/>
      </c>
      <c r="K202" s="194"/>
    </row>
    <row r="203" spans="1:11" s="190" customFormat="1" ht="12.75" customHeight="1" x14ac:dyDescent="0.25">
      <c r="A203" s="129"/>
      <c r="B203" s="130"/>
      <c r="C203" s="130"/>
      <c r="D203" s="310"/>
      <c r="E203" s="311"/>
      <c r="F203" s="311"/>
      <c r="G203" s="203"/>
      <c r="H203" s="172"/>
      <c r="I203" s="173" t="str">
        <f t="shared" si="5"/>
        <v/>
      </c>
      <c r="K203" s="194"/>
    </row>
    <row r="204" spans="1:11" s="190" customFormat="1" ht="12.75" customHeight="1" x14ac:dyDescent="0.25">
      <c r="A204" s="129"/>
      <c r="B204" s="130"/>
      <c r="C204" s="130"/>
      <c r="D204" s="310"/>
      <c r="E204" s="311"/>
      <c r="F204" s="311"/>
      <c r="G204" s="203"/>
      <c r="H204" s="172"/>
      <c r="I204" s="173" t="str">
        <f t="shared" si="5"/>
        <v/>
      </c>
      <c r="K204" s="194"/>
    </row>
    <row r="205" spans="1:11" s="190" customFormat="1" ht="12.75" customHeight="1" x14ac:dyDescent="0.25">
      <c r="A205" s="129"/>
      <c r="B205" s="130"/>
      <c r="C205" s="130"/>
      <c r="D205" s="310"/>
      <c r="E205" s="311"/>
      <c r="F205" s="311"/>
      <c r="G205" s="203"/>
      <c r="H205" s="172"/>
      <c r="I205" s="173" t="str">
        <f t="shared" si="5"/>
        <v/>
      </c>
      <c r="K205" s="194"/>
    </row>
    <row r="206" spans="1:11" s="190" customFormat="1" ht="12.75" customHeight="1" x14ac:dyDescent="0.25">
      <c r="A206" s="129"/>
      <c r="B206" s="130"/>
      <c r="C206" s="130"/>
      <c r="D206" s="310"/>
      <c r="E206" s="311"/>
      <c r="F206" s="311"/>
      <c r="G206" s="203"/>
      <c r="H206" s="172"/>
      <c r="I206" s="173" t="str">
        <f t="shared" si="5"/>
        <v/>
      </c>
      <c r="K206" s="194"/>
    </row>
    <row r="207" spans="1:11" s="190" customFormat="1" ht="12.75" customHeight="1" x14ac:dyDescent="0.25">
      <c r="A207" s="129"/>
      <c r="B207" s="130"/>
      <c r="C207" s="130"/>
      <c r="D207" s="310"/>
      <c r="E207" s="311"/>
      <c r="F207" s="311"/>
      <c r="G207" s="203"/>
      <c r="H207" s="172"/>
      <c r="I207" s="173" t="str">
        <f t="shared" si="5"/>
        <v/>
      </c>
      <c r="K207" s="194"/>
    </row>
    <row r="208" spans="1:11" s="190" customFormat="1" ht="12.75" customHeight="1" x14ac:dyDescent="0.25">
      <c r="A208" s="129"/>
      <c r="B208" s="130"/>
      <c r="C208" s="130"/>
      <c r="D208" s="310"/>
      <c r="E208" s="311"/>
      <c r="F208" s="311"/>
      <c r="G208" s="203"/>
      <c r="H208" s="172"/>
      <c r="I208" s="173" t="str">
        <f t="shared" si="5"/>
        <v/>
      </c>
      <c r="K208" s="194"/>
    </row>
    <row r="209" spans="1:11" s="190" customFormat="1" ht="12.75" customHeight="1" x14ac:dyDescent="0.25">
      <c r="A209" s="129"/>
      <c r="B209" s="130"/>
      <c r="C209" s="130"/>
      <c r="D209" s="310"/>
      <c r="E209" s="311"/>
      <c r="F209" s="311"/>
      <c r="G209" s="203"/>
      <c r="H209" s="172"/>
      <c r="I209" s="173" t="str">
        <f t="shared" si="5"/>
        <v/>
      </c>
      <c r="K209" s="194"/>
    </row>
    <row r="210" spans="1:11" s="190" customFormat="1" ht="12.75" customHeight="1" x14ac:dyDescent="0.25">
      <c r="A210" s="129"/>
      <c r="B210" s="130"/>
      <c r="C210" s="130"/>
      <c r="D210" s="310"/>
      <c r="E210" s="311"/>
      <c r="F210" s="311"/>
      <c r="G210" s="203"/>
      <c r="H210" s="172"/>
      <c r="I210" s="173" t="str">
        <f t="shared" si="5"/>
        <v/>
      </c>
      <c r="K210" s="194"/>
    </row>
    <row r="211" spans="1:11" s="190" customFormat="1" ht="12.75" customHeight="1" x14ac:dyDescent="0.25">
      <c r="A211" s="129"/>
      <c r="B211" s="130"/>
      <c r="C211" s="130"/>
      <c r="D211" s="310"/>
      <c r="E211" s="311"/>
      <c r="F211" s="311"/>
      <c r="G211" s="203"/>
      <c r="H211" s="172"/>
      <c r="I211" s="173" t="str">
        <f t="shared" si="5"/>
        <v/>
      </c>
      <c r="K211" s="194"/>
    </row>
    <row r="212" spans="1:11" s="190" customFormat="1" ht="12.75" customHeight="1" x14ac:dyDescent="0.25">
      <c r="A212" s="129"/>
      <c r="B212" s="130"/>
      <c r="C212" s="130"/>
      <c r="D212" s="310"/>
      <c r="E212" s="311"/>
      <c r="F212" s="311"/>
      <c r="G212" s="203"/>
      <c r="H212" s="172"/>
      <c r="I212" s="173" t="str">
        <f t="shared" si="5"/>
        <v/>
      </c>
      <c r="K212" s="194"/>
    </row>
    <row r="213" spans="1:11" s="190" customFormat="1" ht="12.75" customHeight="1" x14ac:dyDescent="0.25">
      <c r="A213" s="129"/>
      <c r="B213" s="130"/>
      <c r="C213" s="130"/>
      <c r="D213" s="310"/>
      <c r="E213" s="311"/>
      <c r="F213" s="311"/>
      <c r="G213" s="203"/>
      <c r="H213" s="172"/>
      <c r="I213" s="173" t="str">
        <f t="shared" si="5"/>
        <v/>
      </c>
      <c r="K213" s="194"/>
    </row>
    <row r="214" spans="1:11" s="190" customFormat="1" ht="12.75" customHeight="1" x14ac:dyDescent="0.25">
      <c r="A214" s="129"/>
      <c r="B214" s="130"/>
      <c r="C214" s="130"/>
      <c r="D214" s="310"/>
      <c r="E214" s="311"/>
      <c r="F214" s="311"/>
      <c r="G214" s="203"/>
      <c r="H214" s="172"/>
      <c r="I214" s="173" t="str">
        <f t="shared" si="5"/>
        <v/>
      </c>
      <c r="K214" s="194"/>
    </row>
    <row r="215" spans="1:11" s="190" customFormat="1" ht="12.75" customHeight="1" x14ac:dyDescent="0.25">
      <c r="A215" s="129"/>
      <c r="B215" s="130"/>
      <c r="C215" s="130"/>
      <c r="D215" s="310"/>
      <c r="E215" s="311"/>
      <c r="F215" s="311"/>
      <c r="G215" s="203"/>
      <c r="H215" s="172"/>
      <c r="I215" s="173" t="str">
        <f t="shared" si="5"/>
        <v/>
      </c>
      <c r="K215" s="194"/>
    </row>
    <row r="216" spans="1:11" s="190" customFormat="1" ht="12.75" customHeight="1" x14ac:dyDescent="0.25">
      <c r="A216" s="129"/>
      <c r="B216" s="130"/>
      <c r="C216" s="130"/>
      <c r="D216" s="310"/>
      <c r="E216" s="311"/>
      <c r="F216" s="311"/>
      <c r="G216" s="203"/>
      <c r="H216" s="172"/>
      <c r="I216" s="173" t="str">
        <f t="shared" si="5"/>
        <v/>
      </c>
      <c r="K216" s="194"/>
    </row>
    <row r="217" spans="1:11" s="190" customFormat="1" ht="12.75" customHeight="1" x14ac:dyDescent="0.25">
      <c r="A217" s="129"/>
      <c r="B217" s="130"/>
      <c r="C217" s="130"/>
      <c r="D217" s="310"/>
      <c r="E217" s="311"/>
      <c r="F217" s="311"/>
      <c r="G217" s="203"/>
      <c r="H217" s="172"/>
      <c r="I217" s="173" t="str">
        <f t="shared" si="5"/>
        <v/>
      </c>
      <c r="K217" s="194"/>
    </row>
    <row r="218" spans="1:11" s="190" customFormat="1" ht="12.75" customHeight="1" x14ac:dyDescent="0.25">
      <c r="A218" s="129"/>
      <c r="B218" s="130"/>
      <c r="C218" s="130"/>
      <c r="D218" s="310"/>
      <c r="E218" s="311"/>
      <c r="F218" s="311"/>
      <c r="G218" s="203"/>
      <c r="H218" s="172"/>
      <c r="I218" s="173" t="str">
        <f t="shared" si="5"/>
        <v/>
      </c>
      <c r="K218" s="194"/>
    </row>
    <row r="219" spans="1:11" s="190" customFormat="1" ht="12.75" customHeight="1" x14ac:dyDescent="0.25">
      <c r="A219" s="129"/>
      <c r="B219" s="130"/>
      <c r="C219" s="130"/>
      <c r="D219" s="310"/>
      <c r="E219" s="311"/>
      <c r="F219" s="311"/>
      <c r="G219" s="203"/>
      <c r="H219" s="172"/>
      <c r="I219" s="173" t="str">
        <f t="shared" si="5"/>
        <v/>
      </c>
      <c r="K219" s="194"/>
    </row>
    <row r="220" spans="1:11" s="190" customFormat="1" ht="12.75" customHeight="1" x14ac:dyDescent="0.25">
      <c r="A220" s="129"/>
      <c r="B220" s="130"/>
      <c r="C220" s="130"/>
      <c r="D220" s="310"/>
      <c r="E220" s="311"/>
      <c r="F220" s="311"/>
      <c r="G220" s="203"/>
      <c r="H220" s="172"/>
      <c r="I220" s="173" t="str">
        <f t="shared" si="5"/>
        <v/>
      </c>
      <c r="K220" s="194"/>
    </row>
    <row r="221" spans="1:11" s="190" customFormat="1" ht="12.75" customHeight="1" x14ac:dyDescent="0.25">
      <c r="A221" s="129"/>
      <c r="B221" s="130"/>
      <c r="C221" s="130"/>
      <c r="D221" s="310"/>
      <c r="E221" s="311"/>
      <c r="F221" s="311"/>
      <c r="G221" s="203"/>
      <c r="H221" s="172"/>
      <c r="I221" s="173" t="str">
        <f t="shared" si="5"/>
        <v/>
      </c>
      <c r="K221" s="194"/>
    </row>
    <row r="222" spans="1:11" s="190" customFormat="1" ht="12.75" customHeight="1" x14ac:dyDescent="0.25">
      <c r="A222" s="129"/>
      <c r="B222" s="130"/>
      <c r="C222" s="130"/>
      <c r="D222" s="310"/>
      <c r="E222" s="311"/>
      <c r="F222" s="311"/>
      <c r="G222" s="203"/>
      <c r="H222" s="172"/>
      <c r="I222" s="173" t="str">
        <f t="shared" si="5"/>
        <v/>
      </c>
      <c r="K222" s="194"/>
    </row>
    <row r="223" spans="1:11" s="190" customFormat="1" ht="12.75" customHeight="1" x14ac:dyDescent="0.25">
      <c r="A223" s="129"/>
      <c r="B223" s="130"/>
      <c r="C223" s="130"/>
      <c r="D223" s="310"/>
      <c r="E223" s="311"/>
      <c r="F223" s="311"/>
      <c r="G223" s="203"/>
      <c r="H223" s="172"/>
      <c r="I223" s="173" t="str">
        <f t="shared" si="5"/>
        <v/>
      </c>
      <c r="K223" s="194"/>
    </row>
    <row r="224" spans="1:11" s="190" customFormat="1" ht="12.75" customHeight="1" x14ac:dyDescent="0.25">
      <c r="A224" s="129"/>
      <c r="B224" s="130"/>
      <c r="C224" s="130"/>
      <c r="D224" s="310"/>
      <c r="E224" s="311"/>
      <c r="F224" s="311"/>
      <c r="G224" s="203"/>
      <c r="H224" s="172"/>
      <c r="I224" s="173" t="str">
        <f t="shared" si="5"/>
        <v/>
      </c>
      <c r="K224" s="194"/>
    </row>
    <row r="225" spans="1:11" s="190" customFormat="1" ht="12.75" customHeight="1" x14ac:dyDescent="0.25">
      <c r="A225" s="129"/>
      <c r="B225" s="130"/>
      <c r="C225" s="130"/>
      <c r="D225" s="310"/>
      <c r="E225" s="311"/>
      <c r="F225" s="311"/>
      <c r="G225" s="203"/>
      <c r="H225" s="172"/>
      <c r="I225" s="173" t="str">
        <f t="shared" si="5"/>
        <v/>
      </c>
      <c r="K225" s="194"/>
    </row>
    <row r="226" spans="1:11" s="190" customFormat="1" ht="12.75" customHeight="1" x14ac:dyDescent="0.25">
      <c r="A226" s="129"/>
      <c r="B226" s="130"/>
      <c r="C226" s="130"/>
      <c r="D226" s="310"/>
      <c r="E226" s="311"/>
      <c r="F226" s="311"/>
      <c r="G226" s="203"/>
      <c r="H226" s="172"/>
      <c r="I226" s="173" t="str">
        <f t="shared" si="5"/>
        <v/>
      </c>
      <c r="K226" s="194"/>
    </row>
    <row r="227" spans="1:11" s="190" customFormat="1" ht="12.75" customHeight="1" x14ac:dyDescent="0.25">
      <c r="A227" s="129"/>
      <c r="B227" s="130"/>
      <c r="C227" s="130"/>
      <c r="D227" s="310"/>
      <c r="E227" s="311"/>
      <c r="F227" s="311"/>
      <c r="G227" s="203"/>
      <c r="H227" s="172"/>
      <c r="I227" s="173" t="str">
        <f t="shared" si="5"/>
        <v/>
      </c>
      <c r="K227" s="194"/>
    </row>
    <row r="228" spans="1:11" s="190" customFormat="1" ht="12.75" customHeight="1" x14ac:dyDescent="0.25">
      <c r="A228" s="129"/>
      <c r="B228" s="130"/>
      <c r="C228" s="130"/>
      <c r="D228" s="310"/>
      <c r="E228" s="311"/>
      <c r="F228" s="311"/>
      <c r="G228" s="203"/>
      <c r="H228" s="172"/>
      <c r="I228" s="173" t="str">
        <f t="shared" si="5"/>
        <v/>
      </c>
      <c r="K228" s="194"/>
    </row>
    <row r="229" spans="1:11" s="190" customFormat="1" ht="12.75" customHeight="1" x14ac:dyDescent="0.25">
      <c r="A229" s="129"/>
      <c r="B229" s="130"/>
      <c r="C229" s="130"/>
      <c r="D229" s="310"/>
      <c r="E229" s="311"/>
      <c r="F229" s="311"/>
      <c r="G229" s="203"/>
      <c r="H229" s="172"/>
      <c r="I229" s="173" t="str">
        <f t="shared" si="5"/>
        <v/>
      </c>
      <c r="K229" s="194"/>
    </row>
    <row r="230" spans="1:11" ht="15" customHeight="1" thickBot="1" x14ac:dyDescent="0.4">
      <c r="A230" s="242" t="s">
        <v>283</v>
      </c>
      <c r="B230" s="243"/>
      <c r="C230" s="243"/>
      <c r="D230" s="243"/>
      <c r="E230" s="243"/>
      <c r="F230" s="243"/>
      <c r="G230" s="243"/>
      <c r="H230" s="39" t="s">
        <v>282</v>
      </c>
      <c r="I230" s="40">
        <f>SUM(I32:I225)</f>
        <v>0</v>
      </c>
    </row>
    <row r="231" spans="1:11" s="1" customFormat="1" ht="12" customHeight="1" x14ac:dyDescent="0.3">
      <c r="A231" s="250" t="s">
        <v>284</v>
      </c>
      <c r="B231" s="251"/>
      <c r="C231" s="251"/>
      <c r="D231" s="251"/>
      <c r="E231" s="251"/>
      <c r="F231" s="251"/>
      <c r="G231" s="251"/>
      <c r="H231" s="251"/>
      <c r="I231" s="252"/>
    </row>
    <row r="232" spans="1:11" x14ac:dyDescent="0.25">
      <c r="A232" s="317"/>
      <c r="B232" s="254"/>
      <c r="C232" s="254"/>
      <c r="D232" s="254"/>
      <c r="E232" s="263"/>
      <c r="F232" s="318"/>
      <c r="G232" s="254"/>
      <c r="H232" s="254"/>
      <c r="I232" s="267"/>
    </row>
    <row r="233" spans="1:11" ht="23.25" customHeight="1" x14ac:dyDescent="0.25">
      <c r="A233" s="218"/>
      <c r="B233" s="200"/>
      <c r="C233" s="200"/>
      <c r="D233" s="200"/>
      <c r="E233" s="203"/>
      <c r="F233" s="211"/>
      <c r="G233" s="200"/>
      <c r="H233" s="200"/>
      <c r="I233" s="210"/>
    </row>
    <row r="234" spans="1:11" x14ac:dyDescent="0.25">
      <c r="A234" s="319" t="str">
        <f>dados!F35</f>
        <v>Rodrigo Kluska</v>
      </c>
      <c r="B234" s="200"/>
      <c r="C234" s="200"/>
      <c r="D234" s="200"/>
      <c r="E234" s="203"/>
      <c r="F234" s="316" t="str">
        <f>dados!F36</f>
        <v>Edson Antonio Saura</v>
      </c>
      <c r="G234" s="200"/>
      <c r="H234" s="200"/>
      <c r="I234" s="210"/>
    </row>
    <row r="235" spans="1:11" ht="15.75" customHeight="1" thickBot="1" x14ac:dyDescent="0.3">
      <c r="A235" s="258" t="str">
        <f>dados!G35</f>
        <v>Diretor de Gestão e de Relação com Investidores</v>
      </c>
      <c r="B235" s="206"/>
      <c r="C235" s="206"/>
      <c r="D235" s="206"/>
      <c r="E235" s="207"/>
      <c r="F235" s="259" t="str">
        <f>dados!G36</f>
        <v>Gerente Administrativo, de Compras e de Contratos</v>
      </c>
      <c r="G235" s="206"/>
      <c r="H235" s="206"/>
      <c r="I235" s="260"/>
    </row>
    <row r="236" spans="1:11" ht="13" customHeight="1" thickBot="1" x14ac:dyDescent="0.3"/>
    <row r="237" spans="1:11" ht="13.5" customHeight="1" thickBot="1" x14ac:dyDescent="0.3">
      <c r="A237" s="247" t="s">
        <v>286</v>
      </c>
      <c r="B237" s="248"/>
      <c r="C237" s="248"/>
      <c r="D237" s="248"/>
      <c r="E237" s="248"/>
      <c r="F237" s="248"/>
      <c r="G237" s="248"/>
      <c r="H237" s="32" t="s">
        <v>287</v>
      </c>
      <c r="I237" s="33" t="str">
        <f>dados!B4</f>
        <v>0012/2021</v>
      </c>
    </row>
    <row r="238" spans="1:11" ht="10.5" customHeight="1" thickBot="1" x14ac:dyDescent="0.3">
      <c r="I238" s="8" t="str">
        <f>dados!B40</f>
        <v>ELY</v>
      </c>
    </row>
    <row r="239" spans="1:11" x14ac:dyDescent="0.25">
      <c r="A239" s="34" t="s">
        <v>288</v>
      </c>
      <c r="B239" s="9"/>
      <c r="C239" s="9"/>
      <c r="D239" s="9"/>
      <c r="E239" s="9"/>
      <c r="F239" s="9"/>
      <c r="G239" s="9"/>
      <c r="H239" s="9"/>
      <c r="I239" s="35"/>
    </row>
    <row r="240" spans="1:11" x14ac:dyDescent="0.25">
      <c r="A240" s="36" t="s">
        <v>289</v>
      </c>
      <c r="E240" s="11"/>
      <c r="G240" s="12"/>
      <c r="I240" s="177"/>
    </row>
    <row r="241" spans="1:11" x14ac:dyDescent="0.25">
      <c r="A241" s="36" t="s">
        <v>290</v>
      </c>
      <c r="E241" s="11"/>
      <c r="F241" s="13"/>
      <c r="G241" s="14" t="s">
        <v>291</v>
      </c>
      <c r="I241" s="177"/>
    </row>
    <row r="242" spans="1:11" x14ac:dyDescent="0.25">
      <c r="A242" s="37" t="str">
        <f>dados!B26</f>
        <v>Recon Produtora e Eventos Eireli</v>
      </c>
      <c r="G242" s="15"/>
      <c r="H242" s="176"/>
      <c r="I242" s="177"/>
    </row>
    <row r="243" spans="1:11" ht="13" customHeight="1" thickBot="1" x14ac:dyDescent="0.3">
      <c r="A243" s="38" t="s">
        <v>292</v>
      </c>
      <c r="B243" s="179"/>
      <c r="C243" s="179"/>
      <c r="D243" s="179"/>
      <c r="E243" s="179"/>
      <c r="F243" s="179"/>
      <c r="G243" s="179"/>
      <c r="H243" s="179"/>
      <c r="I243" s="186"/>
    </row>
    <row r="247" spans="1:11" x14ac:dyDescent="0.25">
      <c r="A247" s="241"/>
      <c r="B247" s="200"/>
      <c r="C247" s="200"/>
      <c r="D247" s="200"/>
      <c r="E247" s="200"/>
      <c r="G247" s="240"/>
      <c r="H247" s="200"/>
      <c r="I247" s="200"/>
      <c r="J247" s="200"/>
      <c r="K247" s="200"/>
    </row>
    <row r="248" spans="1:11" x14ac:dyDescent="0.25">
      <c r="A248" s="239"/>
      <c r="B248" s="200"/>
      <c r="C248" s="200"/>
      <c r="D248" s="200"/>
      <c r="E248" s="200"/>
    </row>
    <row r="250" spans="1:11" x14ac:dyDescent="0.25">
      <c r="A250" s="241"/>
      <c r="B250" s="200"/>
      <c r="C250" s="200"/>
      <c r="D250" s="200"/>
      <c r="E250" s="200"/>
    </row>
    <row r="251" spans="1:11" x14ac:dyDescent="0.25">
      <c r="A251" s="239"/>
      <c r="B251" s="200"/>
      <c r="C251" s="200"/>
      <c r="D251" s="200"/>
      <c r="E251" s="200"/>
      <c r="G251" s="240"/>
      <c r="H251" s="200"/>
      <c r="I251" s="200"/>
      <c r="J251" s="200"/>
    </row>
  </sheetData>
  <mergeCells count="266">
    <mergeCell ref="D204:G204"/>
    <mergeCell ref="D206:G206"/>
    <mergeCell ref="D208:G208"/>
    <mergeCell ref="D210:G210"/>
    <mergeCell ref="D212:G212"/>
    <mergeCell ref="D214:G214"/>
    <mergeCell ref="D205:G205"/>
    <mergeCell ref="D211:G211"/>
    <mergeCell ref="D209:G209"/>
    <mergeCell ref="D207:G207"/>
    <mergeCell ref="D228:G228"/>
    <mergeCell ref="D229:G229"/>
    <mergeCell ref="D216:G216"/>
    <mergeCell ref="D218:G218"/>
    <mergeCell ref="D220:G220"/>
    <mergeCell ref="D222:G222"/>
    <mergeCell ref="D224:G224"/>
    <mergeCell ref="D226:G226"/>
    <mergeCell ref="D219:G219"/>
    <mergeCell ref="D217:G217"/>
    <mergeCell ref="D190:G190"/>
    <mergeCell ref="D192:G192"/>
    <mergeCell ref="D185:G185"/>
    <mergeCell ref="D189:G189"/>
    <mergeCell ref="D191:G191"/>
    <mergeCell ref="A186:I186"/>
    <mergeCell ref="A187:A188"/>
    <mergeCell ref="B187:B188"/>
    <mergeCell ref="C187:C188"/>
    <mergeCell ref="D184:G184"/>
    <mergeCell ref="D183:G183"/>
    <mergeCell ref="D177:G177"/>
    <mergeCell ref="D179:G179"/>
    <mergeCell ref="D181:G181"/>
    <mergeCell ref="D162:G162"/>
    <mergeCell ref="D164:G164"/>
    <mergeCell ref="D166:G166"/>
    <mergeCell ref="D187:G188"/>
    <mergeCell ref="D152:G152"/>
    <mergeCell ref="D154:G154"/>
    <mergeCell ref="D156:G156"/>
    <mergeCell ref="D153:G153"/>
    <mergeCell ref="D155:G155"/>
    <mergeCell ref="D158:G158"/>
    <mergeCell ref="D160:G160"/>
    <mergeCell ref="D159:G159"/>
    <mergeCell ref="D157:G157"/>
    <mergeCell ref="D129:G129"/>
    <mergeCell ref="D131:G131"/>
    <mergeCell ref="D133:G133"/>
    <mergeCell ref="D151:G151"/>
    <mergeCell ref="D146:G146"/>
    <mergeCell ref="D121:G121"/>
    <mergeCell ref="A126:I126"/>
    <mergeCell ref="A127:A128"/>
    <mergeCell ref="B127:B128"/>
    <mergeCell ref="C127:C128"/>
    <mergeCell ref="D127:G128"/>
    <mergeCell ref="D123:G123"/>
    <mergeCell ref="D125:G125"/>
    <mergeCell ref="D135:G135"/>
    <mergeCell ref="D137:G137"/>
    <mergeCell ref="D145:G145"/>
    <mergeCell ref="D147:G147"/>
    <mergeCell ref="D149:G149"/>
    <mergeCell ref="D148:G148"/>
    <mergeCell ref="D150:G150"/>
    <mergeCell ref="D117:G117"/>
    <mergeCell ref="D118:G118"/>
    <mergeCell ref="D89:G89"/>
    <mergeCell ref="D90:G90"/>
    <mergeCell ref="D91:G91"/>
    <mergeCell ref="D94:G94"/>
    <mergeCell ref="D96:G96"/>
    <mergeCell ref="D98:G98"/>
    <mergeCell ref="D100:G100"/>
    <mergeCell ref="D102:G102"/>
    <mergeCell ref="D116:G116"/>
    <mergeCell ref="D101:G101"/>
    <mergeCell ref="D103:G103"/>
    <mergeCell ref="D105:G105"/>
    <mergeCell ref="D107:G107"/>
    <mergeCell ref="D104:G104"/>
    <mergeCell ref="D106:G106"/>
    <mergeCell ref="D108:G108"/>
    <mergeCell ref="D109:G109"/>
    <mergeCell ref="D64:G64"/>
    <mergeCell ref="D110:G110"/>
    <mergeCell ref="D111:G111"/>
    <mergeCell ref="D113:G113"/>
    <mergeCell ref="D115:G115"/>
    <mergeCell ref="D114:G114"/>
    <mergeCell ref="D68:G68"/>
    <mergeCell ref="D70:G70"/>
    <mergeCell ref="D75:G75"/>
    <mergeCell ref="D79:G79"/>
    <mergeCell ref="D81:G81"/>
    <mergeCell ref="D97:G97"/>
    <mergeCell ref="D99:G99"/>
    <mergeCell ref="D33:G33"/>
    <mergeCell ref="D35:G35"/>
    <mergeCell ref="D37:G37"/>
    <mergeCell ref="D39:G39"/>
    <mergeCell ref="D41:G41"/>
    <mergeCell ref="D43:G43"/>
    <mergeCell ref="D45:G45"/>
    <mergeCell ref="D62:G62"/>
    <mergeCell ref="D47:G47"/>
    <mergeCell ref="D49:G49"/>
    <mergeCell ref="D51:G51"/>
    <mergeCell ref="D53:G53"/>
    <mergeCell ref="D55:G55"/>
    <mergeCell ref="A28:E28"/>
    <mergeCell ref="A20:I20"/>
    <mergeCell ref="A21:E21"/>
    <mergeCell ref="A30:A31"/>
    <mergeCell ref="D30:G31"/>
    <mergeCell ref="B30:B31"/>
    <mergeCell ref="C30:C31"/>
    <mergeCell ref="F28:I28"/>
    <mergeCell ref="H24:I24"/>
    <mergeCell ref="A29:I29"/>
    <mergeCell ref="D26:G26"/>
    <mergeCell ref="F11:I11"/>
    <mergeCell ref="B17:E17"/>
    <mergeCell ref="A26:C26"/>
    <mergeCell ref="A24:C24"/>
    <mergeCell ref="A8:B8"/>
    <mergeCell ref="F10:I10"/>
    <mergeCell ref="C8:E8"/>
    <mergeCell ref="F8:G8"/>
    <mergeCell ref="A13:A14"/>
    <mergeCell ref="A12:I12"/>
    <mergeCell ref="A11:E11"/>
    <mergeCell ref="F14:I15"/>
    <mergeCell ref="B13:E14"/>
    <mergeCell ref="F13:I13"/>
    <mergeCell ref="C9:E9"/>
    <mergeCell ref="F9:G9"/>
    <mergeCell ref="A9:B9"/>
    <mergeCell ref="A10:E10"/>
    <mergeCell ref="B15:E15"/>
    <mergeCell ref="B18:E18"/>
    <mergeCell ref="A22:E22"/>
    <mergeCell ref="B19:E19"/>
    <mergeCell ref="F19:I19"/>
    <mergeCell ref="F234:I234"/>
    <mergeCell ref="A232:E233"/>
    <mergeCell ref="F232:I233"/>
    <mergeCell ref="A231:I231"/>
    <mergeCell ref="A234:E234"/>
    <mergeCell ref="A230:G230"/>
    <mergeCell ref="F17:G17"/>
    <mergeCell ref="D87:G87"/>
    <mergeCell ref="D92:G92"/>
    <mergeCell ref="D95:G95"/>
    <mergeCell ref="D93:G93"/>
    <mergeCell ref="D112:G112"/>
    <mergeCell ref="D86:G86"/>
    <mergeCell ref="D88:G88"/>
    <mergeCell ref="D85:G85"/>
    <mergeCell ref="D120:G120"/>
    <mergeCell ref="D163:G163"/>
    <mergeCell ref="D168:G168"/>
    <mergeCell ref="D202:G202"/>
    <mergeCell ref="D119:G119"/>
    <mergeCell ref="D130:G130"/>
    <mergeCell ref="D132:G132"/>
    <mergeCell ref="F22:G22"/>
    <mergeCell ref="H22:I22"/>
    <mergeCell ref="F1:I1"/>
    <mergeCell ref="A5:I5"/>
    <mergeCell ref="A6:E6"/>
    <mergeCell ref="F6:I6"/>
    <mergeCell ref="F7:I7"/>
    <mergeCell ref="D66:G66"/>
    <mergeCell ref="D80:G80"/>
    <mergeCell ref="D82:G82"/>
    <mergeCell ref="D84:G84"/>
    <mergeCell ref="D76:G76"/>
    <mergeCell ref="D78:G78"/>
    <mergeCell ref="D83:G83"/>
    <mergeCell ref="D77:G77"/>
    <mergeCell ref="D72:G73"/>
    <mergeCell ref="D65:G65"/>
    <mergeCell ref="D57:G57"/>
    <mergeCell ref="D59:G59"/>
    <mergeCell ref="D60:G60"/>
    <mergeCell ref="D61:G61"/>
    <mergeCell ref="A7:E7"/>
    <mergeCell ref="B16:E16"/>
    <mergeCell ref="F16:G16"/>
    <mergeCell ref="H26:I26"/>
    <mergeCell ref="D24:G24"/>
    <mergeCell ref="A235:E235"/>
    <mergeCell ref="F235:I235"/>
    <mergeCell ref="D32:G32"/>
    <mergeCell ref="D34:G34"/>
    <mergeCell ref="D36:G36"/>
    <mergeCell ref="D38:G38"/>
    <mergeCell ref="D40:G40"/>
    <mergeCell ref="D42:G42"/>
    <mergeCell ref="D44:G44"/>
    <mergeCell ref="D67:G67"/>
    <mergeCell ref="D54:G54"/>
    <mergeCell ref="D56:G56"/>
    <mergeCell ref="D58:G58"/>
    <mergeCell ref="D69:G69"/>
    <mergeCell ref="D74:G74"/>
    <mergeCell ref="A71:I71"/>
    <mergeCell ref="A72:A73"/>
    <mergeCell ref="B72:B73"/>
    <mergeCell ref="C72:C73"/>
    <mergeCell ref="D46:G46"/>
    <mergeCell ref="D48:G48"/>
    <mergeCell ref="D50:G50"/>
    <mergeCell ref="D52:G52"/>
    <mergeCell ref="D63:G63"/>
    <mergeCell ref="A237:G237"/>
    <mergeCell ref="A251:E251"/>
    <mergeCell ref="G251:J251"/>
    <mergeCell ref="A247:E247"/>
    <mergeCell ref="G247:K247"/>
    <mergeCell ref="A250:E250"/>
    <mergeCell ref="A248:E248"/>
    <mergeCell ref="D122:G122"/>
    <mergeCell ref="D124:G124"/>
    <mergeCell ref="D134:G134"/>
    <mergeCell ref="D136:G136"/>
    <mergeCell ref="D138:G138"/>
    <mergeCell ref="D140:G140"/>
    <mergeCell ref="D142:G142"/>
    <mergeCell ref="D144:G144"/>
    <mergeCell ref="D139:G139"/>
    <mergeCell ref="D141:G141"/>
    <mergeCell ref="D143:G143"/>
    <mergeCell ref="D170:G170"/>
    <mergeCell ref="D172:G172"/>
    <mergeCell ref="D174:G174"/>
    <mergeCell ref="D161:G161"/>
    <mergeCell ref="D169:G169"/>
    <mergeCell ref="D171:G171"/>
    <mergeCell ref="D194:G194"/>
    <mergeCell ref="D165:G165"/>
    <mergeCell ref="D167:G167"/>
    <mergeCell ref="D173:G173"/>
    <mergeCell ref="D175:G175"/>
    <mergeCell ref="D227:G227"/>
    <mergeCell ref="D225:G225"/>
    <mergeCell ref="D223:G223"/>
    <mergeCell ref="D221:G221"/>
    <mergeCell ref="D200:G200"/>
    <mergeCell ref="D196:G196"/>
    <mergeCell ref="D215:G215"/>
    <mergeCell ref="D213:G213"/>
    <mergeCell ref="D193:G193"/>
    <mergeCell ref="D195:G195"/>
    <mergeCell ref="D197:G197"/>
    <mergeCell ref="D198:G198"/>
    <mergeCell ref="D203:G203"/>
    <mergeCell ref="D201:G201"/>
    <mergeCell ref="D199:G199"/>
    <mergeCell ref="D176:G176"/>
    <mergeCell ref="D178:G178"/>
    <mergeCell ref="D180:G180"/>
    <mergeCell ref="D182:G182"/>
  </mergeCells>
  <pageMargins left="0.51181102362204722" right="0.19685039370078741" top="0.27559055118110237" bottom="0.59055118110236227" header="0.15748031496062989" footer="0.27559055118110237"/>
  <pageSetup paperSize="9" scale="80" orientation="portrait"/>
  <headerFooter alignWithMargins="0">
    <oddFooter>&amp;RFolha 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4"/>
  <dimension ref="A1:K51"/>
  <sheetViews>
    <sheetView showGridLines="0" view="pageBreakPreview" topLeftCell="A22" zoomScale="75" zoomScaleNormal="100" workbookViewId="0">
      <selection activeCell="G15" sqref="G15:K17"/>
    </sheetView>
  </sheetViews>
  <sheetFormatPr defaultColWidth="9.1796875" defaultRowHeight="12.5" x14ac:dyDescent="0.25"/>
  <cols>
    <col min="1" max="5" width="9.1796875" style="181" customWidth="1"/>
    <col min="6" max="6" width="0.453125" style="181" customWidth="1"/>
    <col min="7" max="10" width="9.1796875" style="181" customWidth="1"/>
    <col min="11" max="16384" width="9.1796875" style="181"/>
  </cols>
  <sheetData>
    <row r="1" spans="1:11" x14ac:dyDescent="0.25">
      <c r="A1" s="62"/>
      <c r="K1" s="59"/>
    </row>
    <row r="2" spans="1:11" x14ac:dyDescent="0.25">
      <c r="A2" s="62"/>
      <c r="K2" s="59"/>
    </row>
    <row r="3" spans="1:11" x14ac:dyDescent="0.25">
      <c r="A3" s="62"/>
      <c r="K3" s="59"/>
    </row>
    <row r="4" spans="1:11" x14ac:dyDescent="0.25">
      <c r="A4" s="62"/>
      <c r="K4" s="59"/>
    </row>
    <row r="5" spans="1:11" x14ac:dyDescent="0.25">
      <c r="A5" s="62"/>
      <c r="K5" s="59"/>
    </row>
    <row r="6" spans="1:11" x14ac:dyDescent="0.25">
      <c r="A6" s="62"/>
      <c r="E6" s="189"/>
      <c r="F6" s="189" t="s">
        <v>227</v>
      </c>
      <c r="K6" s="59"/>
    </row>
    <row r="7" spans="1:11" ht="15.5" customHeight="1" x14ac:dyDescent="0.35">
      <c r="A7" s="62"/>
      <c r="E7" s="22"/>
      <c r="F7" s="22" t="str">
        <f>CONCATENATE("Processo com D.L. ",dados!B8)</f>
        <v>Processo com D.L. 7210.2020/0001136-3</v>
      </c>
      <c r="K7" s="59"/>
    </row>
    <row r="8" spans="1:11" ht="15.75" customHeight="1" x14ac:dyDescent="0.25">
      <c r="A8" s="323" t="str">
        <f>CONCATENATE("OBJETO: ",dados!B38)</f>
        <v>OBJETO: Locação de placas metálicas de fechamento em atendimento a diversos eventos pelo período de 12 meses</v>
      </c>
      <c r="B8" s="228"/>
      <c r="C8" s="228"/>
      <c r="D8" s="228"/>
      <c r="E8" s="228"/>
      <c r="F8" s="228"/>
      <c r="G8" s="228"/>
      <c r="H8" s="228"/>
      <c r="I8" s="228"/>
      <c r="J8" s="228"/>
      <c r="K8" s="210"/>
    </row>
    <row r="9" spans="1:11" ht="15.75" customHeight="1" thickBot="1" x14ac:dyDescent="0.3">
      <c r="A9" s="324"/>
      <c r="B9" s="206"/>
      <c r="C9" s="206"/>
      <c r="D9" s="206"/>
      <c r="E9" s="206"/>
      <c r="F9" s="206"/>
      <c r="G9" s="206"/>
      <c r="H9" s="206"/>
      <c r="I9" s="206"/>
      <c r="J9" s="206"/>
      <c r="K9" s="260"/>
    </row>
    <row r="10" spans="1:11" ht="15.75" customHeight="1" x14ac:dyDescent="0.25">
      <c r="A10" s="83" t="s">
        <v>228</v>
      </c>
      <c r="B10" s="84"/>
      <c r="C10" s="84"/>
      <c r="D10" s="84"/>
      <c r="E10" s="98"/>
      <c r="F10" s="101"/>
      <c r="G10" s="105" t="s">
        <v>228</v>
      </c>
      <c r="H10" s="84"/>
      <c r="I10" s="84"/>
      <c r="J10" s="84"/>
      <c r="K10" s="46"/>
    </row>
    <row r="11" spans="1:11" ht="15.75" customHeight="1" x14ac:dyDescent="0.25">
      <c r="A11" s="47" t="s">
        <v>293</v>
      </c>
      <c r="B11" s="81"/>
      <c r="C11" s="81"/>
      <c r="D11" s="81"/>
      <c r="E11" s="53"/>
      <c r="F11" s="88"/>
      <c r="G11" s="90" t="s">
        <v>238</v>
      </c>
      <c r="H11" s="81"/>
      <c r="I11" s="81"/>
      <c r="J11" s="81"/>
      <c r="K11" s="89"/>
    </row>
    <row r="12" spans="1:11" ht="15.75" customHeight="1" x14ac:dyDescent="0.25">
      <c r="A12" s="54" t="s">
        <v>230</v>
      </c>
      <c r="B12" s="81"/>
      <c r="C12" s="81"/>
      <c r="D12" s="81"/>
      <c r="E12" s="53"/>
      <c r="F12" s="88"/>
      <c r="G12" s="90" t="s">
        <v>239</v>
      </c>
      <c r="H12" s="81"/>
      <c r="I12" s="81"/>
      <c r="J12" s="81"/>
      <c r="K12" s="89"/>
    </row>
    <row r="13" spans="1:11" ht="15.75" customHeight="1" x14ac:dyDescent="0.25">
      <c r="A13" s="54"/>
      <c r="B13" s="81"/>
      <c r="C13" s="81"/>
      <c r="D13" s="81"/>
      <c r="E13" s="53"/>
      <c r="F13" s="88"/>
      <c r="G13" s="221" t="s">
        <v>231</v>
      </c>
      <c r="H13" s="228"/>
      <c r="I13" s="228"/>
      <c r="J13" s="228"/>
      <c r="K13" s="210"/>
    </row>
    <row r="14" spans="1:11" ht="15.75" customHeight="1" x14ac:dyDescent="0.25">
      <c r="A14" s="217" t="e">
        <f>CONCATENATE("Trata-se de ",dados!B38," solicitada pela Gerência ",dados!B39,", conforme consta na SC/S ",dados!B10," nº ",dados!B9," à fl. 001.")</f>
        <v>#N/A</v>
      </c>
      <c r="B14" s="228"/>
      <c r="C14" s="228"/>
      <c r="D14" s="228"/>
      <c r="E14" s="203"/>
      <c r="F14" s="152"/>
      <c r="G14" s="88"/>
      <c r="H14" s="45"/>
      <c r="I14" s="45"/>
      <c r="J14" s="45"/>
      <c r="K14" s="52"/>
    </row>
    <row r="15" spans="1:11" ht="15.75" customHeight="1" x14ac:dyDescent="0.25">
      <c r="A15" s="218"/>
      <c r="B15" s="228"/>
      <c r="C15" s="228"/>
      <c r="D15" s="228"/>
      <c r="E15" s="203"/>
      <c r="F15" s="88"/>
      <c r="G15" s="221" t="s">
        <v>294</v>
      </c>
      <c r="H15" s="228"/>
      <c r="I15" s="228"/>
      <c r="J15" s="228"/>
      <c r="K15" s="210"/>
    </row>
    <row r="16" spans="1:11" ht="15.75" customHeight="1" x14ac:dyDescent="0.25">
      <c r="A16" s="218"/>
      <c r="B16" s="228"/>
      <c r="C16" s="228"/>
      <c r="D16" s="228"/>
      <c r="E16" s="203"/>
      <c r="F16" s="152"/>
      <c r="G16" s="211"/>
      <c r="H16" s="228"/>
      <c r="I16" s="228"/>
      <c r="J16" s="228"/>
      <c r="K16" s="210"/>
    </row>
    <row r="17" spans="1:11" ht="15.75" customHeight="1" x14ac:dyDescent="0.25">
      <c r="A17" s="218"/>
      <c r="B17" s="228"/>
      <c r="C17" s="228"/>
      <c r="D17" s="228"/>
      <c r="E17" s="203"/>
      <c r="F17" s="152"/>
      <c r="G17" s="211"/>
      <c r="H17" s="228"/>
      <c r="I17" s="228"/>
      <c r="J17" s="228"/>
      <c r="K17" s="210"/>
    </row>
    <row r="18" spans="1:11" ht="15.75" customHeight="1" x14ac:dyDescent="0.25">
      <c r="A18" s="218"/>
      <c r="B18" s="228"/>
      <c r="C18" s="228"/>
      <c r="D18" s="228"/>
      <c r="E18" s="203"/>
      <c r="F18" s="152"/>
      <c r="G18" s="88"/>
      <c r="H18" s="81"/>
      <c r="I18" s="81"/>
      <c r="J18" s="81"/>
      <c r="K18" s="89"/>
    </row>
    <row r="19" spans="1:11" ht="15.75" customHeight="1" x14ac:dyDescent="0.25">
      <c r="A19" s="100"/>
      <c r="B19" s="81"/>
      <c r="C19" s="81"/>
      <c r="D19" s="81"/>
      <c r="E19" s="53"/>
      <c r="F19" s="88"/>
      <c r="G19" s="88"/>
      <c r="H19" s="81"/>
      <c r="I19" s="81"/>
      <c r="J19" s="81"/>
      <c r="K19" s="89"/>
    </row>
    <row r="20" spans="1:11" ht="15.75" customHeight="1" x14ac:dyDescent="0.25">
      <c r="A20" s="217" t="str">
        <f>CONCATENATE("Conforme propostas apresentadas às fls. ",dados!B42,", e mapa comparativo de preços à fl. ",dados!B43,", a proposta mais vantajosa e que atende às especificações é da empresa: ")</f>
        <v xml:space="preserve">Conforme propostas apresentadas às fls. , e mapa comparativo de preços à fl. 35, a proposta mais vantajosa e que atende às especificações é da empresa: </v>
      </c>
      <c r="B20" s="228"/>
      <c r="C20" s="228"/>
      <c r="D20" s="228"/>
      <c r="E20" s="203"/>
      <c r="F20" s="152"/>
      <c r="G20" s="88"/>
      <c r="H20" s="81"/>
      <c r="I20" s="81"/>
      <c r="J20" s="81"/>
      <c r="K20" s="89"/>
    </row>
    <row r="21" spans="1:11" ht="15.75" customHeight="1" x14ac:dyDescent="0.25">
      <c r="A21" s="218"/>
      <c r="B21" s="228"/>
      <c r="C21" s="228"/>
      <c r="D21" s="228"/>
      <c r="E21" s="203"/>
      <c r="F21" s="88"/>
      <c r="G21" s="216" t="s">
        <v>28</v>
      </c>
      <c r="H21" s="228"/>
      <c r="I21" s="228"/>
      <c r="J21" s="228"/>
      <c r="K21" s="210"/>
    </row>
    <row r="22" spans="1:11" ht="15.75" customHeight="1" x14ac:dyDescent="0.25">
      <c r="A22" s="218"/>
      <c r="B22" s="228"/>
      <c r="C22" s="228"/>
      <c r="D22" s="228"/>
      <c r="E22" s="203"/>
      <c r="F22" s="102"/>
      <c r="G22" s="326" t="s">
        <v>295</v>
      </c>
      <c r="H22" s="228"/>
      <c r="I22" s="228"/>
      <c r="J22" s="228"/>
      <c r="K22" s="210"/>
    </row>
    <row r="23" spans="1:11" ht="15.75" customHeight="1" x14ac:dyDescent="0.25">
      <c r="A23" s="218"/>
      <c r="B23" s="228"/>
      <c r="C23" s="228"/>
      <c r="D23" s="228"/>
      <c r="E23" s="203"/>
      <c r="F23" s="88"/>
      <c r="G23" s="214">
        <f>dados!B5</f>
        <v>44441</v>
      </c>
      <c r="H23" s="228"/>
      <c r="I23" s="228"/>
      <c r="J23" s="228"/>
      <c r="K23" s="210"/>
    </row>
    <row r="24" spans="1:11" ht="15.75" customHeight="1" x14ac:dyDescent="0.25">
      <c r="A24" s="218"/>
      <c r="B24" s="228"/>
      <c r="C24" s="228"/>
      <c r="D24" s="228"/>
      <c r="E24" s="203"/>
      <c r="F24" s="88"/>
      <c r="G24" s="325"/>
      <c r="H24" s="228"/>
      <c r="I24" s="228"/>
      <c r="J24" s="228"/>
      <c r="K24" s="210"/>
    </row>
    <row r="25" spans="1:11" ht="15.75" customHeight="1" x14ac:dyDescent="0.25">
      <c r="A25" s="234" t="str">
        <f>CONCATENATE(dados!B26,"  no valor de R$",TEXT(dados!B41,"#.###,00"),".")</f>
        <v>Recon Produtora e Eventos Eireli  no valor de R$645.000,00.</v>
      </c>
      <c r="B25" s="228"/>
      <c r="C25" s="228"/>
      <c r="D25" s="228"/>
      <c r="E25" s="203"/>
      <c r="F25" s="88"/>
      <c r="G25" s="90" t="s">
        <v>228</v>
      </c>
      <c r="H25" s="81"/>
      <c r="I25" s="81"/>
      <c r="J25" s="81"/>
      <c r="K25" s="89"/>
    </row>
    <row r="26" spans="1:11" ht="15.75" customHeight="1" x14ac:dyDescent="0.25">
      <c r="A26" s="218"/>
      <c r="B26" s="228"/>
      <c r="C26" s="228"/>
      <c r="D26" s="228"/>
      <c r="E26" s="203"/>
      <c r="F26" s="158"/>
      <c r="G26" s="90" t="s">
        <v>79</v>
      </c>
      <c r="H26" s="81"/>
      <c r="I26" s="81"/>
      <c r="J26" s="81"/>
      <c r="K26" s="89"/>
    </row>
    <row r="27" spans="1:11" ht="15.75" customHeight="1" x14ac:dyDescent="0.25">
      <c r="A27" s="218"/>
      <c r="B27" s="228"/>
      <c r="C27" s="228"/>
      <c r="D27" s="228"/>
      <c r="E27" s="203"/>
      <c r="F27" s="103"/>
      <c r="G27" s="88"/>
      <c r="H27" s="81"/>
      <c r="I27" s="81"/>
      <c r="J27" s="81"/>
      <c r="K27" s="89"/>
    </row>
    <row r="28" spans="1:11" ht="15.75" customHeight="1" x14ac:dyDescent="0.25">
      <c r="A28" s="100"/>
      <c r="B28" s="81"/>
      <c r="C28" s="81"/>
      <c r="D28" s="81"/>
      <c r="E28" s="53"/>
      <c r="F28" s="88"/>
      <c r="G28" s="221" t="s">
        <v>296</v>
      </c>
      <c r="H28" s="228"/>
      <c r="I28" s="228"/>
      <c r="J28" s="228"/>
      <c r="K28" s="210"/>
    </row>
    <row r="29" spans="1:11" ht="15.75" customHeight="1" x14ac:dyDescent="0.25">
      <c r="A29" s="217" t="s">
        <v>297</v>
      </c>
      <c r="B29" s="228"/>
      <c r="C29" s="228"/>
      <c r="D29" s="228"/>
      <c r="E29" s="203"/>
      <c r="F29" s="88"/>
      <c r="G29" s="211"/>
      <c r="H29" s="228"/>
      <c r="I29" s="228"/>
      <c r="J29" s="228"/>
      <c r="K29" s="210"/>
    </row>
    <row r="30" spans="1:11" ht="15.75" customHeight="1" x14ac:dyDescent="0.25">
      <c r="A30" s="218"/>
      <c r="B30" s="228"/>
      <c r="C30" s="228"/>
      <c r="D30" s="228"/>
      <c r="E30" s="203"/>
      <c r="F30" s="88"/>
      <c r="G30" s="211"/>
      <c r="H30" s="228"/>
      <c r="I30" s="228"/>
      <c r="J30" s="228"/>
      <c r="K30" s="210"/>
    </row>
    <row r="31" spans="1:11" ht="15.75" customHeight="1" x14ac:dyDescent="0.25">
      <c r="A31" s="218"/>
      <c r="B31" s="228"/>
      <c r="C31" s="228"/>
      <c r="D31" s="228"/>
      <c r="E31" s="203"/>
      <c r="F31" s="88"/>
      <c r="G31" s="51"/>
      <c r="H31" s="45"/>
      <c r="I31" s="45"/>
      <c r="J31" s="45"/>
      <c r="K31" s="52"/>
    </row>
    <row r="32" spans="1:11" ht="15.75" customHeight="1" x14ac:dyDescent="0.25">
      <c r="A32" s="218"/>
      <c r="B32" s="228"/>
      <c r="C32" s="228"/>
      <c r="D32" s="228"/>
      <c r="E32" s="203"/>
      <c r="F32" s="88"/>
      <c r="G32" s="88"/>
      <c r="H32" s="81"/>
      <c r="I32" s="81"/>
      <c r="J32" s="81"/>
      <c r="K32" s="153"/>
    </row>
    <row r="33" spans="1:11" ht="15.75" customHeight="1" x14ac:dyDescent="0.25">
      <c r="A33" s="218"/>
      <c r="B33" s="228"/>
      <c r="C33" s="228"/>
      <c r="D33" s="228"/>
      <c r="E33" s="203"/>
      <c r="F33" s="152"/>
      <c r="G33" s="141"/>
      <c r="H33" s="142"/>
      <c r="I33" s="142"/>
      <c r="J33" s="142"/>
      <c r="K33" s="153"/>
    </row>
    <row r="34" spans="1:11" ht="15.75" customHeight="1" x14ac:dyDescent="0.25">
      <c r="A34" s="218"/>
      <c r="B34" s="228"/>
      <c r="C34" s="228"/>
      <c r="D34" s="228"/>
      <c r="E34" s="203"/>
      <c r="F34" s="60"/>
      <c r="G34" s="216" t="str">
        <f>dados!F35</f>
        <v>Rodrigo Kluska</v>
      </c>
      <c r="H34" s="228"/>
      <c r="I34" s="228"/>
      <c r="J34" s="228"/>
      <c r="K34" s="210"/>
    </row>
    <row r="35" spans="1:11" ht="15.75" customHeight="1" x14ac:dyDescent="0.25">
      <c r="A35" s="218"/>
      <c r="B35" s="228"/>
      <c r="C35" s="228"/>
      <c r="D35" s="228"/>
      <c r="E35" s="203"/>
      <c r="F35" s="102"/>
      <c r="G35" s="209" t="s">
        <v>242</v>
      </c>
      <c r="H35" s="228"/>
      <c r="I35" s="228"/>
      <c r="J35" s="228"/>
      <c r="K35" s="210"/>
    </row>
    <row r="36" spans="1:11" ht="15.75" customHeight="1" x14ac:dyDescent="0.25">
      <c r="A36" s="218"/>
      <c r="B36" s="228"/>
      <c r="C36" s="228"/>
      <c r="D36" s="228"/>
      <c r="E36" s="203"/>
      <c r="F36" s="60"/>
      <c r="G36" s="211"/>
      <c r="H36" s="228"/>
      <c r="I36" s="228"/>
      <c r="J36" s="228"/>
      <c r="K36" s="210"/>
    </row>
    <row r="37" spans="1:11" ht="15.75" customHeight="1" x14ac:dyDescent="0.25">
      <c r="A37" s="218"/>
      <c r="B37" s="228"/>
      <c r="C37" s="228"/>
      <c r="D37" s="228"/>
      <c r="E37" s="203"/>
      <c r="F37" s="60"/>
      <c r="G37" s="214">
        <f>dados!B5</f>
        <v>44441</v>
      </c>
      <c r="H37" s="228"/>
      <c r="I37" s="228"/>
      <c r="J37" s="228"/>
      <c r="K37" s="210"/>
    </row>
    <row r="38" spans="1:11" ht="15.75" customHeight="1" x14ac:dyDescent="0.25">
      <c r="A38" s="218"/>
      <c r="B38" s="228"/>
      <c r="C38" s="228"/>
      <c r="D38" s="228"/>
      <c r="E38" s="203"/>
      <c r="F38" s="60"/>
      <c r="G38" s="138"/>
      <c r="H38" s="139"/>
      <c r="I38" s="139"/>
      <c r="J38" s="139"/>
      <c r="K38" s="140"/>
    </row>
    <row r="39" spans="1:11" ht="21.75" customHeight="1" x14ac:dyDescent="0.25">
      <c r="A39" s="218"/>
      <c r="B39" s="228"/>
      <c r="C39" s="228"/>
      <c r="D39" s="228"/>
      <c r="E39" s="203"/>
      <c r="F39" s="60"/>
      <c r="G39" s="138"/>
      <c r="H39" s="139"/>
      <c r="I39" s="139"/>
      <c r="J39" s="139"/>
      <c r="K39" s="140"/>
    </row>
    <row r="40" spans="1:11" ht="15.75" customHeight="1" x14ac:dyDescent="0.25">
      <c r="A40" s="155" t="s">
        <v>235</v>
      </c>
      <c r="B40" s="156"/>
      <c r="C40" s="156"/>
      <c r="D40" s="43"/>
      <c r="E40" s="44"/>
      <c r="F40" s="60"/>
      <c r="G40" s="88"/>
      <c r="H40" s="81"/>
      <c r="I40" s="81"/>
      <c r="J40" s="81"/>
      <c r="K40" s="137"/>
    </row>
    <row r="41" spans="1:11" ht="15.75" customHeight="1" x14ac:dyDescent="0.25">
      <c r="A41" s="54"/>
      <c r="B41" s="81"/>
      <c r="C41" s="81"/>
      <c r="D41" s="43"/>
      <c r="E41" s="44"/>
      <c r="F41" s="60"/>
      <c r="G41" s="88"/>
      <c r="H41" s="81"/>
      <c r="I41" s="81"/>
      <c r="J41" s="81"/>
      <c r="K41" s="137"/>
    </row>
    <row r="42" spans="1:11" ht="15.75" customHeight="1" x14ac:dyDescent="0.25">
      <c r="A42" s="54"/>
      <c r="B42" s="81"/>
      <c r="C42" s="81"/>
      <c r="D42" s="43"/>
      <c r="E42" s="44"/>
      <c r="F42" s="60"/>
      <c r="G42" s="88"/>
      <c r="H42" s="81"/>
      <c r="I42" s="81"/>
      <c r="J42" s="81"/>
      <c r="K42" s="140"/>
    </row>
    <row r="43" spans="1:11" ht="15.75" customHeight="1" x14ac:dyDescent="0.25">
      <c r="A43" s="100"/>
      <c r="B43" s="81"/>
      <c r="C43" s="81"/>
      <c r="D43" s="81"/>
      <c r="E43" s="53"/>
      <c r="F43" s="60"/>
      <c r="G43" s="138"/>
      <c r="H43" s="139"/>
      <c r="I43" s="139"/>
      <c r="J43" s="139"/>
      <c r="K43" s="140"/>
    </row>
    <row r="44" spans="1:11" ht="15.75" customHeight="1" x14ac:dyDescent="0.25">
      <c r="A44" s="208" t="str">
        <f>VLOOKUP(quadro!I60,dados!E9:H21,2)</f>
        <v>Elisa Yayoi Utimura</v>
      </c>
      <c r="B44" s="228"/>
      <c r="C44" s="228"/>
      <c r="D44" s="228"/>
      <c r="E44" s="203"/>
      <c r="F44" s="60"/>
      <c r="G44" s="138"/>
      <c r="H44" s="139"/>
      <c r="I44" s="139"/>
      <c r="J44" s="139"/>
      <c r="K44" s="140"/>
    </row>
    <row r="45" spans="1:11" ht="15.75" customHeight="1" x14ac:dyDescent="0.25">
      <c r="A45" s="204" t="str">
        <f>VLOOKUP(quadro!I60,dados!E9:H21,3)</f>
        <v>Assistente Técnica de Compras e Contratos</v>
      </c>
      <c r="B45" s="228"/>
      <c r="C45" s="228"/>
      <c r="D45" s="228"/>
      <c r="E45" s="203"/>
      <c r="F45" s="60"/>
      <c r="G45" s="138"/>
      <c r="H45" s="139"/>
      <c r="I45" s="139"/>
      <c r="J45" s="139"/>
      <c r="K45" s="140"/>
    </row>
    <row r="46" spans="1:11" ht="15.75" customHeight="1" x14ac:dyDescent="0.25">
      <c r="A46" s="227">
        <f>dados!B5</f>
        <v>44441</v>
      </c>
      <c r="B46" s="228"/>
      <c r="C46" s="228"/>
      <c r="D46" s="228"/>
      <c r="E46" s="203"/>
      <c r="F46" s="60"/>
      <c r="G46" s="138"/>
      <c r="H46" s="139"/>
      <c r="I46" s="139"/>
      <c r="J46" s="139"/>
      <c r="K46" s="140"/>
    </row>
    <row r="47" spans="1:11" ht="15.75" customHeight="1" x14ac:dyDescent="0.25">
      <c r="A47" s="157"/>
      <c r="B47" s="144"/>
      <c r="C47" s="144"/>
      <c r="D47" s="43"/>
      <c r="E47" s="44"/>
      <c r="F47" s="60"/>
      <c r="G47" s="138"/>
      <c r="H47" s="139"/>
      <c r="I47" s="139"/>
      <c r="J47" s="139"/>
      <c r="K47" s="140"/>
    </row>
    <row r="48" spans="1:11" ht="15.75" customHeight="1" x14ac:dyDescent="0.25">
      <c r="A48" s="157"/>
      <c r="B48" s="144"/>
      <c r="C48" s="144"/>
      <c r="D48" s="43"/>
      <c r="E48" s="44"/>
      <c r="F48" s="60"/>
      <c r="G48" s="138"/>
      <c r="H48" s="139"/>
      <c r="I48" s="139"/>
      <c r="J48" s="139"/>
      <c r="K48" s="140"/>
    </row>
    <row r="49" spans="1:11" ht="15.75" customHeight="1" x14ac:dyDescent="0.25">
      <c r="A49" s="157"/>
      <c r="B49" s="144"/>
      <c r="C49" s="144"/>
      <c r="D49" s="43"/>
      <c r="E49" s="44"/>
      <c r="F49" s="60"/>
      <c r="G49" s="138"/>
      <c r="H49" s="139"/>
      <c r="I49" s="139"/>
      <c r="J49" s="139"/>
      <c r="K49" s="140"/>
    </row>
    <row r="50" spans="1:11" ht="15.75" customHeight="1" x14ac:dyDescent="0.25">
      <c r="A50" s="42"/>
      <c r="B50" s="43"/>
      <c r="C50" s="43"/>
      <c r="D50" s="43"/>
      <c r="E50" s="44"/>
      <c r="F50" s="60"/>
      <c r="G50" s="138"/>
      <c r="H50" s="139"/>
      <c r="I50" s="139"/>
      <c r="J50" s="139"/>
      <c r="K50" s="140"/>
    </row>
    <row r="51" spans="1:11" ht="15.75" customHeight="1" thickBot="1" x14ac:dyDescent="0.3">
      <c r="A51" s="205"/>
      <c r="B51" s="206"/>
      <c r="C51" s="206"/>
      <c r="D51" s="206"/>
      <c r="E51" s="207"/>
      <c r="F51" s="104"/>
      <c r="G51" s="95"/>
      <c r="H51" s="96"/>
      <c r="I51" s="96"/>
      <c r="J51" s="96"/>
      <c r="K51" s="97"/>
    </row>
  </sheetData>
  <mergeCells count="19">
    <mergeCell ref="A8:K9"/>
    <mergeCell ref="G15:K17"/>
    <mergeCell ref="G23:K23"/>
    <mergeCell ref="G28:K30"/>
    <mergeCell ref="G13:K13"/>
    <mergeCell ref="A14:E18"/>
    <mergeCell ref="A20:E24"/>
    <mergeCell ref="G24:K24"/>
    <mergeCell ref="A29:E39"/>
    <mergeCell ref="G21:K21"/>
    <mergeCell ref="G22:K22"/>
    <mergeCell ref="A25:E27"/>
    <mergeCell ref="A51:E51"/>
    <mergeCell ref="A44:E44"/>
    <mergeCell ref="A45:E45"/>
    <mergeCell ref="G34:K34"/>
    <mergeCell ref="G35:K36"/>
    <mergeCell ref="G37:K37"/>
    <mergeCell ref="A46:E46"/>
  </mergeCells>
  <pageMargins left="0.78740157499999996" right="0.78740157499999996" top="0.984251969" bottom="0.984251969" header="0.49212598499999999" footer="0.49212598499999999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5"/>
  <dimension ref="A6:K54"/>
  <sheetViews>
    <sheetView showGridLines="0" view="pageBreakPreview" topLeftCell="A19" zoomScale="75" zoomScaleNormal="100" workbookViewId="0">
      <selection activeCell="G24" sqref="G24:K24"/>
    </sheetView>
  </sheetViews>
  <sheetFormatPr defaultColWidth="9.1796875" defaultRowHeight="12.5" x14ac:dyDescent="0.25"/>
  <cols>
    <col min="1" max="5" width="9.1796875" style="181" customWidth="1"/>
    <col min="6" max="6" width="0.453125" style="181" customWidth="1"/>
    <col min="7" max="10" width="9.1796875" style="181" customWidth="1"/>
    <col min="11" max="16384" width="9.1796875" style="181"/>
  </cols>
  <sheetData>
    <row r="6" spans="1:11" x14ac:dyDescent="0.25">
      <c r="E6" s="189"/>
      <c r="F6" s="189" t="s">
        <v>227</v>
      </c>
    </row>
    <row r="7" spans="1:11" ht="15.5" customHeight="1" x14ac:dyDescent="0.35">
      <c r="E7" s="22"/>
      <c r="F7" s="22" t="str">
        <f>CONCATENATE("Processo com D.L. ",dados!B8)</f>
        <v>Processo com D.L. 7210.2020/0001136-3</v>
      </c>
    </row>
    <row r="8" spans="1:11" ht="15.75" customHeight="1" x14ac:dyDescent="0.25">
      <c r="A8" s="327" t="str">
        <f>CONCATENATE("OBJETO: ",dados!B38)</f>
        <v>OBJETO: Locação de placas metálicas de fechamento em atendimento a diversos eventos pelo período de 12 meses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</row>
    <row r="9" spans="1:11" ht="15.75" customHeight="1" thickBot="1" x14ac:dyDescent="0.3">
      <c r="A9" s="206"/>
      <c r="B9" s="206"/>
      <c r="C9" s="206"/>
      <c r="D9" s="206"/>
      <c r="E9" s="206"/>
      <c r="F9" s="206"/>
      <c r="G9" s="206"/>
      <c r="H9" s="206"/>
      <c r="I9" s="206"/>
      <c r="J9" s="206"/>
      <c r="K9" s="206"/>
    </row>
    <row r="10" spans="1:11" ht="15.75" customHeight="1" x14ac:dyDescent="0.25">
      <c r="A10" s="83" t="s">
        <v>228</v>
      </c>
      <c r="B10" s="84"/>
      <c r="C10" s="84"/>
      <c r="D10" s="84"/>
      <c r="E10" s="98"/>
      <c r="F10" s="101"/>
      <c r="G10" s="105" t="s">
        <v>228</v>
      </c>
      <c r="H10" s="84"/>
      <c r="I10" s="84"/>
      <c r="J10" s="84"/>
      <c r="K10" s="46"/>
    </row>
    <row r="11" spans="1:11" ht="15.75" customHeight="1" x14ac:dyDescent="0.25">
      <c r="A11" s="47" t="s">
        <v>79</v>
      </c>
      <c r="B11" s="81"/>
      <c r="C11" s="81"/>
      <c r="D11" s="81"/>
      <c r="E11" s="53"/>
      <c r="F11" s="88"/>
      <c r="G11" s="90" t="s">
        <v>238</v>
      </c>
      <c r="H11" s="81"/>
      <c r="I11" s="81"/>
      <c r="J11" s="81"/>
      <c r="K11" s="89"/>
    </row>
    <row r="12" spans="1:11" ht="15.75" customHeight="1" x14ac:dyDescent="0.25">
      <c r="A12" s="54" t="s">
        <v>298</v>
      </c>
      <c r="B12" s="81"/>
      <c r="C12" s="81"/>
      <c r="D12" s="81"/>
      <c r="E12" s="53"/>
      <c r="F12" s="88"/>
      <c r="G12" s="90" t="s">
        <v>239</v>
      </c>
      <c r="H12" s="81"/>
      <c r="I12" s="81"/>
      <c r="J12" s="81"/>
      <c r="K12" s="89"/>
    </row>
    <row r="13" spans="1:11" ht="15.75" customHeight="1" x14ac:dyDescent="0.25">
      <c r="A13" s="54"/>
      <c r="B13" s="81"/>
      <c r="C13" s="81"/>
      <c r="D13" s="81"/>
      <c r="E13" s="53"/>
      <c r="F13" s="88"/>
      <c r="G13" s="221" t="s">
        <v>231</v>
      </c>
      <c r="H13" s="228"/>
      <c r="I13" s="228"/>
      <c r="J13" s="228"/>
      <c r="K13" s="210"/>
    </row>
    <row r="14" spans="1:11" ht="15.75" customHeight="1" x14ac:dyDescent="0.25">
      <c r="A14" s="217" t="e">
        <f>CONCATENATE("Trata-se de ",dados!B38," solicitada pela Gerência ",dados!B39,", conforme consta na SC/S ",dados!B10," nº ",dados!B9," à fl. 001.")</f>
        <v>#N/A</v>
      </c>
      <c r="B14" s="228"/>
      <c r="C14" s="228"/>
      <c r="D14" s="228"/>
      <c r="E14" s="203"/>
      <c r="F14" s="152"/>
      <c r="G14" s="88"/>
      <c r="H14" s="45"/>
      <c r="I14" s="45"/>
      <c r="J14" s="45"/>
      <c r="K14" s="52"/>
    </row>
    <row r="15" spans="1:11" ht="15.75" customHeight="1" x14ac:dyDescent="0.25">
      <c r="A15" s="218"/>
      <c r="B15" s="228"/>
      <c r="C15" s="228"/>
      <c r="D15" s="228"/>
      <c r="E15" s="203"/>
      <c r="F15" s="88"/>
      <c r="G15" s="221" t="s">
        <v>299</v>
      </c>
      <c r="H15" s="228"/>
      <c r="I15" s="228"/>
      <c r="J15" s="228"/>
      <c r="K15" s="210"/>
    </row>
    <row r="16" spans="1:11" ht="15.75" customHeight="1" x14ac:dyDescent="0.25">
      <c r="A16" s="218"/>
      <c r="B16" s="228"/>
      <c r="C16" s="228"/>
      <c r="D16" s="228"/>
      <c r="E16" s="203"/>
      <c r="F16" s="88"/>
      <c r="G16" s="211"/>
      <c r="H16" s="228"/>
      <c r="I16" s="228"/>
      <c r="J16" s="228"/>
      <c r="K16" s="210"/>
    </row>
    <row r="17" spans="1:11" ht="15.75" customHeight="1" x14ac:dyDescent="0.25">
      <c r="A17" s="218"/>
      <c r="B17" s="228"/>
      <c r="C17" s="228"/>
      <c r="D17" s="228"/>
      <c r="E17" s="203"/>
      <c r="F17" s="88"/>
      <c r="G17" s="211"/>
      <c r="H17" s="228"/>
      <c r="I17" s="228"/>
      <c r="J17" s="228"/>
      <c r="K17" s="210"/>
    </row>
    <row r="18" spans="1:11" ht="15.75" customHeight="1" x14ac:dyDescent="0.25">
      <c r="A18" s="218"/>
      <c r="B18" s="228"/>
      <c r="C18" s="228"/>
      <c r="D18" s="228"/>
      <c r="E18" s="203"/>
      <c r="F18" s="152"/>
      <c r="G18" s="211"/>
      <c r="H18" s="228"/>
      <c r="I18" s="228"/>
      <c r="J18" s="228"/>
      <c r="K18" s="210"/>
    </row>
    <row r="19" spans="1:11" ht="15.75" customHeight="1" x14ac:dyDescent="0.25">
      <c r="A19" s="218"/>
      <c r="B19" s="228"/>
      <c r="C19" s="228"/>
      <c r="D19" s="228"/>
      <c r="E19" s="203"/>
      <c r="F19" s="152"/>
      <c r="G19" s="211"/>
      <c r="H19" s="228"/>
      <c r="I19" s="228"/>
      <c r="J19" s="228"/>
      <c r="K19" s="210"/>
    </row>
    <row r="20" spans="1:11" ht="15.75" customHeight="1" x14ac:dyDescent="0.25">
      <c r="A20" s="218"/>
      <c r="B20" s="228"/>
      <c r="C20" s="228"/>
      <c r="D20" s="228"/>
      <c r="E20" s="203"/>
      <c r="F20" s="152"/>
      <c r="G20" s="88"/>
      <c r="H20" s="81"/>
      <c r="I20" s="81"/>
      <c r="J20" s="81"/>
      <c r="K20" s="89"/>
    </row>
    <row r="21" spans="1:11" ht="15.75" customHeight="1" x14ac:dyDescent="0.25">
      <c r="A21" s="100"/>
      <c r="B21" s="81"/>
      <c r="C21" s="81"/>
      <c r="D21" s="81"/>
      <c r="E21" s="53"/>
      <c r="F21" s="88"/>
      <c r="G21" s="88"/>
      <c r="H21" s="81"/>
      <c r="I21" s="81"/>
      <c r="J21" s="81"/>
      <c r="K21" s="89"/>
    </row>
    <row r="22" spans="1:11" ht="15.75" customHeight="1" x14ac:dyDescent="0.25">
      <c r="A22" s="217" t="s">
        <v>241</v>
      </c>
      <c r="B22" s="228"/>
      <c r="C22" s="228"/>
      <c r="D22" s="228"/>
      <c r="E22" s="203"/>
      <c r="F22" s="152"/>
      <c r="G22" s="88"/>
      <c r="H22" s="81"/>
      <c r="I22" s="81"/>
      <c r="J22" s="81"/>
      <c r="K22" s="89"/>
    </row>
    <row r="23" spans="1:11" ht="15.75" customHeight="1" x14ac:dyDescent="0.25">
      <c r="A23" s="218"/>
      <c r="B23" s="228"/>
      <c r="C23" s="228"/>
      <c r="D23" s="228"/>
      <c r="E23" s="203"/>
      <c r="F23" s="88"/>
      <c r="G23" s="216" t="s">
        <v>300</v>
      </c>
      <c r="H23" s="228"/>
      <c r="I23" s="228"/>
      <c r="J23" s="228"/>
      <c r="K23" s="210"/>
    </row>
    <row r="24" spans="1:11" ht="15.75" customHeight="1" x14ac:dyDescent="0.25">
      <c r="A24" s="218"/>
      <c r="B24" s="228"/>
      <c r="C24" s="228"/>
      <c r="D24" s="228"/>
      <c r="E24" s="203"/>
      <c r="F24" s="102"/>
      <c r="G24" s="209" t="s">
        <v>232</v>
      </c>
      <c r="H24" s="228"/>
      <c r="I24" s="228"/>
      <c r="J24" s="228"/>
      <c r="K24" s="210"/>
    </row>
    <row r="25" spans="1:11" ht="15.75" customHeight="1" x14ac:dyDescent="0.25">
      <c r="A25" s="218"/>
      <c r="B25" s="228"/>
      <c r="C25" s="228"/>
      <c r="D25" s="228"/>
      <c r="E25" s="203"/>
      <c r="F25" s="88"/>
      <c r="G25" s="112"/>
      <c r="H25" s="113"/>
      <c r="I25" s="113"/>
      <c r="J25" s="113"/>
      <c r="K25" s="114"/>
    </row>
    <row r="26" spans="1:11" ht="15.75" customHeight="1" x14ac:dyDescent="0.25">
      <c r="A26" s="218"/>
      <c r="B26" s="228"/>
      <c r="C26" s="228"/>
      <c r="D26" s="228"/>
      <c r="E26" s="203"/>
      <c r="F26" s="88"/>
      <c r="G26" s="214">
        <f>dados!B5</f>
        <v>44441</v>
      </c>
      <c r="H26" s="228"/>
      <c r="I26" s="228"/>
      <c r="J26" s="228"/>
      <c r="K26" s="210"/>
    </row>
    <row r="27" spans="1:11" ht="15.75" customHeight="1" x14ac:dyDescent="0.25">
      <c r="A27" s="234" t="str">
        <f>CONCATENATE(dados!B26,"  no valor de R$",TEXT(dados!B41,"#.###,00"),".")</f>
        <v>Recon Produtora e Eventos Eireli  no valor de R$645.000,00.</v>
      </c>
      <c r="B27" s="228"/>
      <c r="C27" s="228"/>
      <c r="D27" s="228"/>
      <c r="E27" s="203"/>
      <c r="F27" s="88"/>
      <c r="G27" s="90" t="s">
        <v>228</v>
      </c>
      <c r="H27" s="81"/>
      <c r="I27" s="81"/>
      <c r="J27" s="81"/>
      <c r="K27" s="89"/>
    </row>
    <row r="28" spans="1:11" ht="15.75" customHeight="1" x14ac:dyDescent="0.25">
      <c r="A28" s="218"/>
      <c r="B28" s="228"/>
      <c r="C28" s="228"/>
      <c r="D28" s="228"/>
      <c r="E28" s="203"/>
      <c r="F28" s="158"/>
      <c r="G28" s="90" t="s">
        <v>79</v>
      </c>
      <c r="H28" s="81"/>
      <c r="I28" s="81"/>
      <c r="J28" s="81"/>
      <c r="K28" s="89"/>
    </row>
    <row r="29" spans="1:11" ht="15.75" customHeight="1" x14ac:dyDescent="0.25">
      <c r="A29" s="218"/>
      <c r="B29" s="228"/>
      <c r="C29" s="228"/>
      <c r="D29" s="228"/>
      <c r="E29" s="203"/>
      <c r="F29" s="103"/>
      <c r="G29" s="88"/>
      <c r="H29" s="81"/>
      <c r="I29" s="81"/>
      <c r="J29" s="81"/>
      <c r="K29" s="89"/>
    </row>
    <row r="30" spans="1:11" ht="15.75" customHeight="1" x14ac:dyDescent="0.25">
      <c r="A30" s="100"/>
      <c r="B30" s="81"/>
      <c r="C30" s="81"/>
      <c r="D30" s="81"/>
      <c r="E30" s="53"/>
      <c r="F30" s="88"/>
      <c r="G30" s="221" t="s">
        <v>301</v>
      </c>
      <c r="H30" s="228"/>
      <c r="I30" s="228"/>
      <c r="J30" s="228"/>
      <c r="K30" s="210"/>
    </row>
    <row r="31" spans="1:11" ht="15.75" customHeight="1" x14ac:dyDescent="0.25">
      <c r="A31" s="217" t="s">
        <v>302</v>
      </c>
      <c r="B31" s="228"/>
      <c r="C31" s="228"/>
      <c r="D31" s="228"/>
      <c r="E31" s="203"/>
      <c r="F31" s="88"/>
      <c r="G31" s="211"/>
      <c r="H31" s="228"/>
      <c r="I31" s="228"/>
      <c r="J31" s="228"/>
      <c r="K31" s="210"/>
    </row>
    <row r="32" spans="1:11" ht="15.75" customHeight="1" x14ac:dyDescent="0.25">
      <c r="A32" s="218"/>
      <c r="B32" s="228"/>
      <c r="C32" s="228"/>
      <c r="D32" s="228"/>
      <c r="E32" s="203"/>
      <c r="F32" s="88"/>
      <c r="G32" s="211"/>
      <c r="H32" s="228"/>
      <c r="I32" s="228"/>
      <c r="J32" s="228"/>
      <c r="K32" s="210"/>
    </row>
    <row r="33" spans="1:11" ht="15.75" customHeight="1" x14ac:dyDescent="0.25">
      <c r="A33" s="218"/>
      <c r="B33" s="228"/>
      <c r="C33" s="228"/>
      <c r="D33" s="228"/>
      <c r="E33" s="203"/>
      <c r="F33" s="88"/>
      <c r="G33" s="152"/>
      <c r="H33" s="147"/>
      <c r="I33" s="147"/>
      <c r="J33" s="147"/>
      <c r="K33" s="153"/>
    </row>
    <row r="34" spans="1:11" ht="15.75" customHeight="1" x14ac:dyDescent="0.25">
      <c r="A34" s="218"/>
      <c r="B34" s="228"/>
      <c r="C34" s="228"/>
      <c r="D34" s="228"/>
      <c r="E34" s="203"/>
      <c r="F34" s="88"/>
      <c r="G34" s="152"/>
      <c r="H34" s="147"/>
      <c r="I34" s="147"/>
      <c r="J34" s="147"/>
      <c r="K34" s="153"/>
    </row>
    <row r="35" spans="1:11" ht="15.75" customHeight="1" x14ac:dyDescent="0.25">
      <c r="A35" s="218"/>
      <c r="B35" s="228"/>
      <c r="C35" s="228"/>
      <c r="D35" s="228"/>
      <c r="E35" s="203"/>
      <c r="F35" s="88"/>
      <c r="G35" s="51"/>
      <c r="H35" s="45"/>
      <c r="I35" s="45"/>
      <c r="J35" s="45"/>
      <c r="K35" s="52"/>
    </row>
    <row r="36" spans="1:11" ht="15.75" customHeight="1" x14ac:dyDescent="0.25">
      <c r="A36" s="218"/>
      <c r="B36" s="228"/>
      <c r="C36" s="228"/>
      <c r="D36" s="228"/>
      <c r="E36" s="203"/>
      <c r="F36" s="88"/>
      <c r="G36" s="88"/>
      <c r="H36" s="81"/>
      <c r="I36" s="81"/>
      <c r="J36" s="81"/>
      <c r="K36" s="153"/>
    </row>
    <row r="37" spans="1:11" ht="15.75" customHeight="1" x14ac:dyDescent="0.25">
      <c r="A37" s="218"/>
      <c r="B37" s="228"/>
      <c r="C37" s="228"/>
      <c r="D37" s="228"/>
      <c r="E37" s="203"/>
      <c r="F37" s="152"/>
      <c r="G37" s="141"/>
      <c r="H37" s="142"/>
      <c r="I37" s="142"/>
      <c r="J37" s="142"/>
      <c r="K37" s="153"/>
    </row>
    <row r="38" spans="1:11" ht="15.75" customHeight="1" x14ac:dyDescent="0.25">
      <c r="A38" s="218"/>
      <c r="B38" s="228"/>
      <c r="C38" s="228"/>
      <c r="D38" s="228"/>
      <c r="E38" s="203"/>
      <c r="F38" s="60"/>
      <c r="G38" s="216" t="str">
        <f>dados!F35</f>
        <v>Rodrigo Kluska</v>
      </c>
      <c r="H38" s="228"/>
      <c r="I38" s="228"/>
      <c r="J38" s="228"/>
      <c r="K38" s="210"/>
    </row>
    <row r="39" spans="1:11" ht="15.75" customHeight="1" x14ac:dyDescent="0.25">
      <c r="A39" s="218"/>
      <c r="B39" s="228"/>
      <c r="C39" s="228"/>
      <c r="D39" s="228"/>
      <c r="E39" s="203"/>
      <c r="F39" s="102"/>
      <c r="G39" s="209" t="s">
        <v>242</v>
      </c>
      <c r="H39" s="228"/>
      <c r="I39" s="228"/>
      <c r="J39" s="228"/>
      <c r="K39" s="210"/>
    </row>
    <row r="40" spans="1:11" ht="15.75" customHeight="1" x14ac:dyDescent="0.25">
      <c r="A40" s="218"/>
      <c r="B40" s="228"/>
      <c r="C40" s="228"/>
      <c r="D40" s="228"/>
      <c r="E40" s="203"/>
      <c r="F40" s="60"/>
      <c r="G40" s="211"/>
      <c r="H40" s="228"/>
      <c r="I40" s="228"/>
      <c r="J40" s="228"/>
      <c r="K40" s="210"/>
    </row>
    <row r="41" spans="1:11" ht="15.75" customHeight="1" x14ac:dyDescent="0.25">
      <c r="A41" s="218"/>
      <c r="B41" s="228"/>
      <c r="C41" s="228"/>
      <c r="D41" s="228"/>
      <c r="E41" s="203"/>
      <c r="F41" s="60"/>
      <c r="G41" s="214">
        <f>dados!B5</f>
        <v>44441</v>
      </c>
      <c r="H41" s="228"/>
      <c r="I41" s="228"/>
      <c r="J41" s="228"/>
      <c r="K41" s="210"/>
    </row>
    <row r="42" spans="1:11" ht="15.75" customHeight="1" x14ac:dyDescent="0.25">
      <c r="A42" s="218"/>
      <c r="B42" s="228"/>
      <c r="C42" s="228"/>
      <c r="D42" s="228"/>
      <c r="E42" s="203"/>
      <c r="F42" s="60"/>
      <c r="G42" s="138"/>
      <c r="H42" s="139"/>
      <c r="I42" s="139"/>
      <c r="J42" s="139"/>
      <c r="K42" s="140"/>
    </row>
    <row r="43" spans="1:11" ht="18.75" customHeight="1" x14ac:dyDescent="0.25">
      <c r="A43" s="218"/>
      <c r="B43" s="228"/>
      <c r="C43" s="228"/>
      <c r="D43" s="228"/>
      <c r="E43" s="203"/>
      <c r="F43" s="60"/>
      <c r="G43" s="138"/>
      <c r="H43" s="139"/>
      <c r="I43" s="139"/>
      <c r="J43" s="139"/>
      <c r="K43" s="140"/>
    </row>
    <row r="44" spans="1:11" ht="15.75" customHeight="1" x14ac:dyDescent="0.25">
      <c r="A44" s="155" t="s">
        <v>235</v>
      </c>
      <c r="B44" s="156"/>
      <c r="C44" s="156"/>
      <c r="D44" s="43"/>
      <c r="E44" s="44"/>
      <c r="F44" s="60"/>
      <c r="G44" s="88"/>
      <c r="H44" s="81"/>
      <c r="I44" s="81"/>
      <c r="J44" s="81"/>
      <c r="K44" s="137"/>
    </row>
    <row r="45" spans="1:11" ht="15.75" customHeight="1" x14ac:dyDescent="0.25">
      <c r="A45" s="54"/>
      <c r="B45" s="81"/>
      <c r="C45" s="81"/>
      <c r="D45" s="43"/>
      <c r="E45" s="44"/>
      <c r="F45" s="60"/>
      <c r="G45" s="88"/>
      <c r="H45" s="81"/>
      <c r="I45" s="81"/>
      <c r="J45" s="81"/>
      <c r="K45" s="137"/>
    </row>
    <row r="46" spans="1:11" ht="15.75" customHeight="1" x14ac:dyDescent="0.25">
      <c r="A46" s="54"/>
      <c r="B46" s="81"/>
      <c r="C46" s="81"/>
      <c r="D46" s="43"/>
      <c r="E46" s="44"/>
      <c r="F46" s="60"/>
      <c r="G46" s="88"/>
      <c r="H46" s="81"/>
      <c r="I46" s="81"/>
      <c r="J46" s="81"/>
      <c r="K46" s="140"/>
    </row>
    <row r="47" spans="1:11" ht="15.75" customHeight="1" x14ac:dyDescent="0.25">
      <c r="A47" s="100"/>
      <c r="B47" s="81"/>
      <c r="C47" s="81"/>
      <c r="D47" s="81"/>
      <c r="E47" s="53"/>
      <c r="F47" s="60"/>
      <c r="G47" s="138"/>
      <c r="H47" s="139"/>
      <c r="I47" s="139"/>
      <c r="J47" s="139"/>
      <c r="K47" s="140"/>
    </row>
    <row r="48" spans="1:11" ht="15.75" customHeight="1" x14ac:dyDescent="0.25">
      <c r="A48" s="208" t="s">
        <v>28</v>
      </c>
      <c r="B48" s="228"/>
      <c r="C48" s="228"/>
      <c r="D48" s="228"/>
      <c r="E48" s="203"/>
      <c r="F48" s="60"/>
      <c r="G48" s="138"/>
      <c r="H48" s="139"/>
      <c r="I48" s="139"/>
      <c r="J48" s="139"/>
      <c r="K48" s="140"/>
    </row>
    <row r="49" spans="1:11" ht="15.75" customHeight="1" x14ac:dyDescent="0.25">
      <c r="A49" s="204" t="s">
        <v>295</v>
      </c>
      <c r="B49" s="228"/>
      <c r="C49" s="228"/>
      <c r="D49" s="228"/>
      <c r="E49" s="203"/>
      <c r="F49" s="60"/>
      <c r="G49" s="138"/>
      <c r="H49" s="139"/>
      <c r="I49" s="139"/>
      <c r="J49" s="139"/>
      <c r="K49" s="140"/>
    </row>
    <row r="50" spans="1:11" ht="15.75" customHeight="1" x14ac:dyDescent="0.25">
      <c r="A50" s="227">
        <f>dados!B5</f>
        <v>44441</v>
      </c>
      <c r="B50" s="228"/>
      <c r="C50" s="228"/>
      <c r="D50" s="228"/>
      <c r="E50" s="203"/>
      <c r="F50" s="60"/>
      <c r="G50" s="138"/>
      <c r="H50" s="139"/>
      <c r="I50" s="139"/>
      <c r="J50" s="139"/>
      <c r="K50" s="140"/>
    </row>
    <row r="51" spans="1:11" ht="15.75" customHeight="1" x14ac:dyDescent="0.25">
      <c r="A51" s="157"/>
      <c r="B51" s="144"/>
      <c r="C51" s="144"/>
      <c r="D51" s="43"/>
      <c r="E51" s="44"/>
      <c r="F51" s="60"/>
      <c r="G51" s="138"/>
      <c r="H51" s="139"/>
      <c r="I51" s="139"/>
      <c r="J51" s="139"/>
      <c r="K51" s="140"/>
    </row>
    <row r="52" spans="1:11" ht="15.75" customHeight="1" x14ac:dyDescent="0.25">
      <c r="A52" s="157"/>
      <c r="B52" s="144"/>
      <c r="C52" s="144"/>
      <c r="D52" s="43"/>
      <c r="E52" s="44"/>
      <c r="F52" s="60"/>
      <c r="G52" s="138"/>
      <c r="H52" s="139"/>
      <c r="I52" s="139"/>
      <c r="J52" s="139"/>
      <c r="K52" s="140"/>
    </row>
    <row r="53" spans="1:11" ht="15.75" customHeight="1" x14ac:dyDescent="0.25">
      <c r="A53" s="42"/>
      <c r="B53" s="43"/>
      <c r="C53" s="43"/>
      <c r="D53" s="43"/>
      <c r="E53" s="44"/>
      <c r="F53" s="60"/>
      <c r="G53" s="138"/>
      <c r="H53" s="139"/>
      <c r="I53" s="139"/>
      <c r="J53" s="139"/>
      <c r="K53" s="140"/>
    </row>
    <row r="54" spans="1:11" ht="15.75" customHeight="1" thickBot="1" x14ac:dyDescent="0.3">
      <c r="A54" s="205"/>
      <c r="B54" s="206"/>
      <c r="C54" s="206"/>
      <c r="D54" s="206"/>
      <c r="E54" s="207"/>
      <c r="F54" s="104"/>
      <c r="G54" s="95"/>
      <c r="H54" s="96"/>
      <c r="I54" s="96"/>
      <c r="J54" s="96"/>
      <c r="K54" s="97"/>
    </row>
  </sheetData>
  <mergeCells count="18">
    <mergeCell ref="A22:E26"/>
    <mergeCell ref="G23:K23"/>
    <mergeCell ref="G26:K26"/>
    <mergeCell ref="G24:K24"/>
    <mergeCell ref="A8:K9"/>
    <mergeCell ref="G13:K13"/>
    <mergeCell ref="A14:E20"/>
    <mergeCell ref="G15:K19"/>
    <mergeCell ref="A27:E29"/>
    <mergeCell ref="G30:K32"/>
    <mergeCell ref="G38:K38"/>
    <mergeCell ref="G39:K40"/>
    <mergeCell ref="A54:E54"/>
    <mergeCell ref="G41:K41"/>
    <mergeCell ref="A48:E48"/>
    <mergeCell ref="A49:E49"/>
    <mergeCell ref="A50:E50"/>
    <mergeCell ref="A31:E43"/>
  </mergeCells>
  <pageMargins left="0.78740157499999996" right="0.78740157499999996" top="0.984251969" bottom="0.984251969" header="0.49212598499999999" footer="0.49212598499999999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8"/>
  <dimension ref="A1:X2"/>
  <sheetViews>
    <sheetView workbookViewId="0">
      <selection activeCell="K2" sqref="K2"/>
    </sheetView>
  </sheetViews>
  <sheetFormatPr defaultRowHeight="12.5" x14ac:dyDescent="0.25"/>
  <cols>
    <col min="2" max="2" width="18.81640625" style="175" customWidth="1"/>
    <col min="3" max="3" width="10.1796875" style="175" bestFit="1" customWidth="1"/>
    <col min="11" max="11" width="16.81640625" style="175" customWidth="1"/>
  </cols>
  <sheetData>
    <row r="1" spans="1:24" x14ac:dyDescent="0.25">
      <c r="A1" s="116" t="s">
        <v>303</v>
      </c>
      <c r="B1" s="116" t="s">
        <v>304</v>
      </c>
      <c r="C1" s="116" t="s">
        <v>305</v>
      </c>
      <c r="D1" s="116" t="s">
        <v>306</v>
      </c>
      <c r="E1" s="116" t="s">
        <v>307</v>
      </c>
      <c r="F1" s="116" t="s">
        <v>308</v>
      </c>
      <c r="G1" s="116" t="s">
        <v>309</v>
      </c>
      <c r="H1" s="116" t="s">
        <v>310</v>
      </c>
      <c r="I1" s="116" t="s">
        <v>311</v>
      </c>
      <c r="J1" s="116" t="s">
        <v>312</v>
      </c>
      <c r="K1" s="116" t="s">
        <v>313</v>
      </c>
      <c r="L1" s="116" t="s">
        <v>314</v>
      </c>
      <c r="M1" s="116" t="s">
        <v>315</v>
      </c>
      <c r="N1" s="116" t="s">
        <v>316</v>
      </c>
      <c r="O1" s="116" t="s">
        <v>317</v>
      </c>
      <c r="P1" s="116" t="s">
        <v>318</v>
      </c>
      <c r="Q1" s="116" t="s">
        <v>319</v>
      </c>
      <c r="R1" s="116" t="s">
        <v>320</v>
      </c>
      <c r="S1" s="116" t="s">
        <v>321</v>
      </c>
      <c r="T1" s="116" t="s">
        <v>322</v>
      </c>
      <c r="U1" s="116" t="s">
        <v>323</v>
      </c>
      <c r="V1" s="116"/>
      <c r="W1" s="116"/>
      <c r="X1" s="116"/>
    </row>
    <row r="2" spans="1:24" x14ac:dyDescent="0.25">
      <c r="A2" s="116" t="s">
        <v>7</v>
      </c>
      <c r="B2" s="116" t="s">
        <v>12</v>
      </c>
      <c r="C2" s="115">
        <v>44441</v>
      </c>
      <c r="D2" s="116"/>
      <c r="E2" s="116" t="s">
        <v>14</v>
      </c>
      <c r="F2" s="116" t="s">
        <v>16</v>
      </c>
      <c r="G2" s="116" t="s">
        <v>56</v>
      </c>
      <c r="H2" s="116" t="s">
        <v>58</v>
      </c>
      <c r="I2" s="116" t="s">
        <v>62</v>
      </c>
      <c r="J2" s="116" t="s">
        <v>60</v>
      </c>
      <c r="K2" s="116" t="s">
        <v>66</v>
      </c>
      <c r="L2" s="116"/>
      <c r="M2" s="116" t="s">
        <v>64</v>
      </c>
      <c r="N2" s="116"/>
      <c r="O2" s="116" t="s">
        <v>71</v>
      </c>
      <c r="P2" s="116" t="s">
        <v>73</v>
      </c>
      <c r="Q2" s="116" t="s">
        <v>78</v>
      </c>
      <c r="R2" s="116" t="s">
        <v>83</v>
      </c>
      <c r="S2" s="195">
        <v>25900</v>
      </c>
      <c r="T2" s="116" t="s">
        <v>33</v>
      </c>
      <c r="U2" s="116" t="s">
        <v>22</v>
      </c>
      <c r="W2" s="115"/>
      <c r="X2" s="115"/>
    </row>
  </sheetData>
  <pageMargins left="0.78740157499999996" right="0.78740157499999996" top="0.984251969" bottom="0.984251969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9</vt:i4>
      </vt:variant>
    </vt:vector>
  </HeadingPairs>
  <TitlesOfParts>
    <vt:vector size="19" baseType="lpstr">
      <vt:lpstr>dados</vt:lpstr>
      <vt:lpstr>despacho</vt:lpstr>
      <vt:lpstr>desp. comp.-ger.</vt:lpstr>
      <vt:lpstr>desp. ger.-dir.</vt:lpstr>
      <vt:lpstr>quadro</vt:lpstr>
      <vt:lpstr>quadro 2 ou mais folhas</vt:lpstr>
      <vt:lpstr>desp. comp.-coord.</vt:lpstr>
      <vt:lpstr>desp. coord.-ger.</vt:lpstr>
      <vt:lpstr>CNS_PrintAS</vt:lpstr>
      <vt:lpstr>CNS_PrintASEXCEL</vt:lpstr>
      <vt:lpstr>dados!Area_de_impressao</vt:lpstr>
      <vt:lpstr>'desp. comp.-ger.'!Area_de_impressao</vt:lpstr>
      <vt:lpstr>'desp. coord.-ger.'!Area_de_impressao</vt:lpstr>
      <vt:lpstr>despacho!Area_de_impressao</vt:lpstr>
      <vt:lpstr>quadro!Area_de_impressao</vt:lpstr>
      <vt:lpstr>'quadro 2 ou mais folhas'!Area_de_impressao</vt:lpstr>
      <vt:lpstr>CNS_PrintAS</vt:lpstr>
      <vt:lpstr>CNS_PrintASEXCEL</vt:lpstr>
      <vt:lpstr>'quadro 2 ou mais folhas'!Titulos_de_impressao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Rommell Ocroche</dc:creator>
  <cp:lastModifiedBy>Alberto Rommell Ocroche</cp:lastModifiedBy>
  <cp:lastPrinted>2021-01-14T17:48:35Z</cp:lastPrinted>
  <dcterms:created xsi:type="dcterms:W3CDTF">2006-02-15T12:04:20Z</dcterms:created>
  <dcterms:modified xsi:type="dcterms:W3CDTF">2021-10-17T17:40:03Z</dcterms:modified>
</cp:coreProperties>
</file>