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0" windowHeight="11160"/>
  </bookViews>
  <sheets>
    <sheet name="Foglio1" sheetId="1" r:id="rId1"/>
    <sheet name="GaSe" sheetId="2" r:id="rId2"/>
    <sheet name="GaAs" sheetId="3" r:id="rId3"/>
    <sheet name="boh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" i="1"/>
  <c r="X4" s="1"/>
  <c r="V5"/>
  <c r="X5" s="1"/>
  <c r="V6"/>
  <c r="X6" s="1"/>
  <c r="V7"/>
  <c r="V8"/>
  <c r="V9"/>
  <c r="V10"/>
  <c r="V11"/>
  <c r="V12"/>
  <c r="V13"/>
  <c r="V14"/>
  <c r="V3"/>
  <c r="X3" s="1"/>
  <c r="X7"/>
  <c r="X8"/>
  <c r="X9"/>
  <c r="X10"/>
  <c r="X11"/>
  <c r="X12"/>
  <c r="X13"/>
  <c r="X14"/>
  <c r="AF16"/>
  <c r="AG5"/>
  <c r="AG6"/>
  <c r="AG7"/>
  <c r="AG8"/>
  <c r="AG9"/>
  <c r="AG10"/>
  <c r="AG11"/>
  <c r="AG12"/>
  <c r="AG13"/>
  <c r="AG14"/>
  <c r="AG4"/>
  <c r="AI5"/>
  <c r="AI6"/>
  <c r="AI7"/>
  <c r="AI8"/>
  <c r="AI9"/>
  <c r="AI10"/>
  <c r="AI11"/>
  <c r="AI12"/>
  <c r="AI13"/>
  <c r="AI14"/>
  <c r="AI4"/>
  <c r="AH4"/>
  <c r="AE5"/>
  <c r="AE6"/>
  <c r="AE7"/>
  <c r="AE8"/>
  <c r="AE9"/>
  <c r="AE10"/>
  <c r="AE11"/>
  <c r="AE12"/>
  <c r="AE13"/>
  <c r="AE14"/>
  <c r="AE4"/>
  <c r="AH5"/>
  <c r="AH6"/>
  <c r="AH7"/>
  <c r="AH8"/>
  <c r="AH9"/>
  <c r="AH10"/>
  <c r="AH11"/>
  <c r="AH12"/>
  <c r="AH13"/>
  <c r="AH14"/>
  <c r="AF5"/>
  <c r="AF6"/>
  <c r="AF7"/>
  <c r="AF8"/>
  <c r="AF9"/>
  <c r="AF10"/>
  <c r="AF11"/>
  <c r="AF12"/>
  <c r="AF13"/>
  <c r="AF14"/>
  <c r="AF4"/>
  <c r="AD5"/>
  <c r="AD6"/>
  <c r="AD7"/>
  <c r="AD8"/>
  <c r="AD9"/>
  <c r="AD10"/>
  <c r="AD11"/>
  <c r="AD12"/>
  <c r="AD13"/>
  <c r="AD14"/>
  <c r="AD4"/>
  <c r="W17"/>
  <c r="W16"/>
  <c r="W4"/>
  <c r="W5"/>
  <c r="W6"/>
  <c r="W7"/>
  <c r="W8"/>
  <c r="W9"/>
  <c r="W10"/>
  <c r="W11"/>
  <c r="W12"/>
  <c r="W13"/>
  <c r="W14"/>
  <c r="W3"/>
  <c r="O5" i="2"/>
  <c r="O6"/>
  <c r="O7"/>
  <c r="O8"/>
  <c r="O9"/>
  <c r="O10"/>
  <c r="O11"/>
  <c r="O12"/>
  <c r="O13"/>
  <c r="O14"/>
  <c r="O15"/>
  <c r="O16"/>
  <c r="O17"/>
  <c r="O18"/>
  <c r="O19"/>
  <c r="O20"/>
  <c r="O4"/>
  <c r="N6" i="3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5"/>
  <c r="F38"/>
  <c r="M4" i="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3"/>
  <c r="F5" i="3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9"/>
  <c r="F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"/>
  <c r="N20" i="2"/>
  <c r="N19"/>
  <c r="N17"/>
  <c r="N18"/>
  <c r="N16"/>
  <c r="N8"/>
  <c r="N9"/>
  <c r="N10"/>
  <c r="N11"/>
  <c r="N12"/>
  <c r="N13"/>
  <c r="N14"/>
  <c r="N15"/>
  <c r="N7"/>
  <c r="H20"/>
  <c r="N6"/>
  <c r="N5"/>
  <c r="N4"/>
  <c r="N3"/>
  <c r="AP4" i="1"/>
  <c r="AP5"/>
  <c r="AP6"/>
  <c r="AP7"/>
  <c r="AP8"/>
  <c r="AP9"/>
  <c r="AP10"/>
  <c r="AP11"/>
  <c r="AP12"/>
  <c r="AP13"/>
  <c r="AP14"/>
  <c r="AP15"/>
  <c r="AP16"/>
  <c r="AP17"/>
  <c r="AP18"/>
  <c r="AP19"/>
  <c r="AP20"/>
  <c r="AP3"/>
  <c r="H26" i="2"/>
  <c r="H41"/>
  <c r="H40"/>
  <c r="H39"/>
  <c r="H38"/>
  <c r="H37"/>
  <c r="H36"/>
  <c r="H35"/>
  <c r="H27"/>
  <c r="H28"/>
  <c r="H29"/>
  <c r="H30"/>
  <c r="H31"/>
  <c r="H32"/>
  <c r="H33"/>
  <c r="H34"/>
  <c r="H16"/>
  <c r="H17"/>
  <c r="H18"/>
  <c r="H19"/>
  <c r="H21"/>
  <c r="H22"/>
  <c r="H23"/>
  <c r="H24"/>
  <c r="H15"/>
  <c r="H2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4"/>
  <c r="H14"/>
  <c r="H13"/>
  <c r="H12"/>
  <c r="H4"/>
  <c r="H5"/>
  <c r="H6"/>
  <c r="H7"/>
  <c r="H8"/>
  <c r="H9"/>
  <c r="H10"/>
  <c r="H11"/>
  <c r="H3"/>
</calcChain>
</file>

<file path=xl/sharedStrings.xml><?xml version="1.0" encoding="utf-8"?>
<sst xmlns="http://schemas.openxmlformats.org/spreadsheetml/2006/main" count="108" uniqueCount="55">
  <si>
    <t>Campione GaAs + LockIn</t>
  </si>
  <si>
    <t>Manopola</t>
  </si>
  <si>
    <t>trasmittanza</t>
  </si>
  <si>
    <t>strasm</t>
  </si>
  <si>
    <t>f.s. 1mV</t>
  </si>
  <si>
    <t>f.s. 300mV</t>
  </si>
  <si>
    <t>f.s. 3mV</t>
  </si>
  <si>
    <t>calibrazione spettrometro</t>
  </si>
  <si>
    <t>calibrazione monocromatore</t>
  </si>
  <si>
    <t>Fondo 1</t>
  </si>
  <si>
    <t>Champ GaSe</t>
  </si>
  <si>
    <t>Lock-in</t>
  </si>
  <si>
    <t>Lambda [nm]</t>
  </si>
  <si>
    <t>Pixel</t>
  </si>
  <si>
    <t>FWHM</t>
  </si>
  <si>
    <t>Vpp_vetrino [mV]</t>
  </si>
  <si>
    <t>f [kHz]</t>
  </si>
  <si>
    <t>Vin [V]</t>
  </si>
  <si>
    <t>Vout [mV]</t>
  </si>
  <si>
    <t>0°</t>
  </si>
  <si>
    <t>S0*10^-3</t>
  </si>
  <si>
    <t>90°</t>
  </si>
  <si>
    <t>s90</t>
  </si>
  <si>
    <t>manopola</t>
  </si>
  <si>
    <t>s90*10^-3</t>
  </si>
  <si>
    <t>L'output del lock-in preso tramite oscilloscopio</t>
  </si>
  <si>
    <t>Manopola ± 0,2</t>
  </si>
  <si>
    <t>Vpp [mV]</t>
  </si>
  <si>
    <t>fototensione [μV]</t>
  </si>
  <si>
    <t>trasmittanza [μV]</t>
  </si>
  <si>
    <t>Fondo 2 ir</t>
  </si>
  <si>
    <r>
      <t>trasmittanza [</t>
    </r>
    <r>
      <rPr>
        <sz val="11"/>
        <color theme="1"/>
        <rFont val="Calibri"/>
        <family val="2"/>
      </rPr>
      <t>μV]</t>
    </r>
  </si>
  <si>
    <t>sVpp</t>
  </si>
  <si>
    <t>Campione X</t>
  </si>
  <si>
    <t>0° [mV]</t>
  </si>
  <si>
    <t>90° [mV]</t>
  </si>
  <si>
    <r>
      <t>f.s. 30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V</t>
    </r>
  </si>
  <si>
    <t>f.s. 100μV</t>
  </si>
  <si>
    <t>Fondo3</t>
  </si>
  <si>
    <t>f.s. 10mV</t>
  </si>
  <si>
    <t>CampioneGaSe+LockIn</t>
  </si>
  <si>
    <r>
      <t>f.s. 300</t>
    </r>
    <r>
      <rPr>
        <sz val="11"/>
        <color theme="1"/>
        <rFont val="Calibri"/>
        <family val="2"/>
      </rPr>
      <t>μV</t>
    </r>
  </si>
  <si>
    <t>t*1000</t>
  </si>
  <si>
    <t>delta</t>
  </si>
  <si>
    <t>Intensità</t>
  </si>
  <si>
    <t>lockin</t>
  </si>
  <si>
    <t>t1000</t>
  </si>
  <si>
    <t>tras</t>
  </si>
  <si>
    <t>int</t>
  </si>
  <si>
    <r>
      <t>trasmittanza [u</t>
    </r>
    <r>
      <rPr>
        <sz val="11"/>
        <color theme="1"/>
        <rFont val="Calibri"/>
        <family val="2"/>
      </rPr>
      <t>V]</t>
    </r>
  </si>
  <si>
    <t>trash</t>
  </si>
  <si>
    <t>i</t>
  </si>
  <si>
    <t>si</t>
  </si>
  <si>
    <t>90° mv</t>
  </si>
  <si>
    <t>0° v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</si>
</sst>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0.0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42764435695538056"/>
                  <c:y val="-0.57065835520559927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Foglio1!$X$3:$X$14</c:f>
                <c:numCache>
                  <c:formatCode>General</c:formatCode>
                  <c:ptCount val="12"/>
                  <c:pt idx="0">
                    <c:v>0.74297799547852295</c:v>
                  </c:pt>
                  <c:pt idx="1">
                    <c:v>0.74435450704225348</c:v>
                  </c:pt>
                  <c:pt idx="2">
                    <c:v>0.74445638923811908</c:v>
                  </c:pt>
                  <c:pt idx="3">
                    <c:v>0.7433615017579106</c:v>
                  </c:pt>
                  <c:pt idx="4">
                    <c:v>0.74309483304042179</c:v>
                  </c:pt>
                  <c:pt idx="5">
                    <c:v>0.74112148685857315</c:v>
                  </c:pt>
                  <c:pt idx="6">
                    <c:v>0.73877549401197606</c:v>
                  </c:pt>
                  <c:pt idx="7">
                    <c:v>0.7391153293413173</c:v>
                  </c:pt>
                  <c:pt idx="8">
                    <c:v>0.73952425468164795</c:v>
                  </c:pt>
                  <c:pt idx="9">
                    <c:v>0.73907080149812743</c:v>
                  </c:pt>
                  <c:pt idx="10">
                    <c:v>0.73924446441947567</c:v>
                  </c:pt>
                  <c:pt idx="11">
                    <c:v>0.7395314906367042</c:v>
                  </c:pt>
                </c:numCache>
              </c:numRef>
            </c:plus>
            <c:minus>
              <c:numRef>
                <c:f>Foglio1!$X$3:$X$14</c:f>
                <c:numCache>
                  <c:formatCode>General</c:formatCode>
                  <c:ptCount val="12"/>
                  <c:pt idx="0">
                    <c:v>0.74297799547852295</c:v>
                  </c:pt>
                  <c:pt idx="1">
                    <c:v>0.74435450704225348</c:v>
                  </c:pt>
                  <c:pt idx="2">
                    <c:v>0.74445638923811908</c:v>
                  </c:pt>
                  <c:pt idx="3">
                    <c:v>0.7433615017579106</c:v>
                  </c:pt>
                  <c:pt idx="4">
                    <c:v>0.74309483304042179</c:v>
                  </c:pt>
                  <c:pt idx="5">
                    <c:v>0.74112148685857315</c:v>
                  </c:pt>
                  <c:pt idx="6">
                    <c:v>0.73877549401197606</c:v>
                  </c:pt>
                  <c:pt idx="7">
                    <c:v>0.7391153293413173</c:v>
                  </c:pt>
                  <c:pt idx="8">
                    <c:v>0.73952425468164795</c:v>
                  </c:pt>
                  <c:pt idx="9">
                    <c:v>0.73907080149812743</c:v>
                  </c:pt>
                  <c:pt idx="10">
                    <c:v>0.73924446441947567</c:v>
                  </c:pt>
                  <c:pt idx="11">
                    <c:v>0.7395314906367042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.0000000000000002E-3"/>
          </c:errBars>
          <c:xVal>
            <c:numRef>
              <c:f>Foglio1!$S$3:$S$14</c:f>
              <c:numCache>
                <c:formatCode>0.000</c:formatCode>
                <c:ptCount val="12"/>
                <c:pt idx="0">
                  <c:v>100</c:v>
                </c:pt>
                <c:pt idx="1">
                  <c:v>50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0.8</c:v>
                </c:pt>
                <c:pt idx="6">
                  <c:v>0.5</c:v>
                </c:pt>
                <c:pt idx="7">
                  <c:v>0.3</c:v>
                </c:pt>
                <c:pt idx="8">
                  <c:v>0.15</c:v>
                </c:pt>
                <c:pt idx="9">
                  <c:v>0.1</c:v>
                </c:pt>
                <c:pt idx="10">
                  <c:v>7.4999999999999997E-2</c:v>
                </c:pt>
                <c:pt idx="11">
                  <c:v>0.05</c:v>
                </c:pt>
              </c:numCache>
            </c:numRef>
          </c:xVal>
          <c:yVal>
            <c:numRef>
              <c:f>Foglio1!$W$3:$W$14</c:f>
              <c:numCache>
                <c:formatCode>0.00</c:formatCode>
                <c:ptCount val="12"/>
                <c:pt idx="0">
                  <c:v>1.5020195930670686</c:v>
                </c:pt>
                <c:pt idx="1">
                  <c:v>1.5481267605633802</c:v>
                </c:pt>
                <c:pt idx="2">
                  <c:v>1.5766421926074929</c:v>
                </c:pt>
                <c:pt idx="3">
                  <c:v>1.5586514314414865</c:v>
                </c:pt>
                <c:pt idx="4">
                  <c:v>1.5502565905096661</c:v>
                </c:pt>
                <c:pt idx="5">
                  <c:v>1.5714728410513141</c:v>
                </c:pt>
                <c:pt idx="6">
                  <c:v>1.5721601796407185</c:v>
                </c:pt>
                <c:pt idx="7">
                  <c:v>1.6061437125748501</c:v>
                </c:pt>
                <c:pt idx="8">
                  <c:v>1.5928749063670413</c:v>
                </c:pt>
                <c:pt idx="9">
                  <c:v>1.5475295880149813</c:v>
                </c:pt>
                <c:pt idx="10">
                  <c:v>1.5648958801498127</c:v>
                </c:pt>
                <c:pt idx="11">
                  <c:v>1.5935985018726593</c:v>
                </c:pt>
              </c:numCache>
            </c:numRef>
          </c:yVal>
        </c:ser>
        <c:axId val="37806080"/>
        <c:axId val="37759232"/>
      </c:scatterChart>
      <c:valAx>
        <c:axId val="37806080"/>
        <c:scaling>
          <c:logBase val="10"/>
          <c:orientation val="minMax"/>
        </c:scaling>
        <c:axPos val="b"/>
        <c:numFmt formatCode="0.000" sourceLinked="1"/>
        <c:tickLblPos val="nextTo"/>
        <c:crossAx val="37759232"/>
        <c:crosses val="autoZero"/>
        <c:crossBetween val="midCat"/>
      </c:valAx>
      <c:valAx>
        <c:axId val="37759232"/>
        <c:scaling>
          <c:orientation val="minMax"/>
        </c:scaling>
        <c:axPos val="l"/>
        <c:majorGridlines/>
        <c:numFmt formatCode="0.00" sourceLinked="1"/>
        <c:tickLblPos val="nextTo"/>
        <c:crossAx val="37806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37371369203849519"/>
                  <c:y val="-0.34045931758530185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Foglio1!$AH$4:$AH$14</c:f>
                <c:numCache>
                  <c:formatCode>General</c:formatCode>
                  <c:ptCount val="11"/>
                  <c:pt idx="0">
                    <c:v>7.2405491186817411E-2</c:v>
                  </c:pt>
                  <c:pt idx="1">
                    <c:v>0.20524338128697781</c:v>
                  </c:pt>
                  <c:pt idx="2">
                    <c:v>8.9482524177215417E-2</c:v>
                  </c:pt>
                  <c:pt idx="3">
                    <c:v>0.13036059798270955</c:v>
                  </c:pt>
                  <c:pt idx="4">
                    <c:v>0.11470595985983845</c:v>
                  </c:pt>
                  <c:pt idx="5">
                    <c:v>0.11552992054998033</c:v>
                  </c:pt>
                  <c:pt idx="6">
                    <c:v>0.17359104700369374</c:v>
                  </c:pt>
                  <c:pt idx="7">
                    <c:v>0.26296926689654743</c:v>
                  </c:pt>
                  <c:pt idx="8">
                    <c:v>0.24533516415854467</c:v>
                  </c:pt>
                  <c:pt idx="9">
                    <c:v>0.38959226733933822</c:v>
                  </c:pt>
                  <c:pt idx="10">
                    <c:v>1.5084755830268837</c:v>
                  </c:pt>
                </c:numCache>
              </c:numRef>
            </c:plus>
            <c:minus>
              <c:numRef>
                <c:f>Foglio1!$AH$4:$AH$14</c:f>
                <c:numCache>
                  <c:formatCode>General</c:formatCode>
                  <c:ptCount val="11"/>
                  <c:pt idx="0">
                    <c:v>7.2405491186817411E-2</c:v>
                  </c:pt>
                  <c:pt idx="1">
                    <c:v>0.20524338128697781</c:v>
                  </c:pt>
                  <c:pt idx="2">
                    <c:v>8.9482524177215417E-2</c:v>
                  </c:pt>
                  <c:pt idx="3">
                    <c:v>0.13036059798270955</c:v>
                  </c:pt>
                  <c:pt idx="4">
                    <c:v>0.11470595985983845</c:v>
                  </c:pt>
                  <c:pt idx="5">
                    <c:v>0.11552992054998033</c:v>
                  </c:pt>
                  <c:pt idx="6">
                    <c:v>0.17359104700369374</c:v>
                  </c:pt>
                  <c:pt idx="7">
                    <c:v>0.26296926689654743</c:v>
                  </c:pt>
                  <c:pt idx="8">
                    <c:v>0.24533516415854467</c:v>
                  </c:pt>
                  <c:pt idx="9">
                    <c:v>0.38959226733933822</c:v>
                  </c:pt>
                  <c:pt idx="10">
                    <c:v>1.5084755830268837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.0000000000000002E-3"/>
          </c:errBars>
          <c:xVal>
            <c:numRef>
              <c:f>Foglio1!$S$4:$S$14</c:f>
              <c:numCache>
                <c:formatCode>0.000</c:formatCode>
                <c:ptCount val="11"/>
                <c:pt idx="0">
                  <c:v>50</c:v>
                </c:pt>
                <c:pt idx="1">
                  <c:v>10</c:v>
                </c:pt>
                <c:pt idx="2">
                  <c:v>5</c:v>
                </c:pt>
                <c:pt idx="3">
                  <c:v>1</c:v>
                </c:pt>
                <c:pt idx="4">
                  <c:v>0.8</c:v>
                </c:pt>
                <c:pt idx="5">
                  <c:v>0.5</c:v>
                </c:pt>
                <c:pt idx="6">
                  <c:v>0.3</c:v>
                </c:pt>
                <c:pt idx="7">
                  <c:v>0.15</c:v>
                </c:pt>
                <c:pt idx="8">
                  <c:v>0.1</c:v>
                </c:pt>
                <c:pt idx="9">
                  <c:v>7.4999999999999997E-2</c:v>
                </c:pt>
                <c:pt idx="10">
                  <c:v>0.05</c:v>
                </c:pt>
              </c:numCache>
            </c:numRef>
          </c:xVal>
          <c:yVal>
            <c:numRef>
              <c:f>Foglio1!$AF$4:$AF$14</c:f>
              <c:numCache>
                <c:formatCode>0.000</c:formatCode>
                <c:ptCount val="11"/>
                <c:pt idx="0">
                  <c:v>1.5141669201519594</c:v>
                </c:pt>
                <c:pt idx="1">
                  <c:v>1.532899136797758</c:v>
                </c:pt>
                <c:pt idx="2">
                  <c:v>1.5360655196247803</c:v>
                </c:pt>
                <c:pt idx="3">
                  <c:v>1.535984609844653</c:v>
                </c:pt>
                <c:pt idx="4">
                  <c:v>1.533779326049157</c:v>
                </c:pt>
                <c:pt idx="5">
                  <c:v>1.5309270097122156</c:v>
                </c:pt>
                <c:pt idx="6">
                  <c:v>1.5344545764231001</c:v>
                </c:pt>
                <c:pt idx="7">
                  <c:v>1.5091920950198032</c:v>
                </c:pt>
                <c:pt idx="8">
                  <c:v>1.5330461608149448</c:v>
                </c:pt>
                <c:pt idx="9">
                  <c:v>1.5330282705937304</c:v>
                </c:pt>
                <c:pt idx="10">
                  <c:v>1.5827479255994761</c:v>
                </c:pt>
              </c:numCache>
            </c:numRef>
          </c:yVal>
        </c:ser>
        <c:axId val="203322880"/>
        <c:axId val="203249920"/>
      </c:scatterChart>
      <c:valAx>
        <c:axId val="203322880"/>
        <c:scaling>
          <c:logBase val="10"/>
          <c:orientation val="minMax"/>
        </c:scaling>
        <c:axPos val="b"/>
        <c:numFmt formatCode="0.000" sourceLinked="1"/>
        <c:tickLblPos val="nextTo"/>
        <c:crossAx val="203249920"/>
        <c:crosses val="autoZero"/>
        <c:crossBetween val="midCat"/>
      </c:valAx>
      <c:valAx>
        <c:axId val="203249920"/>
        <c:scaling>
          <c:orientation val="minMax"/>
        </c:scaling>
        <c:axPos val="l"/>
        <c:majorGridlines/>
        <c:numFmt formatCode="0.000" sourceLinked="1"/>
        <c:tickLblPos val="nextTo"/>
        <c:crossAx val="203322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GaSe!$L$2</c:f>
              <c:strCache>
                <c:ptCount val="1"/>
                <c:pt idx="0">
                  <c:v>Intensità</c:v>
                </c:pt>
              </c:strCache>
            </c:strRef>
          </c:tx>
          <c:spPr>
            <a:ln w="19050">
              <a:noFill/>
            </a:ln>
          </c:spPr>
          <c:xVal>
            <c:numRef>
              <c:f>GaSe!$K$3:$K$20</c:f>
              <c:numCache>
                <c:formatCode>General</c:formatCode>
                <c:ptCount val="18"/>
                <c:pt idx="0">
                  <c:v>600</c:v>
                </c:pt>
                <c:pt idx="1">
                  <c:v>610</c:v>
                </c:pt>
                <c:pt idx="2">
                  <c:v>630</c:v>
                </c:pt>
                <c:pt idx="3">
                  <c:v>640</c:v>
                </c:pt>
                <c:pt idx="4">
                  <c:v>642</c:v>
                </c:pt>
                <c:pt idx="5">
                  <c:v>643</c:v>
                </c:pt>
                <c:pt idx="6">
                  <c:v>644</c:v>
                </c:pt>
                <c:pt idx="7">
                  <c:v>645</c:v>
                </c:pt>
                <c:pt idx="8">
                  <c:v>646</c:v>
                </c:pt>
                <c:pt idx="9">
                  <c:v>647</c:v>
                </c:pt>
                <c:pt idx="10">
                  <c:v>648</c:v>
                </c:pt>
                <c:pt idx="11">
                  <c:v>649</c:v>
                </c:pt>
                <c:pt idx="12">
                  <c:v>650</c:v>
                </c:pt>
                <c:pt idx="13">
                  <c:v>651</c:v>
                </c:pt>
                <c:pt idx="14">
                  <c:v>652</c:v>
                </c:pt>
                <c:pt idx="15">
                  <c:v>653</c:v>
                </c:pt>
                <c:pt idx="16">
                  <c:v>660</c:v>
                </c:pt>
                <c:pt idx="17">
                  <c:v>680</c:v>
                </c:pt>
              </c:numCache>
            </c:numRef>
          </c:xVal>
          <c:yVal>
            <c:numRef>
              <c:f>GaSe!$L$3:$L$20</c:f>
              <c:numCache>
                <c:formatCode>0.000</c:formatCode>
                <c:ptCount val="18"/>
                <c:pt idx="0">
                  <c:v>4.9523061438485403</c:v>
                </c:pt>
                <c:pt idx="1">
                  <c:v>4.9603086067804298</c:v>
                </c:pt>
                <c:pt idx="2">
                  <c:v>5.3738089331962664</c:v>
                </c:pt>
                <c:pt idx="3">
                  <c:v>4.1843202669011843</c:v>
                </c:pt>
                <c:pt idx="4">
                  <c:v>3.5692623299079602</c:v>
                </c:pt>
                <c:pt idx="5">
                  <c:v>3.3223048761063452</c:v>
                </c:pt>
                <c:pt idx="6">
                  <c:v>3.0017252033622266</c:v>
                </c:pt>
                <c:pt idx="7">
                  <c:v>2.7210151702076195</c:v>
                </c:pt>
                <c:pt idx="8">
                  <c:v>2.4064482001904799</c:v>
                </c:pt>
                <c:pt idx="9">
                  <c:v>2.0891343099475437</c:v>
                </c:pt>
                <c:pt idx="10">
                  <c:v>1.789885865635013</c:v>
                </c:pt>
                <c:pt idx="11">
                  <c:v>1.5448475301142182</c:v>
                </c:pt>
                <c:pt idx="12">
                  <c:v>1.3859056804847869</c:v>
                </c:pt>
                <c:pt idx="13">
                  <c:v>1.1765417983650219</c:v>
                </c:pt>
                <c:pt idx="14">
                  <c:v>1.0476937141168692</c:v>
                </c:pt>
                <c:pt idx="15">
                  <c:v>0.92684275516400294</c:v>
                </c:pt>
                <c:pt idx="16">
                  <c:v>0.46092096122871218</c:v>
                </c:pt>
                <c:pt idx="17">
                  <c:v>0.11174389289800137</c:v>
                </c:pt>
              </c:numCache>
            </c:numRef>
          </c:yVal>
        </c:ser>
        <c:axId val="122025472"/>
        <c:axId val="122027008"/>
      </c:scatterChart>
      <c:valAx>
        <c:axId val="122025472"/>
        <c:scaling>
          <c:orientation val="minMax"/>
        </c:scaling>
        <c:axPos val="b"/>
        <c:numFmt formatCode="General" sourceLinked="1"/>
        <c:tickLblPos val="nextTo"/>
        <c:crossAx val="122027008"/>
        <c:crosses val="autoZero"/>
        <c:crossBetween val="midCat"/>
      </c:valAx>
      <c:valAx>
        <c:axId val="122027008"/>
        <c:scaling>
          <c:orientation val="minMax"/>
        </c:scaling>
        <c:axPos val="l"/>
        <c:majorGridlines/>
        <c:numFmt formatCode="0.000" sourceLinked="1"/>
        <c:tickLblPos val="nextTo"/>
        <c:crossAx val="122025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GaSe!$K$3:$K$21</c:f>
              <c:numCache>
                <c:formatCode>General</c:formatCode>
                <c:ptCount val="19"/>
                <c:pt idx="0">
                  <c:v>600</c:v>
                </c:pt>
                <c:pt idx="1">
                  <c:v>610</c:v>
                </c:pt>
                <c:pt idx="2">
                  <c:v>630</c:v>
                </c:pt>
                <c:pt idx="3">
                  <c:v>640</c:v>
                </c:pt>
                <c:pt idx="4">
                  <c:v>642</c:v>
                </c:pt>
                <c:pt idx="5">
                  <c:v>643</c:v>
                </c:pt>
                <c:pt idx="6">
                  <c:v>644</c:v>
                </c:pt>
                <c:pt idx="7">
                  <c:v>645</c:v>
                </c:pt>
                <c:pt idx="8">
                  <c:v>646</c:v>
                </c:pt>
                <c:pt idx="9">
                  <c:v>647</c:v>
                </c:pt>
                <c:pt idx="10">
                  <c:v>648</c:v>
                </c:pt>
                <c:pt idx="11">
                  <c:v>649</c:v>
                </c:pt>
                <c:pt idx="12">
                  <c:v>650</c:v>
                </c:pt>
                <c:pt idx="13">
                  <c:v>651</c:v>
                </c:pt>
                <c:pt idx="14">
                  <c:v>652</c:v>
                </c:pt>
                <c:pt idx="15">
                  <c:v>653</c:v>
                </c:pt>
                <c:pt idx="16">
                  <c:v>660</c:v>
                </c:pt>
                <c:pt idx="17">
                  <c:v>680</c:v>
                </c:pt>
              </c:numCache>
            </c:numRef>
          </c:xVal>
          <c:yVal>
            <c:numRef>
              <c:f>GaSe!$N$3:$N$20</c:f>
              <c:numCache>
                <c:formatCode>General</c:formatCode>
                <c:ptCount val="18"/>
                <c:pt idx="0">
                  <c:v>8.676789587852495</c:v>
                </c:pt>
                <c:pt idx="1">
                  <c:v>15.78262284412626</c:v>
                </c:pt>
                <c:pt idx="2">
                  <c:v>17.470813943995427</c:v>
                </c:pt>
                <c:pt idx="3" formatCode="0.000">
                  <c:v>15.93625498007968</c:v>
                </c:pt>
                <c:pt idx="4" formatCode="0">
                  <c:v>275.21917656197979</c:v>
                </c:pt>
                <c:pt idx="5" formatCode="0">
                  <c:v>343.92517453214316</c:v>
                </c:pt>
                <c:pt idx="6" formatCode="0">
                  <c:v>460.06561100246034</c:v>
                </c:pt>
                <c:pt idx="7" formatCode="0">
                  <c:v>567.34966767609239</c:v>
                </c:pt>
                <c:pt idx="8" formatCode="0">
                  <c:v>645.76108957963947</c:v>
                </c:pt>
                <c:pt idx="9" formatCode="0">
                  <c:v>706.39882932020748</c:v>
                </c:pt>
                <c:pt idx="10" formatCode="0">
                  <c:v>743.54491242311656</c:v>
                </c:pt>
                <c:pt idx="11" formatCode="0">
                  <c:v>791.01235567528011</c:v>
                </c:pt>
                <c:pt idx="12" formatCode="0">
                  <c:v>815.40731536848637</c:v>
                </c:pt>
                <c:pt idx="13" formatCode="0">
                  <c:v>835.11394627858363</c:v>
                </c:pt>
                <c:pt idx="14" formatCode="0">
                  <c:v>859.58392934884</c:v>
                </c:pt>
                <c:pt idx="15" formatCode="0">
                  <c:v>865.56785389264405</c:v>
                </c:pt>
                <c:pt idx="16" formatCode="0">
                  <c:v>890.14678326046226</c:v>
                </c:pt>
                <c:pt idx="17" formatCode="0">
                  <c:v>919.98747357707668</c:v>
                </c:pt>
              </c:numCache>
            </c:numRef>
          </c:yVal>
        </c:ser>
        <c:axId val="122792960"/>
        <c:axId val="122798848"/>
      </c:scatterChart>
      <c:valAx>
        <c:axId val="122792960"/>
        <c:scaling>
          <c:orientation val="minMax"/>
        </c:scaling>
        <c:axPos val="b"/>
        <c:numFmt formatCode="General" sourceLinked="1"/>
        <c:tickLblPos val="nextTo"/>
        <c:crossAx val="122798848"/>
        <c:crosses val="autoZero"/>
        <c:crossBetween val="midCat"/>
      </c:valAx>
      <c:valAx>
        <c:axId val="122798848"/>
        <c:scaling>
          <c:orientation val="minMax"/>
        </c:scaling>
        <c:axPos val="l"/>
        <c:majorGridlines/>
        <c:numFmt formatCode="General" sourceLinked="1"/>
        <c:tickLblPos val="nextTo"/>
        <c:crossAx val="122792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spPr>
            <a:ln w="19050">
              <a:noFill/>
            </a:ln>
          </c:spPr>
          <c:xVal>
            <c:numRef>
              <c:f>GaSe!$K$4:$K$20</c:f>
              <c:numCache>
                <c:formatCode>General</c:formatCode>
                <c:ptCount val="17"/>
                <c:pt idx="0">
                  <c:v>610</c:v>
                </c:pt>
                <c:pt idx="1">
                  <c:v>630</c:v>
                </c:pt>
                <c:pt idx="2">
                  <c:v>640</c:v>
                </c:pt>
                <c:pt idx="3">
                  <c:v>642</c:v>
                </c:pt>
                <c:pt idx="4">
                  <c:v>643</c:v>
                </c:pt>
                <c:pt idx="5">
                  <c:v>644</c:v>
                </c:pt>
                <c:pt idx="6">
                  <c:v>645</c:v>
                </c:pt>
                <c:pt idx="7">
                  <c:v>646</c:v>
                </c:pt>
                <c:pt idx="8">
                  <c:v>647</c:v>
                </c:pt>
                <c:pt idx="9">
                  <c:v>648</c:v>
                </c:pt>
                <c:pt idx="10">
                  <c:v>649</c:v>
                </c:pt>
                <c:pt idx="11">
                  <c:v>650</c:v>
                </c:pt>
                <c:pt idx="12">
                  <c:v>651</c:v>
                </c:pt>
                <c:pt idx="13">
                  <c:v>652</c:v>
                </c:pt>
                <c:pt idx="14">
                  <c:v>653</c:v>
                </c:pt>
                <c:pt idx="15">
                  <c:v>660</c:v>
                </c:pt>
                <c:pt idx="16">
                  <c:v>680</c:v>
                </c:pt>
              </c:numCache>
            </c:numRef>
          </c:xVal>
          <c:yVal>
            <c:numRef>
              <c:f>GaSe!$O$4:$O$20</c:f>
              <c:numCache>
                <c:formatCode>General</c:formatCode>
                <c:ptCount val="17"/>
                <c:pt idx="0">
                  <c:v>0.71058332562737658</c:v>
                </c:pt>
                <c:pt idx="1">
                  <c:v>8.4409554993458341E-2</c:v>
                </c:pt>
                <c:pt idx="2">
                  <c:v>-0.15345589639157478</c:v>
                </c:pt>
                <c:pt idx="3">
                  <c:v>129.64146079095005</c:v>
                </c:pt>
                <c:pt idx="4">
                  <c:v>68.705997970163367</c:v>
                </c:pt>
                <c:pt idx="5">
                  <c:v>116.14043647031718</c:v>
                </c:pt>
                <c:pt idx="6">
                  <c:v>107.28405667363205</c:v>
                </c:pt>
                <c:pt idx="7">
                  <c:v>78.41142190354708</c:v>
                </c:pt>
                <c:pt idx="8">
                  <c:v>60.637739740568009</c:v>
                </c:pt>
                <c:pt idx="9">
                  <c:v>37.146083102909074</c:v>
                </c:pt>
                <c:pt idx="10">
                  <c:v>47.467443252163548</c:v>
                </c:pt>
                <c:pt idx="11">
                  <c:v>24.39495969320626</c:v>
                </c:pt>
                <c:pt idx="12">
                  <c:v>19.70663091009726</c:v>
                </c:pt>
                <c:pt idx="13">
                  <c:v>24.469983070256376</c:v>
                </c:pt>
                <c:pt idx="14">
                  <c:v>5.9839245438040507</c:v>
                </c:pt>
                <c:pt idx="15">
                  <c:v>3.5112756239740293</c:v>
                </c:pt>
                <c:pt idx="16">
                  <c:v>1.4920345158307213</c:v>
                </c:pt>
              </c:numCache>
            </c:numRef>
          </c:yVal>
        </c:ser>
        <c:axId val="123346944"/>
        <c:axId val="123348480"/>
      </c:scatterChart>
      <c:valAx>
        <c:axId val="123346944"/>
        <c:scaling>
          <c:orientation val="minMax"/>
        </c:scaling>
        <c:axPos val="b"/>
        <c:numFmt formatCode="General" sourceLinked="1"/>
        <c:tickLblPos val="nextTo"/>
        <c:crossAx val="123348480"/>
        <c:crosses val="autoZero"/>
        <c:crossBetween val="midCat"/>
      </c:valAx>
      <c:valAx>
        <c:axId val="123348480"/>
        <c:scaling>
          <c:orientation val="minMax"/>
        </c:scaling>
        <c:axPos val="l"/>
        <c:majorGridlines/>
        <c:numFmt formatCode="General" sourceLinked="1"/>
        <c:tickLblPos val="nextTo"/>
        <c:crossAx val="123346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GaAs!$O$3</c:f>
              <c:strCache>
                <c:ptCount val="1"/>
                <c:pt idx="0">
                  <c:v>t1000</c:v>
                </c:pt>
              </c:strCache>
            </c:strRef>
          </c:tx>
          <c:spPr>
            <a:ln w="19050">
              <a:noFill/>
            </a:ln>
          </c:spPr>
          <c:xVal>
            <c:numRef>
              <c:f>GaAs!$C$4:$C$39</c:f>
              <c:numCache>
                <c:formatCode>General</c:formatCode>
                <c:ptCount val="36"/>
                <c:pt idx="0">
                  <c:v>1000</c:v>
                </c:pt>
                <c:pt idx="1">
                  <c:v>995</c:v>
                </c:pt>
                <c:pt idx="2">
                  <c:v>990</c:v>
                </c:pt>
                <c:pt idx="3">
                  <c:v>985</c:v>
                </c:pt>
                <c:pt idx="4">
                  <c:v>980</c:v>
                </c:pt>
                <c:pt idx="5">
                  <c:v>970</c:v>
                </c:pt>
                <c:pt idx="6">
                  <c:v>960</c:v>
                </c:pt>
                <c:pt idx="7">
                  <c:v>950</c:v>
                </c:pt>
                <c:pt idx="8">
                  <c:v>940</c:v>
                </c:pt>
                <c:pt idx="9">
                  <c:v>935</c:v>
                </c:pt>
                <c:pt idx="10">
                  <c:v>932</c:v>
                </c:pt>
                <c:pt idx="11">
                  <c:v>930</c:v>
                </c:pt>
                <c:pt idx="12">
                  <c:v>928</c:v>
                </c:pt>
                <c:pt idx="13">
                  <c:v>926</c:v>
                </c:pt>
                <c:pt idx="14">
                  <c:v>924</c:v>
                </c:pt>
                <c:pt idx="15">
                  <c:v>922</c:v>
                </c:pt>
                <c:pt idx="16">
                  <c:v>920</c:v>
                </c:pt>
                <c:pt idx="17">
                  <c:v>918</c:v>
                </c:pt>
                <c:pt idx="18">
                  <c:v>917</c:v>
                </c:pt>
                <c:pt idx="19">
                  <c:v>916</c:v>
                </c:pt>
                <c:pt idx="20">
                  <c:v>915</c:v>
                </c:pt>
                <c:pt idx="21">
                  <c:v>914</c:v>
                </c:pt>
                <c:pt idx="22">
                  <c:v>913</c:v>
                </c:pt>
                <c:pt idx="23">
                  <c:v>912</c:v>
                </c:pt>
                <c:pt idx="24">
                  <c:v>911</c:v>
                </c:pt>
                <c:pt idx="25">
                  <c:v>910</c:v>
                </c:pt>
                <c:pt idx="26">
                  <c:v>909</c:v>
                </c:pt>
                <c:pt idx="27">
                  <c:v>908</c:v>
                </c:pt>
                <c:pt idx="28">
                  <c:v>907</c:v>
                </c:pt>
                <c:pt idx="29">
                  <c:v>906</c:v>
                </c:pt>
                <c:pt idx="30">
                  <c:v>905</c:v>
                </c:pt>
                <c:pt idx="31">
                  <c:v>904</c:v>
                </c:pt>
                <c:pt idx="32">
                  <c:v>903</c:v>
                </c:pt>
                <c:pt idx="33">
                  <c:v>900</c:v>
                </c:pt>
                <c:pt idx="34">
                  <c:v>880</c:v>
                </c:pt>
                <c:pt idx="35">
                  <c:v>860</c:v>
                </c:pt>
              </c:numCache>
            </c:numRef>
          </c:xVal>
          <c:yVal>
            <c:numRef>
              <c:f>GaAs!$O$4:$O$39</c:f>
              <c:numCache>
                <c:formatCode>0</c:formatCode>
                <c:ptCount val="36"/>
                <c:pt idx="0">
                  <c:v>743.29758713136732</c:v>
                </c:pt>
                <c:pt idx="1">
                  <c:v>721.80821580341205</c:v>
                </c:pt>
                <c:pt idx="2">
                  <c:v>676.67865012176742</c:v>
                </c:pt>
                <c:pt idx="3">
                  <c:v>729.66078697421983</c:v>
                </c:pt>
                <c:pt idx="4">
                  <c:v>714.71079557318865</c:v>
                </c:pt>
                <c:pt idx="5">
                  <c:v>730.27876631079482</c:v>
                </c:pt>
                <c:pt idx="6">
                  <c:v>721.87438857366465</c:v>
                </c:pt>
                <c:pt idx="7">
                  <c:v>763.56509180936655</c:v>
                </c:pt>
                <c:pt idx="8">
                  <c:v>751.92157736437559</c:v>
                </c:pt>
                <c:pt idx="9">
                  <c:v>769.72719272513928</c:v>
                </c:pt>
                <c:pt idx="10">
                  <c:v>792.9324240545568</c:v>
                </c:pt>
                <c:pt idx="11">
                  <c:v>752.28542407313353</c:v>
                </c:pt>
                <c:pt idx="12">
                  <c:v>680.44750208962898</c:v>
                </c:pt>
                <c:pt idx="13">
                  <c:v>727.57697456492645</c:v>
                </c:pt>
                <c:pt idx="14">
                  <c:v>742.17648717225825</c:v>
                </c:pt>
                <c:pt idx="15">
                  <c:v>732.13375100167548</c:v>
                </c:pt>
                <c:pt idx="16">
                  <c:v>725.90795359769504</c:v>
                </c:pt>
                <c:pt idx="17">
                  <c:v>708.96114195083271</c:v>
                </c:pt>
                <c:pt idx="18">
                  <c:v>697.31489015459726</c:v>
                </c:pt>
                <c:pt idx="19">
                  <c:v>698.17578772802653</c:v>
                </c:pt>
                <c:pt idx="20">
                  <c:v>698.69929830566491</c:v>
                </c:pt>
                <c:pt idx="21">
                  <c:v>684.46428571428578</c:v>
                </c:pt>
                <c:pt idx="22">
                  <c:v>660.09584953431602</c:v>
                </c:pt>
                <c:pt idx="23">
                  <c:v>644.16891954880202</c:v>
                </c:pt>
                <c:pt idx="24">
                  <c:v>624.69733656174344</c:v>
                </c:pt>
                <c:pt idx="25">
                  <c:v>606.84194498020497</c:v>
                </c:pt>
                <c:pt idx="26">
                  <c:v>571.83305369127515</c:v>
                </c:pt>
                <c:pt idx="27">
                  <c:v>527.34587365445259</c:v>
                </c:pt>
                <c:pt idx="28">
                  <c:v>494.61369164832627</c:v>
                </c:pt>
                <c:pt idx="29">
                  <c:v>405.18638573743925</c:v>
                </c:pt>
                <c:pt idx="30">
                  <c:v>371.78326652010867</c:v>
                </c:pt>
                <c:pt idx="31">
                  <c:v>314.95016611295682</c:v>
                </c:pt>
                <c:pt idx="32">
                  <c:v>29.696407265013921</c:v>
                </c:pt>
                <c:pt idx="33">
                  <c:v>25.391849529780565</c:v>
                </c:pt>
                <c:pt idx="34">
                  <c:v>15.667432630039691</c:v>
                </c:pt>
                <c:pt idx="35">
                  <c:v>7.0881769208959451</c:v>
                </c:pt>
              </c:numCache>
            </c:numRef>
          </c:yVal>
        </c:ser>
        <c:axId val="123393152"/>
        <c:axId val="123394688"/>
      </c:scatterChart>
      <c:valAx>
        <c:axId val="123393152"/>
        <c:scaling>
          <c:orientation val="minMax"/>
        </c:scaling>
        <c:axPos val="b"/>
        <c:numFmt formatCode="General" sourceLinked="1"/>
        <c:tickLblPos val="nextTo"/>
        <c:crossAx val="123394688"/>
        <c:crosses val="autoZero"/>
        <c:crossBetween val="midCat"/>
      </c:valAx>
      <c:valAx>
        <c:axId val="123394688"/>
        <c:scaling>
          <c:orientation val="minMax"/>
        </c:scaling>
        <c:axPos val="l"/>
        <c:majorGridlines/>
        <c:numFmt formatCode="0" sourceLinked="1"/>
        <c:tickLblPos val="nextTo"/>
        <c:crossAx val="123393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GaAs!$O$3</c:f>
              <c:strCache>
                <c:ptCount val="1"/>
                <c:pt idx="0">
                  <c:v>t1000</c:v>
                </c:pt>
              </c:strCache>
            </c:strRef>
          </c:tx>
          <c:spPr>
            <a:ln w="19050">
              <a:noFill/>
            </a:ln>
          </c:spPr>
          <c:xVal>
            <c:numRef>
              <c:f>GaAs!$K$5:$K$39</c:f>
              <c:numCache>
                <c:formatCode>General</c:formatCode>
                <c:ptCount val="35"/>
                <c:pt idx="0">
                  <c:v>995</c:v>
                </c:pt>
                <c:pt idx="1">
                  <c:v>990</c:v>
                </c:pt>
                <c:pt idx="2">
                  <c:v>985</c:v>
                </c:pt>
                <c:pt idx="3">
                  <c:v>980</c:v>
                </c:pt>
                <c:pt idx="4">
                  <c:v>970</c:v>
                </c:pt>
                <c:pt idx="5">
                  <c:v>960</c:v>
                </c:pt>
                <c:pt idx="6">
                  <c:v>950</c:v>
                </c:pt>
                <c:pt idx="7">
                  <c:v>940</c:v>
                </c:pt>
                <c:pt idx="8">
                  <c:v>935</c:v>
                </c:pt>
                <c:pt idx="9">
                  <c:v>932</c:v>
                </c:pt>
                <c:pt idx="10">
                  <c:v>930</c:v>
                </c:pt>
                <c:pt idx="11">
                  <c:v>928</c:v>
                </c:pt>
                <c:pt idx="12">
                  <c:v>926</c:v>
                </c:pt>
                <c:pt idx="13">
                  <c:v>924</c:v>
                </c:pt>
                <c:pt idx="14">
                  <c:v>922</c:v>
                </c:pt>
                <c:pt idx="15">
                  <c:v>920</c:v>
                </c:pt>
                <c:pt idx="16">
                  <c:v>918</c:v>
                </c:pt>
                <c:pt idx="17">
                  <c:v>917</c:v>
                </c:pt>
                <c:pt idx="18">
                  <c:v>916</c:v>
                </c:pt>
                <c:pt idx="19">
                  <c:v>915</c:v>
                </c:pt>
                <c:pt idx="20">
                  <c:v>914</c:v>
                </c:pt>
                <c:pt idx="21">
                  <c:v>913</c:v>
                </c:pt>
                <c:pt idx="22">
                  <c:v>912</c:v>
                </c:pt>
                <c:pt idx="23">
                  <c:v>911</c:v>
                </c:pt>
                <c:pt idx="24">
                  <c:v>910</c:v>
                </c:pt>
                <c:pt idx="25">
                  <c:v>909</c:v>
                </c:pt>
                <c:pt idx="26">
                  <c:v>908</c:v>
                </c:pt>
                <c:pt idx="27">
                  <c:v>907</c:v>
                </c:pt>
                <c:pt idx="28">
                  <c:v>906</c:v>
                </c:pt>
                <c:pt idx="29">
                  <c:v>905</c:v>
                </c:pt>
                <c:pt idx="30">
                  <c:v>904</c:v>
                </c:pt>
                <c:pt idx="31">
                  <c:v>903</c:v>
                </c:pt>
                <c:pt idx="32">
                  <c:v>900</c:v>
                </c:pt>
                <c:pt idx="33">
                  <c:v>880</c:v>
                </c:pt>
                <c:pt idx="34">
                  <c:v>860</c:v>
                </c:pt>
              </c:numCache>
            </c:numRef>
          </c:xVal>
          <c:yVal>
            <c:numRef>
              <c:f>GaAs!$P$5:$P$39</c:f>
              <c:numCache>
                <c:formatCode>General</c:formatCode>
                <c:ptCount val="35"/>
                <c:pt idx="0">
                  <c:v>4.2978742655910533</c:v>
                </c:pt>
                <c:pt idx="1">
                  <c:v>9.0259131363289278</c:v>
                </c:pt>
                <c:pt idx="2">
                  <c:v>-10.596427370490483</c:v>
                </c:pt>
                <c:pt idx="3">
                  <c:v>2.9899982802062368</c:v>
                </c:pt>
                <c:pt idx="4">
                  <c:v>-1.5567970737606174</c:v>
                </c:pt>
                <c:pt idx="5">
                  <c:v>0.84043777371301753</c:v>
                </c:pt>
                <c:pt idx="6">
                  <c:v>-4.1690703235701907</c:v>
                </c:pt>
                <c:pt idx="7">
                  <c:v>1.1643514444990957</c:v>
                </c:pt>
                <c:pt idx="8">
                  <c:v>-3.5611230721527365</c:v>
                </c:pt>
                <c:pt idx="9">
                  <c:v>-7.7350771098058431</c:v>
                </c:pt>
                <c:pt idx="10">
                  <c:v>20.323499990711639</c:v>
                </c:pt>
                <c:pt idx="11">
                  <c:v>35.918960991752272</c:v>
                </c:pt>
                <c:pt idx="12">
                  <c:v>-23.564736237648731</c:v>
                </c:pt>
                <c:pt idx="13">
                  <c:v>-7.2997563036659017</c:v>
                </c:pt>
                <c:pt idx="14">
                  <c:v>5.0213680852913853</c:v>
                </c:pt>
                <c:pt idx="15">
                  <c:v>3.1128987019902183</c:v>
                </c:pt>
                <c:pt idx="16">
                  <c:v>8.4734058234311647</c:v>
                </c:pt>
                <c:pt idx="17">
                  <c:v>11.646251796235447</c:v>
                </c:pt>
                <c:pt idx="18">
                  <c:v>-0.86089757342926987</c:v>
                </c:pt>
                <c:pt idx="19">
                  <c:v>-0.52351057763837616</c:v>
                </c:pt>
                <c:pt idx="20">
                  <c:v>14.235012591379132</c:v>
                </c:pt>
                <c:pt idx="21">
                  <c:v>24.368436179969763</c:v>
                </c:pt>
                <c:pt idx="22">
                  <c:v>15.926929985513993</c:v>
                </c:pt>
                <c:pt idx="23">
                  <c:v>19.471582987058582</c:v>
                </c:pt>
                <c:pt idx="24">
                  <c:v>17.85539158153847</c:v>
                </c:pt>
                <c:pt idx="25">
                  <c:v>35.008891288929817</c:v>
                </c:pt>
                <c:pt idx="26">
                  <c:v>44.487180036822565</c:v>
                </c:pt>
                <c:pt idx="27">
                  <c:v>32.732182006126322</c:v>
                </c:pt>
                <c:pt idx="28">
                  <c:v>89.427305910887014</c:v>
                </c:pt>
                <c:pt idx="29">
                  <c:v>33.403119217330584</c:v>
                </c:pt>
                <c:pt idx="30">
                  <c:v>56.833100407151846</c:v>
                </c:pt>
                <c:pt idx="31">
                  <c:v>285.25375884794289</c:v>
                </c:pt>
                <c:pt idx="32">
                  <c:v>1.4348525784111186</c:v>
                </c:pt>
                <c:pt idx="33">
                  <c:v>0.48622084498704365</c:v>
                </c:pt>
                <c:pt idx="34">
                  <c:v>0.4289627854571873</c:v>
                </c:pt>
              </c:numCache>
            </c:numRef>
          </c:yVal>
        </c:ser>
        <c:axId val="123308288"/>
        <c:axId val="123314176"/>
      </c:scatterChart>
      <c:valAx>
        <c:axId val="123308288"/>
        <c:scaling>
          <c:orientation val="minMax"/>
        </c:scaling>
        <c:axPos val="b"/>
        <c:numFmt formatCode="General" sourceLinked="1"/>
        <c:tickLblPos val="nextTo"/>
        <c:crossAx val="123314176"/>
        <c:crosses val="autoZero"/>
        <c:crossBetween val="midCat"/>
      </c:valAx>
      <c:valAx>
        <c:axId val="123314176"/>
        <c:scaling>
          <c:orientation val="minMax"/>
        </c:scaling>
        <c:axPos val="l"/>
        <c:majorGridlines/>
        <c:numFmt formatCode="General" sourceLinked="1"/>
        <c:tickLblPos val="nextTo"/>
        <c:crossAx val="1233082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19</xdr:row>
      <xdr:rowOff>57150</xdr:rowOff>
    </xdr:from>
    <xdr:to>
      <xdr:col>24</xdr:col>
      <xdr:colOff>409575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533400</xdr:colOff>
      <xdr:row>18</xdr:row>
      <xdr:rowOff>180975</xdr:rowOff>
    </xdr:from>
    <xdr:to>
      <xdr:col>32</xdr:col>
      <xdr:colOff>590550</xdr:colOff>
      <xdr:row>31</xdr:row>
      <xdr:rowOff>200025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581025</xdr:colOff>
      <xdr:row>9</xdr:row>
      <xdr:rowOff>133350</xdr:rowOff>
    </xdr:from>
    <xdr:to>
      <xdr:col>22</xdr:col>
      <xdr:colOff>276225</xdr:colOff>
      <xdr:row>24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152400</xdr:colOff>
      <xdr:row>22</xdr:row>
      <xdr:rowOff>57150</xdr:rowOff>
    </xdr:from>
    <xdr:to>
      <xdr:col>19</xdr:col>
      <xdr:colOff>190500</xdr:colOff>
      <xdr:row>36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295275</xdr:colOff>
      <xdr:row>16</xdr:row>
      <xdr:rowOff>123825</xdr:rowOff>
    </xdr:from>
    <xdr:to>
      <xdr:col>14</xdr:col>
      <xdr:colOff>104775</xdr:colOff>
      <xdr:row>31</xdr:row>
      <xdr:rowOff>9525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0</xdr:row>
      <xdr:rowOff>142875</xdr:rowOff>
    </xdr:from>
    <xdr:to>
      <xdr:col>31</xdr:col>
      <xdr:colOff>276225</xdr:colOff>
      <xdr:row>17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447674</xdr:colOff>
      <xdr:row>19</xdr:row>
      <xdr:rowOff>57149</xdr:rowOff>
    </xdr:from>
    <xdr:to>
      <xdr:col>29</xdr:col>
      <xdr:colOff>95249</xdr:colOff>
      <xdr:row>36</xdr:row>
      <xdr:rowOff>85724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N45"/>
  <sheetViews>
    <sheetView tabSelected="1" topLeftCell="M1" workbookViewId="0">
      <selection activeCell="W13" sqref="W13"/>
    </sheetView>
  </sheetViews>
  <sheetFormatPr defaultColWidth="11.28515625" defaultRowHeight="16.5" customHeight="1"/>
  <cols>
    <col min="1" max="1" width="11.28515625" style="1"/>
    <col min="2" max="2" width="12.28515625" style="1" customWidth="1"/>
    <col min="3" max="5" width="11.28515625" style="1"/>
    <col min="6" max="6" width="11.85546875" style="1" customWidth="1"/>
    <col min="7" max="8" width="9.42578125" style="1" customWidth="1"/>
    <col min="9" max="9" width="14.7109375" style="1" customWidth="1"/>
    <col min="10" max="10" width="11.28515625" style="1"/>
    <col min="11" max="11" width="15" style="1" customWidth="1"/>
    <col min="12" max="12" width="11.28515625" style="1"/>
    <col min="13" max="13" width="17.42578125" style="1" customWidth="1"/>
    <col min="14" max="15" width="11.28515625" style="1"/>
    <col min="16" max="16" width="17.5703125" style="1" customWidth="1"/>
    <col min="17" max="17" width="16" style="1" customWidth="1"/>
    <col min="18" max="22" width="11.28515625" style="1"/>
    <col min="23" max="23" width="16.42578125" style="1" customWidth="1"/>
    <col min="24" max="24" width="12.140625" style="1" customWidth="1"/>
    <col min="25" max="48" width="11.28515625" style="1"/>
    <col min="49" max="49" width="16" style="1" customWidth="1"/>
    <col min="50" max="55" width="11.28515625" style="1"/>
    <col min="56" max="56" width="11.5703125" style="1" customWidth="1"/>
    <col min="57" max="59" width="11.28515625" style="1"/>
    <col min="60" max="60" width="15.85546875" style="1" customWidth="1"/>
    <col min="61" max="16384" width="11.28515625" style="1"/>
  </cols>
  <sheetData>
    <row r="1" spans="2:66" ht="16.5" customHeight="1">
      <c r="B1" s="1" t="s">
        <v>7</v>
      </c>
      <c r="F1" s="1" t="s">
        <v>8</v>
      </c>
      <c r="K1" s="1" t="s">
        <v>9</v>
      </c>
      <c r="O1" s="1" t="s">
        <v>10</v>
      </c>
      <c r="S1" s="1" t="s">
        <v>11</v>
      </c>
      <c r="W1" s="8">
        <v>0.96599999999999997</v>
      </c>
      <c r="X1" s="8"/>
      <c r="AK1" s="1" t="s">
        <v>40</v>
      </c>
      <c r="AU1" s="1" t="s">
        <v>0</v>
      </c>
      <c r="BA1" s="1" t="s">
        <v>30</v>
      </c>
      <c r="BF1" s="1" t="s">
        <v>33</v>
      </c>
      <c r="BL1" s="1" t="s">
        <v>38</v>
      </c>
    </row>
    <row r="2" spans="2:66" ht="16.5" customHeight="1">
      <c r="B2" s="1" t="s">
        <v>12</v>
      </c>
      <c r="C2" s="1" t="s">
        <v>13</v>
      </c>
      <c r="D2" s="1" t="s">
        <v>14</v>
      </c>
      <c r="F2" s="1" t="s">
        <v>12</v>
      </c>
      <c r="G2" s="1" t="s">
        <v>13</v>
      </c>
      <c r="H2" s="1" t="s">
        <v>14</v>
      </c>
      <c r="I2" s="1" t="s">
        <v>26</v>
      </c>
      <c r="K2" s="1" t="s">
        <v>26</v>
      </c>
      <c r="L2" s="1" t="s">
        <v>27</v>
      </c>
      <c r="M2" s="1" t="s">
        <v>15</v>
      </c>
      <c r="O2" s="1" t="s">
        <v>1</v>
      </c>
      <c r="P2" s="1" t="s">
        <v>28</v>
      </c>
      <c r="Q2" s="1" t="s">
        <v>29</v>
      </c>
      <c r="S2" s="1" t="s">
        <v>16</v>
      </c>
      <c r="T2" s="1" t="s">
        <v>17</v>
      </c>
      <c r="U2" s="1" t="s">
        <v>18</v>
      </c>
      <c r="Y2" s="1" t="s">
        <v>16</v>
      </c>
      <c r="Z2" s="8" t="s">
        <v>54</v>
      </c>
      <c r="AA2" s="1" t="s">
        <v>20</v>
      </c>
      <c r="AB2" s="8" t="s">
        <v>53</v>
      </c>
      <c r="AC2" s="1" t="s">
        <v>22</v>
      </c>
      <c r="AD2" s="8" t="s">
        <v>51</v>
      </c>
      <c r="AE2" s="8" t="s">
        <v>52</v>
      </c>
      <c r="AF2" s="8"/>
      <c r="AG2" s="8"/>
      <c r="AK2" s="1" t="s">
        <v>23</v>
      </c>
      <c r="AL2" s="1" t="s">
        <v>19</v>
      </c>
      <c r="AM2" s="1" t="s">
        <v>20</v>
      </c>
      <c r="AN2" s="1" t="s">
        <v>21</v>
      </c>
      <c r="AO2" s="1" t="s">
        <v>24</v>
      </c>
      <c r="AP2" s="8" t="s">
        <v>44</v>
      </c>
      <c r="AQ2" s="1" t="s">
        <v>2</v>
      </c>
      <c r="AR2" s="1" t="s">
        <v>3</v>
      </c>
      <c r="AU2" s="1" t="s">
        <v>1</v>
      </c>
      <c r="AV2" s="1" t="s">
        <v>34</v>
      </c>
      <c r="AW2" s="1" t="s">
        <v>35</v>
      </c>
      <c r="AX2" s="1" t="s">
        <v>31</v>
      </c>
      <c r="AY2" s="1" t="s">
        <v>3</v>
      </c>
      <c r="BA2" s="1" t="s">
        <v>1</v>
      </c>
      <c r="BB2" s="1" t="s">
        <v>27</v>
      </c>
      <c r="BC2" s="1" t="s">
        <v>32</v>
      </c>
      <c r="BF2" s="1" t="s">
        <v>1</v>
      </c>
      <c r="BG2" s="1" t="s">
        <v>34</v>
      </c>
      <c r="BH2" s="1" t="s">
        <v>35</v>
      </c>
      <c r="BI2" s="1" t="s">
        <v>31</v>
      </c>
      <c r="BJ2" s="1" t="s">
        <v>3</v>
      </c>
      <c r="BL2" s="1" t="s">
        <v>1</v>
      </c>
      <c r="BM2" s="1" t="s">
        <v>27</v>
      </c>
      <c r="BN2" s="1" t="s">
        <v>32</v>
      </c>
    </row>
    <row r="3" spans="2:66" ht="16.5" customHeight="1">
      <c r="B3" s="3">
        <v>696.54</v>
      </c>
      <c r="C3" s="4">
        <v>1727</v>
      </c>
      <c r="D3" s="3">
        <v>31.52</v>
      </c>
      <c r="G3" s="1">
        <v>3329</v>
      </c>
      <c r="H3" s="3">
        <v>45.2</v>
      </c>
      <c r="I3" s="1">
        <v>1000</v>
      </c>
      <c r="K3" s="1">
        <v>500</v>
      </c>
      <c r="L3" s="2">
        <v>4.468</v>
      </c>
      <c r="M3" s="2">
        <v>4.3259999999999996</v>
      </c>
      <c r="O3" s="1">
        <v>500</v>
      </c>
      <c r="P3" s="1">
        <v>165</v>
      </c>
      <c r="Q3" s="1">
        <v>54</v>
      </c>
      <c r="S3" s="2">
        <v>100</v>
      </c>
      <c r="T3" s="1">
        <v>3.9809999999999999</v>
      </c>
      <c r="U3" s="1">
        <v>6.19</v>
      </c>
      <c r="V3" s="1">
        <f>U3*0.01+3</f>
        <v>3.0619000000000001</v>
      </c>
      <c r="W3" s="3">
        <f>U3/T3*$W$1</f>
        <v>1.5020195930670686</v>
      </c>
      <c r="X3" s="3">
        <f>V3/U3*W3</f>
        <v>0.74297799547852295</v>
      </c>
      <c r="AH3" s="1" t="s">
        <v>39</v>
      </c>
      <c r="AJ3" s="1" t="s">
        <v>41</v>
      </c>
      <c r="AK3" s="1">
        <v>600</v>
      </c>
      <c r="AL3" s="5">
        <v>-3.5695999999999999</v>
      </c>
      <c r="AM3" s="1">
        <v>8.8800000000000008</v>
      </c>
      <c r="AN3" s="1">
        <v>3.43268</v>
      </c>
      <c r="AO3" s="1">
        <v>6.23</v>
      </c>
      <c r="AP3" s="1">
        <f>SQRT(AL3^2+AN3^2)</f>
        <v>4.9523061438485403</v>
      </c>
      <c r="AQ3" s="1">
        <v>92</v>
      </c>
      <c r="AR3" s="1">
        <v>60</v>
      </c>
      <c r="AT3" s="1" t="s">
        <v>5</v>
      </c>
      <c r="AU3" s="1">
        <v>1000</v>
      </c>
      <c r="AV3" s="2">
        <v>-0.37</v>
      </c>
      <c r="AW3" s="2">
        <v>0.126</v>
      </c>
      <c r="AX3" s="1">
        <v>11090</v>
      </c>
      <c r="AY3" s="1">
        <v>160</v>
      </c>
      <c r="BA3" s="1">
        <v>1000</v>
      </c>
      <c r="BB3" s="2">
        <v>14.92</v>
      </c>
      <c r="BC3" s="2">
        <v>0.14000000000000001</v>
      </c>
      <c r="BE3" s="1" t="s">
        <v>36</v>
      </c>
      <c r="BF3" s="1">
        <v>430</v>
      </c>
      <c r="BG3" s="6">
        <v>11.6</v>
      </c>
      <c r="BH3" s="6">
        <v>16.5</v>
      </c>
      <c r="BI3" s="1">
        <v>730</v>
      </c>
      <c r="BJ3" s="1">
        <v>133</v>
      </c>
      <c r="BL3" s="1">
        <v>430</v>
      </c>
      <c r="BM3" s="1">
        <v>1.272</v>
      </c>
      <c r="BN3" s="1">
        <v>0.20699999999999999</v>
      </c>
    </row>
    <row r="4" spans="2:66" ht="16.5" customHeight="1">
      <c r="B4" s="3">
        <v>706.72</v>
      </c>
      <c r="C4" s="4">
        <v>1780</v>
      </c>
      <c r="D4" s="3">
        <v>31.41</v>
      </c>
      <c r="G4" s="1">
        <v>3181</v>
      </c>
      <c r="H4" s="3">
        <v>44.87</v>
      </c>
      <c r="I4" s="1">
        <v>975</v>
      </c>
      <c r="K4" s="1">
        <v>520</v>
      </c>
      <c r="L4" s="2">
        <v>5.3330000000000002</v>
      </c>
      <c r="M4" s="2">
        <v>5.4960000000000004</v>
      </c>
      <c r="O4" s="1">
        <v>520</v>
      </c>
      <c r="P4" s="1">
        <v>180</v>
      </c>
      <c r="Q4" s="1">
        <v>60</v>
      </c>
      <c r="S4" s="2">
        <v>50</v>
      </c>
      <c r="T4" s="1">
        <v>3.976</v>
      </c>
      <c r="U4" s="1">
        <v>6.3719999999999999</v>
      </c>
      <c r="V4" s="1">
        <f t="shared" ref="V4:V14" si="0">U4*0.01+3</f>
        <v>3.06372</v>
      </c>
      <c r="W4" s="3">
        <f t="shared" ref="W4:W14" si="1">U4/T4*$W$1</f>
        <v>1.5481267605633802</v>
      </c>
      <c r="X4" s="3">
        <f t="shared" ref="X4:X14" si="2">V4/U4*W4</f>
        <v>0.74435450704225348</v>
      </c>
      <c r="Y4" s="2">
        <v>50</v>
      </c>
      <c r="Z4" s="2">
        <v>2.0752700000000002</v>
      </c>
      <c r="AA4" s="4">
        <v>4.43</v>
      </c>
      <c r="AB4" s="4">
        <v>94.22</v>
      </c>
      <c r="AC4" s="4">
        <v>4.5</v>
      </c>
      <c r="AD4" s="2">
        <f>SQRT((AB4/1000)^2+Z4^2)</f>
        <v>2.0774077551843306</v>
      </c>
      <c r="AE4" s="2">
        <f>Z4*3/T4*$W$1</f>
        <v>1.5126087676056339</v>
      </c>
      <c r="AF4" s="2">
        <f>AD4/T4*$W$1*3</f>
        <v>1.5141669201519594</v>
      </c>
      <c r="AG4" s="2">
        <f>1/AH4^2</f>
        <v>190.74668184200107</v>
      </c>
      <c r="AH4" s="2">
        <f t="shared" ref="AH4:AH14" si="3">AF4*SQRT((AA4/Z4/1000)^2+(AC4/AB4)^2+0.001^2)</f>
        <v>7.2405491186817411E-2</v>
      </c>
      <c r="AI4" s="2">
        <f>AE4*SQRT((AA4/Z4/1000)^2+0.001^2)</f>
        <v>3.5656465145701977E-3</v>
      </c>
      <c r="AK4" s="1">
        <v>610</v>
      </c>
      <c r="AL4" s="1">
        <v>-3.5266700000000002</v>
      </c>
      <c r="AM4" s="1">
        <v>3.45</v>
      </c>
      <c r="AN4" s="1">
        <v>3.4881600000000001</v>
      </c>
      <c r="AO4" s="1">
        <v>6.62</v>
      </c>
      <c r="AP4" s="1">
        <f t="shared" ref="AP4:AP20" si="4">SQRT(AL4^2+AN4^2)</f>
        <v>4.9603086067804298</v>
      </c>
      <c r="AQ4" s="1">
        <v>194</v>
      </c>
      <c r="AR4" s="1">
        <v>117</v>
      </c>
      <c r="AU4" s="1">
        <v>995</v>
      </c>
      <c r="AV4" s="2">
        <v>-0.41099999999999998</v>
      </c>
      <c r="AW4" s="2">
        <v>0.13800000000000001</v>
      </c>
      <c r="AX4" s="1">
        <v>11720</v>
      </c>
      <c r="AY4" s="1">
        <v>55</v>
      </c>
      <c r="BA4" s="1">
        <v>995</v>
      </c>
      <c r="BB4" s="2">
        <v>16.236999999999998</v>
      </c>
      <c r="BC4" s="2">
        <v>0.14699999999999999</v>
      </c>
      <c r="BF4" s="1">
        <v>440</v>
      </c>
      <c r="BG4" s="6">
        <v>15.6</v>
      </c>
      <c r="BH4" s="6">
        <v>22.6</v>
      </c>
      <c r="BI4" s="1">
        <v>1000</v>
      </c>
      <c r="BJ4" s="1">
        <v>116</v>
      </c>
      <c r="BL4" s="1">
        <v>440</v>
      </c>
      <c r="BM4" s="2">
        <v>1.97</v>
      </c>
      <c r="BN4" s="1">
        <v>0.21099999999999999</v>
      </c>
    </row>
    <row r="5" spans="2:66" ht="16.5" customHeight="1">
      <c r="B5" s="3">
        <v>727.29</v>
      </c>
      <c r="C5" s="4">
        <v>1890</v>
      </c>
      <c r="D5" s="3">
        <v>32.15</v>
      </c>
      <c r="G5" s="1">
        <v>3031</v>
      </c>
      <c r="H5" s="3">
        <v>43.06</v>
      </c>
      <c r="I5" s="1">
        <v>950</v>
      </c>
      <c r="K5" s="1">
        <v>540</v>
      </c>
      <c r="L5" s="2">
        <v>6.62</v>
      </c>
      <c r="M5" s="2">
        <v>6.8970000000000002</v>
      </c>
      <c r="O5" s="1">
        <v>540</v>
      </c>
      <c r="P5" s="1">
        <v>198</v>
      </c>
      <c r="Q5" s="1">
        <v>70</v>
      </c>
      <c r="S5" s="2">
        <v>10</v>
      </c>
      <c r="T5" s="1">
        <v>3.9769999999999999</v>
      </c>
      <c r="U5" s="1">
        <v>6.4909999999999997</v>
      </c>
      <c r="V5" s="1">
        <f t="shared" si="0"/>
        <v>3.0649099999999998</v>
      </c>
      <c r="W5" s="3">
        <f t="shared" si="1"/>
        <v>1.5766421926074929</v>
      </c>
      <c r="X5" s="3">
        <f t="shared" si="2"/>
        <v>0.74445638923811908</v>
      </c>
      <c r="Y5" s="2">
        <v>10</v>
      </c>
      <c r="Z5" s="2">
        <v>2.1032700000000002</v>
      </c>
      <c r="AA5" s="4">
        <v>3.81</v>
      </c>
      <c r="AB5" s="4">
        <v>-39.29</v>
      </c>
      <c r="AC5" s="4">
        <v>5.26</v>
      </c>
      <c r="AD5" s="2">
        <f t="shared" ref="AD5:AD14" si="5">SQRT((AB5/1000)^2+Z5^2)</f>
        <v>2.1036369451499946</v>
      </c>
      <c r="AE5" s="2">
        <f t="shared" ref="AE5:AE14" si="6">Z5*3/T5*$W$1</f>
        <v>1.5326317475484035</v>
      </c>
      <c r="AF5" s="2">
        <f t="shared" ref="AF5:AF14" si="7">AD5/T5*$W$1*3</f>
        <v>1.532899136797758</v>
      </c>
      <c r="AG5" s="2">
        <f t="shared" ref="AG5:AG14" si="8">1/AH5^2</f>
        <v>23.738959434890546</v>
      </c>
      <c r="AH5" s="2">
        <f t="shared" si="3"/>
        <v>0.20524338128697781</v>
      </c>
      <c r="AI5" s="2">
        <f t="shared" ref="AI5:AI14" si="9">AE5*SQRT((AA5/Z5/1000)^2+0.001^2)</f>
        <v>3.171253772608447E-3</v>
      </c>
      <c r="AK5" s="1">
        <v>630</v>
      </c>
      <c r="AL5" s="1">
        <v>-3.90924</v>
      </c>
      <c r="AM5" s="1">
        <v>3.42</v>
      </c>
      <c r="AN5" s="1">
        <v>3.68723</v>
      </c>
      <c r="AO5" s="1">
        <v>3.78</v>
      </c>
      <c r="AP5" s="1">
        <f t="shared" si="4"/>
        <v>5.3738089331962664</v>
      </c>
      <c r="AQ5" s="1">
        <v>214</v>
      </c>
      <c r="AR5" s="1">
        <v>122</v>
      </c>
      <c r="AU5" s="1">
        <v>990</v>
      </c>
      <c r="AV5" s="2">
        <v>-0.44900000000000001</v>
      </c>
      <c r="AW5" s="2">
        <v>0.14499999999999999</v>
      </c>
      <c r="AX5" s="1">
        <v>11670</v>
      </c>
      <c r="AY5" s="1">
        <v>83</v>
      </c>
      <c r="BA5" s="1">
        <v>990</v>
      </c>
      <c r="BB5" s="2">
        <v>17.245999999999999</v>
      </c>
      <c r="BC5" s="2">
        <v>0.18</v>
      </c>
      <c r="BF5" s="1">
        <v>450</v>
      </c>
      <c r="BG5" s="6">
        <v>18</v>
      </c>
      <c r="BH5" s="6">
        <v>28.1</v>
      </c>
      <c r="BI5" s="1">
        <v>1370</v>
      </c>
      <c r="BJ5" s="1">
        <v>134</v>
      </c>
      <c r="BL5" s="1">
        <v>450</v>
      </c>
      <c r="BM5" s="2">
        <v>2.496</v>
      </c>
      <c r="BN5" s="1">
        <v>0.19600000000000001</v>
      </c>
    </row>
    <row r="6" spans="2:66" ht="16.5" customHeight="1">
      <c r="B6" s="3">
        <v>738.4</v>
      </c>
      <c r="C6" s="4">
        <v>1943</v>
      </c>
      <c r="D6" s="3">
        <v>32.270000000000003</v>
      </c>
      <c r="G6" s="1">
        <v>2887</v>
      </c>
      <c r="H6" s="3">
        <v>43.02</v>
      </c>
      <c r="I6" s="1">
        <v>925</v>
      </c>
      <c r="K6" s="1">
        <v>560</v>
      </c>
      <c r="L6" s="2">
        <v>8.06</v>
      </c>
      <c r="M6" s="2">
        <v>8.1639999999999997</v>
      </c>
      <c r="O6" s="1">
        <v>560</v>
      </c>
      <c r="P6" s="1">
        <v>213</v>
      </c>
      <c r="Q6" s="1">
        <v>71</v>
      </c>
      <c r="S6" s="2">
        <v>5</v>
      </c>
      <c r="T6" s="1">
        <v>3.9820000000000002</v>
      </c>
      <c r="U6" s="1">
        <v>6.4249999999999998</v>
      </c>
      <c r="V6" s="1">
        <f t="shared" si="0"/>
        <v>3.0642499999999999</v>
      </c>
      <c r="W6" s="3">
        <f t="shared" si="1"/>
        <v>1.5586514314414865</v>
      </c>
      <c r="X6" s="3">
        <f t="shared" si="2"/>
        <v>0.7433615017579106</v>
      </c>
      <c r="Y6" s="2">
        <v>5</v>
      </c>
      <c r="Z6" s="2">
        <v>2.1095299999999999</v>
      </c>
      <c r="AA6" s="4">
        <v>4.7300000000000004</v>
      </c>
      <c r="AB6" s="4">
        <v>-68.209999999999994</v>
      </c>
      <c r="AC6" s="4">
        <v>3.97</v>
      </c>
      <c r="AD6" s="2">
        <f t="shared" si="5"/>
        <v>2.1106324703746981</v>
      </c>
      <c r="AE6" s="2">
        <f t="shared" si="6"/>
        <v>1.5352631692616776</v>
      </c>
      <c r="AF6" s="2">
        <f t="shared" si="7"/>
        <v>1.5360655196247803</v>
      </c>
      <c r="AG6" s="2">
        <f t="shared" si="8"/>
        <v>124.88881565362172</v>
      </c>
      <c r="AH6" s="2">
        <f t="shared" si="3"/>
        <v>8.9482524177215417E-2</v>
      </c>
      <c r="AI6" s="2">
        <f t="shared" si="9"/>
        <v>3.7692152225865922E-3</v>
      </c>
      <c r="AK6" s="1">
        <v>640</v>
      </c>
      <c r="AL6" s="1">
        <v>-2.7869600000000001</v>
      </c>
      <c r="AM6" s="1">
        <v>1.71</v>
      </c>
      <c r="AN6" s="1">
        <v>3.1211199999999999</v>
      </c>
      <c r="AO6" s="1">
        <v>14.8</v>
      </c>
      <c r="AP6" s="1">
        <f t="shared" si="4"/>
        <v>4.1843202669011843</v>
      </c>
      <c r="AQ6" s="1">
        <v>200</v>
      </c>
      <c r="AR6" s="1">
        <v>189</v>
      </c>
      <c r="AT6" s="1" t="s">
        <v>4</v>
      </c>
      <c r="AU6" s="1">
        <v>985</v>
      </c>
      <c r="AV6" s="2">
        <v>-0.48699999999999999</v>
      </c>
      <c r="AW6" s="2">
        <v>0.157</v>
      </c>
      <c r="AX6" s="1">
        <v>13444</v>
      </c>
      <c r="AY6" s="1">
        <v>115</v>
      </c>
      <c r="BA6" s="1">
        <v>985</v>
      </c>
      <c r="BB6" s="2">
        <v>18.425000000000001</v>
      </c>
      <c r="BC6" s="2">
        <v>0.16700000000000001</v>
      </c>
      <c r="BF6" s="1">
        <v>455</v>
      </c>
      <c r="BG6" s="6">
        <v>20.3</v>
      </c>
      <c r="BH6" s="6">
        <v>30.1</v>
      </c>
      <c r="BI6" s="1">
        <v>1510</v>
      </c>
      <c r="BJ6" s="1">
        <v>94</v>
      </c>
      <c r="BL6" s="1">
        <v>455</v>
      </c>
      <c r="BM6" s="2">
        <v>2.86</v>
      </c>
      <c r="BN6" s="1">
        <v>0.17899999999999999</v>
      </c>
    </row>
    <row r="7" spans="2:66" ht="16.5" customHeight="1">
      <c r="B7" s="3">
        <v>772.4</v>
      </c>
      <c r="C7" s="4">
        <v>2128</v>
      </c>
      <c r="D7" s="3">
        <v>32.75</v>
      </c>
      <c r="G7" s="1">
        <v>2745</v>
      </c>
      <c r="H7" s="3">
        <v>42.06</v>
      </c>
      <c r="I7" s="1">
        <v>900</v>
      </c>
      <c r="K7" s="1">
        <v>570</v>
      </c>
      <c r="L7" s="2">
        <v>8.8699999999999992</v>
      </c>
      <c r="M7" s="2">
        <v>8.8819999999999997</v>
      </c>
      <c r="O7" s="1">
        <v>570</v>
      </c>
      <c r="P7" s="1">
        <v>205</v>
      </c>
      <c r="Q7" s="1">
        <v>65</v>
      </c>
      <c r="S7" s="2">
        <v>1</v>
      </c>
      <c r="T7" s="1">
        <v>3.9830000000000001</v>
      </c>
      <c r="U7" s="1">
        <v>6.3920000000000003</v>
      </c>
      <c r="V7" s="1">
        <f t="shared" si="0"/>
        <v>3.06392</v>
      </c>
      <c r="W7" s="3">
        <f t="shared" si="1"/>
        <v>1.5502565905096661</v>
      </c>
      <c r="X7" s="3">
        <f t="shared" si="2"/>
        <v>0.74309483304042179</v>
      </c>
      <c r="Y7" s="2">
        <v>1</v>
      </c>
      <c r="Z7" s="2">
        <v>2.11029</v>
      </c>
      <c r="AA7" s="4">
        <v>3.66</v>
      </c>
      <c r="AB7" s="4">
        <v>-56.69</v>
      </c>
      <c r="AC7" s="4">
        <v>4.8099999999999996</v>
      </c>
      <c r="AD7" s="2">
        <f t="shared" si="5"/>
        <v>2.1110513115980862</v>
      </c>
      <c r="AE7" s="2">
        <f t="shared" si="6"/>
        <v>1.5354306854130051</v>
      </c>
      <c r="AF7" s="2">
        <f t="shared" si="7"/>
        <v>1.535984609844653</v>
      </c>
      <c r="AG7" s="2">
        <f t="shared" si="8"/>
        <v>58.84469444158772</v>
      </c>
      <c r="AH7" s="2">
        <f t="shared" si="3"/>
        <v>0.13036059798270955</v>
      </c>
      <c r="AI7" s="2">
        <f t="shared" si="9"/>
        <v>3.0739308495623041E-3</v>
      </c>
      <c r="AK7" s="1">
        <v>642</v>
      </c>
      <c r="AL7" s="1">
        <v>-2.31799</v>
      </c>
      <c r="AM7" s="1">
        <v>25.91</v>
      </c>
      <c r="AN7" s="1">
        <v>2.71414</v>
      </c>
      <c r="AO7" s="1">
        <v>8.3000000000000007</v>
      </c>
      <c r="AP7" s="1">
        <f t="shared" si="4"/>
        <v>3.5692623299079602</v>
      </c>
      <c r="AQ7" s="1">
        <v>3472</v>
      </c>
      <c r="AR7" s="1">
        <v>85</v>
      </c>
      <c r="AU7" s="1">
        <v>980</v>
      </c>
      <c r="AV7" s="2">
        <v>-0.52</v>
      </c>
      <c r="AW7" s="2">
        <v>0.19500000000000001</v>
      </c>
      <c r="AX7" s="1">
        <v>13691</v>
      </c>
      <c r="AY7" s="1">
        <v>276</v>
      </c>
      <c r="BA7" s="1">
        <v>980</v>
      </c>
      <c r="BB7" s="2">
        <v>19.155999999999999</v>
      </c>
      <c r="BC7" s="2">
        <v>0.188</v>
      </c>
      <c r="BF7" s="1">
        <v>460</v>
      </c>
      <c r="BG7" s="6">
        <v>22.2</v>
      </c>
      <c r="BH7" s="6">
        <v>33.700000000000003</v>
      </c>
      <c r="BI7" s="1">
        <v>1710</v>
      </c>
      <c r="BJ7" s="1">
        <v>108</v>
      </c>
      <c r="BL7" s="1">
        <v>460</v>
      </c>
      <c r="BM7" s="2">
        <v>3.1110000000000002</v>
      </c>
      <c r="BN7" s="2">
        <v>0.17100000000000001</v>
      </c>
    </row>
    <row r="8" spans="2:66" ht="16.5" customHeight="1">
      <c r="B8" s="3">
        <v>794.82</v>
      </c>
      <c r="C8" s="4">
        <v>2257</v>
      </c>
      <c r="D8" s="3">
        <v>62.74</v>
      </c>
      <c r="G8" s="1">
        <v>2599</v>
      </c>
      <c r="H8" s="3">
        <v>42.56</v>
      </c>
      <c r="I8" s="1">
        <v>875</v>
      </c>
      <c r="K8" s="1">
        <v>580</v>
      </c>
      <c r="L8" s="2">
        <v>8.9</v>
      </c>
      <c r="M8" s="2">
        <v>9.4309999999999992</v>
      </c>
      <c r="O8" s="1">
        <v>580</v>
      </c>
      <c r="P8" s="1">
        <v>218</v>
      </c>
      <c r="Q8" s="1">
        <v>73</v>
      </c>
      <c r="S8" s="2">
        <v>0.8</v>
      </c>
      <c r="T8" s="1">
        <v>3.9950000000000001</v>
      </c>
      <c r="U8" s="1">
        <v>6.4989999999999997</v>
      </c>
      <c r="V8" s="1">
        <f t="shared" si="0"/>
        <v>3.0649899999999999</v>
      </c>
      <c r="W8" s="3">
        <f t="shared" si="1"/>
        <v>1.5714728410513141</v>
      </c>
      <c r="X8" s="3">
        <f t="shared" si="2"/>
        <v>0.74112148685857315</v>
      </c>
      <c r="Y8" s="2">
        <v>0.8</v>
      </c>
      <c r="Z8" s="2">
        <v>2.1135700000000002</v>
      </c>
      <c r="AA8" s="4">
        <v>5.8</v>
      </c>
      <c r="AB8" s="4">
        <v>-58.21</v>
      </c>
      <c r="AC8" s="4">
        <v>4.3499999999999996</v>
      </c>
      <c r="AD8" s="2">
        <f t="shared" si="5"/>
        <v>2.114371431182327</v>
      </c>
      <c r="AE8" s="2">
        <f t="shared" si="6"/>
        <v>1.5331979624530663</v>
      </c>
      <c r="AF8" s="2">
        <f t="shared" si="7"/>
        <v>1.533779326049157</v>
      </c>
      <c r="AG8" s="2">
        <f t="shared" si="8"/>
        <v>76.00252713875814</v>
      </c>
      <c r="AH8" s="2">
        <f t="shared" si="3"/>
        <v>0.11470595985983845</v>
      </c>
      <c r="AI8" s="2">
        <f t="shared" si="9"/>
        <v>4.4780093145804891E-3</v>
      </c>
      <c r="AK8" s="1">
        <v>643</v>
      </c>
      <c r="AL8" s="1">
        <v>-2.1487699999999998</v>
      </c>
      <c r="AM8" s="1">
        <v>3.81</v>
      </c>
      <c r="AN8" s="5">
        <v>2.5338699999999998</v>
      </c>
      <c r="AO8" s="1">
        <v>4.58</v>
      </c>
      <c r="AP8" s="1">
        <f t="shared" si="4"/>
        <v>3.3223048761063452</v>
      </c>
      <c r="AQ8" s="1">
        <v>4350</v>
      </c>
      <c r="AR8" s="1">
        <v>99</v>
      </c>
      <c r="AU8" s="1">
        <v>970</v>
      </c>
      <c r="AV8" s="2">
        <v>-0.57899999999999996</v>
      </c>
      <c r="AW8" s="2">
        <v>0.21299999999999999</v>
      </c>
      <c r="AX8" s="1">
        <v>14775</v>
      </c>
      <c r="AY8" s="1">
        <v>50</v>
      </c>
      <c r="BA8" s="1">
        <v>970</v>
      </c>
      <c r="BB8" s="2">
        <v>20.231999999999999</v>
      </c>
      <c r="BC8" s="2">
        <v>0.155</v>
      </c>
      <c r="BE8" s="1" t="s">
        <v>37</v>
      </c>
      <c r="BF8" s="1">
        <v>465</v>
      </c>
      <c r="BG8" s="6">
        <v>24.7</v>
      </c>
      <c r="BH8" s="6">
        <v>40</v>
      </c>
      <c r="BI8" s="1">
        <v>1960</v>
      </c>
      <c r="BJ8" s="1">
        <v>105</v>
      </c>
      <c r="BL8" s="1">
        <v>465</v>
      </c>
      <c r="BM8" s="2">
        <v>3.3029999999999999</v>
      </c>
      <c r="BN8" s="2">
        <v>0.21099999999999999</v>
      </c>
    </row>
    <row r="9" spans="2:66" ht="16.5" customHeight="1">
      <c r="B9" s="3">
        <v>800.62</v>
      </c>
      <c r="C9" s="4">
        <v>2284</v>
      </c>
      <c r="D9" s="3">
        <v>58.75</v>
      </c>
      <c r="G9" s="1">
        <v>2459</v>
      </c>
      <c r="H9" s="3">
        <v>40.64</v>
      </c>
      <c r="I9" s="1">
        <v>850</v>
      </c>
      <c r="K9" s="1">
        <v>590</v>
      </c>
      <c r="L9" s="2">
        <v>10.243</v>
      </c>
      <c r="M9" s="2">
        <v>10.362</v>
      </c>
      <c r="O9" s="1">
        <v>590</v>
      </c>
      <c r="P9" s="1">
        <v>230</v>
      </c>
      <c r="Q9" s="1">
        <v>76</v>
      </c>
      <c r="S9" s="2">
        <v>0.5</v>
      </c>
      <c r="T9" s="1">
        <v>4.008</v>
      </c>
      <c r="U9" s="1">
        <v>6.5229999999999997</v>
      </c>
      <c r="V9" s="1">
        <f t="shared" si="0"/>
        <v>3.0652300000000001</v>
      </c>
      <c r="W9" s="3">
        <f t="shared" si="1"/>
        <v>1.5721601796407185</v>
      </c>
      <c r="X9" s="3">
        <f t="shared" si="2"/>
        <v>0.73877549401197606</v>
      </c>
      <c r="Y9" s="2">
        <v>0.5</v>
      </c>
      <c r="Z9" s="2">
        <v>2.1165500000000002</v>
      </c>
      <c r="AA9" s="4">
        <v>4.43</v>
      </c>
      <c r="AB9" s="4">
        <v>-56.61</v>
      </c>
      <c r="AC9" s="4">
        <v>4.2699999999999996</v>
      </c>
      <c r="AD9" s="2">
        <f t="shared" si="5"/>
        <v>2.1173069202645136</v>
      </c>
      <c r="AE9" s="2">
        <f t="shared" si="6"/>
        <v>1.5303797155688623</v>
      </c>
      <c r="AF9" s="2">
        <f t="shared" si="7"/>
        <v>1.5309270097122156</v>
      </c>
      <c r="AG9" s="2">
        <f t="shared" si="8"/>
        <v>74.922291298388572</v>
      </c>
      <c r="AH9" s="2">
        <f t="shared" si="3"/>
        <v>0.11552992054998033</v>
      </c>
      <c r="AI9" s="2">
        <f t="shared" si="9"/>
        <v>3.5499430720717425E-3</v>
      </c>
      <c r="AK9" s="1">
        <v>644</v>
      </c>
      <c r="AL9" s="1">
        <v>-1.8710599999999999</v>
      </c>
      <c r="AM9" s="1">
        <v>5.28</v>
      </c>
      <c r="AN9" s="5">
        <v>2.3472300000000001</v>
      </c>
      <c r="AO9" s="1">
        <v>2.38</v>
      </c>
      <c r="AP9" s="1">
        <f t="shared" si="4"/>
        <v>3.0017252033622266</v>
      </c>
      <c r="AQ9" s="1">
        <v>5834</v>
      </c>
      <c r="AR9" s="1">
        <v>50</v>
      </c>
      <c r="AU9" s="1">
        <v>960</v>
      </c>
      <c r="AV9" s="2">
        <v>-0.64</v>
      </c>
      <c r="AW9" s="2">
        <v>0.22500000000000001</v>
      </c>
      <c r="AX9" s="1">
        <v>14758</v>
      </c>
      <c r="AY9" s="1">
        <v>56</v>
      </c>
      <c r="BA9" s="1">
        <v>960</v>
      </c>
      <c r="BB9" s="2">
        <v>20.443999999999999</v>
      </c>
      <c r="BC9" s="2">
        <v>0.19800000000000001</v>
      </c>
      <c r="BF9" s="1">
        <v>470</v>
      </c>
      <c r="BG9" s="6">
        <v>28.6</v>
      </c>
      <c r="BH9" s="6">
        <v>45.6</v>
      </c>
      <c r="BI9" s="1">
        <v>2222</v>
      </c>
      <c r="BJ9" s="1">
        <v>93</v>
      </c>
      <c r="BL9" s="1">
        <v>470</v>
      </c>
      <c r="BM9" s="2">
        <v>3.4350000000000001</v>
      </c>
      <c r="BN9" s="2">
        <v>0.26600000000000001</v>
      </c>
    </row>
    <row r="10" spans="2:66" ht="16.5" customHeight="1">
      <c r="B10" s="3">
        <v>826.45</v>
      </c>
      <c r="C10" s="4">
        <v>2422</v>
      </c>
      <c r="D10" s="3">
        <v>33.619999999999997</v>
      </c>
      <c r="G10" s="1">
        <v>2323</v>
      </c>
      <c r="H10" s="3">
        <v>41.11</v>
      </c>
      <c r="I10" s="1">
        <v>825</v>
      </c>
      <c r="K10" s="1">
        <v>600</v>
      </c>
      <c r="L10" s="2">
        <v>10.603</v>
      </c>
      <c r="M10" s="2">
        <v>10.535</v>
      </c>
      <c r="O10" s="1">
        <v>600</v>
      </c>
      <c r="P10" s="1">
        <v>231</v>
      </c>
      <c r="Q10" s="1">
        <v>73</v>
      </c>
      <c r="S10" s="2">
        <v>0.3</v>
      </c>
      <c r="T10" s="1">
        <v>4.008</v>
      </c>
      <c r="U10" s="1">
        <v>6.6639999999999997</v>
      </c>
      <c r="V10" s="1">
        <f t="shared" si="0"/>
        <v>3.06664</v>
      </c>
      <c r="W10" s="3">
        <f t="shared" si="1"/>
        <v>1.6061437125748501</v>
      </c>
      <c r="X10" s="3">
        <f t="shared" si="2"/>
        <v>0.7391153293413173</v>
      </c>
      <c r="Y10" s="2">
        <v>0.3</v>
      </c>
      <c r="Z10" s="2">
        <v>2.1216599999999999</v>
      </c>
      <c r="AA10" s="4">
        <v>7.86</v>
      </c>
      <c r="AB10" s="4">
        <v>-47.23</v>
      </c>
      <c r="AC10" s="4">
        <v>5.34</v>
      </c>
      <c r="AD10" s="2">
        <f t="shared" si="5"/>
        <v>2.1221856253636249</v>
      </c>
      <c r="AE10" s="2">
        <f t="shared" si="6"/>
        <v>1.5340745209580835</v>
      </c>
      <c r="AF10" s="2">
        <f t="shared" si="7"/>
        <v>1.5344545764231001</v>
      </c>
      <c r="AG10" s="2">
        <f t="shared" si="8"/>
        <v>33.185269950866676</v>
      </c>
      <c r="AH10" s="2">
        <f t="shared" si="3"/>
        <v>0.17359104700369374</v>
      </c>
      <c r="AI10" s="2">
        <f t="shared" si="9"/>
        <v>5.8866108851554771E-3</v>
      </c>
      <c r="AK10" s="1">
        <v>645</v>
      </c>
      <c r="AL10" s="1">
        <v>-1.69598</v>
      </c>
      <c r="AM10" s="1">
        <v>7.42</v>
      </c>
      <c r="AN10" s="5">
        <v>2.1278100000000002</v>
      </c>
      <c r="AO10" s="1">
        <v>1.98</v>
      </c>
      <c r="AP10" s="1">
        <f t="shared" si="4"/>
        <v>2.7210151702076195</v>
      </c>
      <c r="AQ10" s="1">
        <v>7213</v>
      </c>
      <c r="AR10" s="1">
        <v>113</v>
      </c>
      <c r="AU10" s="1">
        <v>950</v>
      </c>
      <c r="AV10" s="2">
        <v>-0.63</v>
      </c>
      <c r="AW10" s="2">
        <v>0.22500000000000001</v>
      </c>
      <c r="AX10" s="1">
        <v>14804</v>
      </c>
      <c r="AY10" s="1">
        <v>76</v>
      </c>
      <c r="BA10" s="1">
        <v>950</v>
      </c>
      <c r="BB10" s="2">
        <v>19.388000000000002</v>
      </c>
      <c r="BC10" s="2">
        <v>0.14299999999999999</v>
      </c>
      <c r="BF10" s="1">
        <v>472</v>
      </c>
      <c r="BG10" s="6">
        <v>30</v>
      </c>
      <c r="BH10" s="6">
        <v>47.5</v>
      </c>
      <c r="BI10" s="1">
        <v>2350</v>
      </c>
      <c r="BJ10" s="1">
        <v>102</v>
      </c>
      <c r="BL10" s="1">
        <v>472</v>
      </c>
      <c r="BM10" s="2">
        <v>3.5009999999999999</v>
      </c>
      <c r="BN10" s="2">
        <v>0.24399999999999999</v>
      </c>
    </row>
    <row r="11" spans="2:66" ht="16.5" customHeight="1">
      <c r="B11" s="3">
        <v>842.46</v>
      </c>
      <c r="C11" s="4">
        <v>2507</v>
      </c>
      <c r="D11" s="3">
        <v>34.56</v>
      </c>
      <c r="G11" s="1">
        <v>2185</v>
      </c>
      <c r="H11" s="3">
        <v>40.24</v>
      </c>
      <c r="I11" s="1">
        <v>800</v>
      </c>
      <c r="K11" s="1">
        <v>610</v>
      </c>
      <c r="L11" s="2">
        <v>12.292</v>
      </c>
      <c r="M11" s="2">
        <v>11.401999999999999</v>
      </c>
      <c r="O11" s="1">
        <v>610</v>
      </c>
      <c r="P11" s="1">
        <v>233</v>
      </c>
      <c r="Q11" s="1">
        <v>76</v>
      </c>
      <c r="S11" s="2">
        <v>0.15</v>
      </c>
      <c r="T11" s="1">
        <v>4.0049999999999999</v>
      </c>
      <c r="U11" s="1">
        <v>6.6040000000000001</v>
      </c>
      <c r="V11" s="1">
        <f t="shared" si="0"/>
        <v>3.0660400000000001</v>
      </c>
      <c r="W11" s="3">
        <f t="shared" si="1"/>
        <v>1.5928749063670413</v>
      </c>
      <c r="X11" s="3">
        <f t="shared" si="2"/>
        <v>0.73952425468164795</v>
      </c>
      <c r="Y11" s="2">
        <v>0.15</v>
      </c>
      <c r="Z11" s="2">
        <v>2.08473</v>
      </c>
      <c r="AA11" s="4">
        <v>10.6</v>
      </c>
      <c r="AB11" s="4">
        <v>-63.1</v>
      </c>
      <c r="AC11" s="4">
        <v>10.99</v>
      </c>
      <c r="AD11" s="2">
        <f t="shared" si="5"/>
        <v>2.0856847275894794</v>
      </c>
      <c r="AE11" s="2">
        <f t="shared" si="6"/>
        <v>1.5085012584269661</v>
      </c>
      <c r="AF11" s="2">
        <f t="shared" si="7"/>
        <v>1.5091920950198032</v>
      </c>
      <c r="AG11" s="2">
        <f t="shared" si="8"/>
        <v>14.460723052026486</v>
      </c>
      <c r="AH11" s="2">
        <f t="shared" si="3"/>
        <v>0.26296926689654743</v>
      </c>
      <c r="AI11" s="2">
        <f t="shared" si="9"/>
        <v>7.8170454555929261E-3</v>
      </c>
      <c r="AK11" s="1">
        <v>646</v>
      </c>
      <c r="AL11" s="1">
        <v>-1.4299900000000001</v>
      </c>
      <c r="AM11" s="1">
        <v>3.39</v>
      </c>
      <c r="AN11" s="5">
        <v>1.9354899999999999</v>
      </c>
      <c r="AO11" s="1">
        <v>5.77</v>
      </c>
      <c r="AP11" s="1">
        <f t="shared" si="4"/>
        <v>2.4064482001904799</v>
      </c>
      <c r="AQ11" s="1">
        <v>8231</v>
      </c>
      <c r="AR11" s="1">
        <v>71</v>
      </c>
      <c r="AU11" s="1">
        <v>940</v>
      </c>
      <c r="AV11" s="2">
        <v>-0.627</v>
      </c>
      <c r="AW11" s="2">
        <v>0.23300000000000001</v>
      </c>
      <c r="AX11" s="1">
        <v>13500</v>
      </c>
      <c r="AY11" s="1">
        <v>46</v>
      </c>
      <c r="BA11" s="1">
        <v>940</v>
      </c>
      <c r="BB11" s="2">
        <v>17.954000000000001</v>
      </c>
      <c r="BC11" s="2">
        <v>0.16</v>
      </c>
      <c r="BF11" s="1">
        <v>474</v>
      </c>
      <c r="BG11" s="6">
        <v>31.3</v>
      </c>
      <c r="BH11" s="6">
        <v>49.8</v>
      </c>
      <c r="BI11" s="1">
        <v>2490</v>
      </c>
      <c r="BJ11" s="1">
        <v>131</v>
      </c>
      <c r="BL11" s="1">
        <v>474</v>
      </c>
      <c r="BM11" s="2">
        <v>3.613</v>
      </c>
      <c r="BN11" s="2">
        <v>0.24</v>
      </c>
    </row>
    <row r="12" spans="2:66" ht="16.5" customHeight="1">
      <c r="B12" s="3">
        <v>852.14</v>
      </c>
      <c r="C12" s="4">
        <v>2568</v>
      </c>
      <c r="D12" s="3">
        <v>34.19</v>
      </c>
      <c r="G12" s="1">
        <v>2053</v>
      </c>
      <c r="H12" s="3">
        <v>40.28</v>
      </c>
      <c r="I12" s="1">
        <v>775</v>
      </c>
      <c r="K12" s="1">
        <v>620</v>
      </c>
      <c r="L12" s="2">
        <v>11.907</v>
      </c>
      <c r="M12" s="2">
        <v>11.93</v>
      </c>
      <c r="O12" s="1">
        <v>630</v>
      </c>
      <c r="P12" s="1">
        <v>263</v>
      </c>
      <c r="Q12" s="1">
        <v>106</v>
      </c>
      <c r="S12" s="2">
        <v>0.1</v>
      </c>
      <c r="T12" s="1">
        <v>4.0049999999999999</v>
      </c>
      <c r="U12" s="1">
        <v>6.4160000000000004</v>
      </c>
      <c r="V12" s="1">
        <f t="shared" si="0"/>
        <v>3.0641600000000002</v>
      </c>
      <c r="W12" s="3">
        <f t="shared" si="1"/>
        <v>1.5475295880149813</v>
      </c>
      <c r="X12" s="3">
        <f t="shared" si="2"/>
        <v>0.73907080149812743</v>
      </c>
      <c r="Y12" s="2">
        <v>0.1</v>
      </c>
      <c r="Z12" s="2">
        <v>2.1183800000000002</v>
      </c>
      <c r="AA12" s="4">
        <v>2.52</v>
      </c>
      <c r="AB12" s="4">
        <v>-33.869999999999997</v>
      </c>
      <c r="AC12" s="4">
        <v>5.42</v>
      </c>
      <c r="AD12" s="2">
        <f t="shared" si="5"/>
        <v>2.1186507501945666</v>
      </c>
      <c r="AE12" s="2">
        <f t="shared" si="6"/>
        <v>1.5328502471910115</v>
      </c>
      <c r="AF12" s="2">
        <f t="shared" si="7"/>
        <v>1.5330461608149448</v>
      </c>
      <c r="AG12" s="2">
        <f t="shared" si="8"/>
        <v>16.61423690530091</v>
      </c>
      <c r="AH12" s="2">
        <f t="shared" si="3"/>
        <v>0.24533516415854467</v>
      </c>
      <c r="AI12" s="2">
        <f t="shared" si="9"/>
        <v>2.3821500184731761E-3</v>
      </c>
      <c r="AK12" s="1">
        <v>647</v>
      </c>
      <c r="AL12" s="1">
        <v>-1.21225</v>
      </c>
      <c r="AM12" s="1">
        <v>2.5299999999999998</v>
      </c>
      <c r="AN12" s="5">
        <v>1.7014499999999999</v>
      </c>
      <c r="AO12" s="1">
        <v>4.6399999999999997</v>
      </c>
      <c r="AP12" s="1">
        <f t="shared" si="4"/>
        <v>2.0891343099475437</v>
      </c>
      <c r="AQ12" s="1">
        <v>9027</v>
      </c>
      <c r="AR12" s="1">
        <v>45</v>
      </c>
      <c r="AU12" s="1">
        <v>935</v>
      </c>
      <c r="AV12" s="2">
        <v>-0.626</v>
      </c>
      <c r="AW12" s="2">
        <v>0.23100000000000001</v>
      </c>
      <c r="AX12" s="1">
        <v>13120</v>
      </c>
      <c r="AY12" s="1">
        <v>320</v>
      </c>
      <c r="BA12" s="1">
        <v>935</v>
      </c>
      <c r="BB12" s="2">
        <v>17.045000000000002</v>
      </c>
      <c r="BC12" s="2">
        <v>0.19800000000000001</v>
      </c>
      <c r="BF12" s="1">
        <v>476</v>
      </c>
      <c r="BG12" s="6">
        <v>33.299999999999997</v>
      </c>
      <c r="BH12" s="6">
        <v>51.3</v>
      </c>
      <c r="BI12" s="1">
        <v>2566</v>
      </c>
      <c r="BJ12" s="1">
        <v>112</v>
      </c>
      <c r="BL12" s="1">
        <v>476</v>
      </c>
      <c r="BM12" s="2">
        <v>3.6659999999999999</v>
      </c>
      <c r="BN12" s="2">
        <v>0.23599999999999999</v>
      </c>
    </row>
    <row r="13" spans="2:66" ht="16.5" customHeight="1">
      <c r="B13" s="3">
        <v>912.3</v>
      </c>
      <c r="C13" s="4">
        <v>2902</v>
      </c>
      <c r="D13" s="3">
        <v>35.28</v>
      </c>
      <c r="G13" s="1">
        <v>1915</v>
      </c>
      <c r="H13" s="3">
        <v>38.43</v>
      </c>
      <c r="I13" s="1">
        <v>750</v>
      </c>
      <c r="K13" s="1">
        <v>630</v>
      </c>
      <c r="L13" s="2">
        <v>12.249000000000001</v>
      </c>
      <c r="M13" s="2">
        <v>12.34</v>
      </c>
      <c r="O13" s="1">
        <v>635</v>
      </c>
      <c r="P13" s="1">
        <v>262</v>
      </c>
      <c r="Q13" s="1">
        <v>122</v>
      </c>
      <c r="S13" s="2">
        <v>7.4999999999999997E-2</v>
      </c>
      <c r="T13" s="1">
        <v>4.0049999999999999</v>
      </c>
      <c r="U13" s="1">
        <v>6.4880000000000004</v>
      </c>
      <c r="V13" s="1">
        <f t="shared" si="0"/>
        <v>3.06488</v>
      </c>
      <c r="W13" s="3">
        <f t="shared" si="1"/>
        <v>1.5648958801498127</v>
      </c>
      <c r="X13" s="3">
        <f t="shared" si="2"/>
        <v>0.73924446441947567</v>
      </c>
      <c r="Y13" s="2">
        <v>7.4999999999999997E-2</v>
      </c>
      <c r="Z13" s="2">
        <v>2.1184500000000002</v>
      </c>
      <c r="AA13" s="4">
        <v>5.04</v>
      </c>
      <c r="AB13" s="4">
        <v>-27.31</v>
      </c>
      <c r="AC13" s="4">
        <v>6.94</v>
      </c>
      <c r="AD13" s="2">
        <f t="shared" si="5"/>
        <v>2.118626026131087</v>
      </c>
      <c r="AE13" s="2">
        <f t="shared" si="6"/>
        <v>1.5329008988764046</v>
      </c>
      <c r="AF13" s="2">
        <f t="shared" si="7"/>
        <v>1.5330282705937304</v>
      </c>
      <c r="AG13" s="2">
        <f t="shared" si="8"/>
        <v>6.5883906660776308</v>
      </c>
      <c r="AH13" s="2">
        <f t="shared" si="3"/>
        <v>0.38959226733933822</v>
      </c>
      <c r="AI13" s="2">
        <f t="shared" si="9"/>
        <v>3.9559854001966332E-3</v>
      </c>
      <c r="AK13" s="1">
        <v>648</v>
      </c>
      <c r="AL13" s="1">
        <v>-1.0013399999999999</v>
      </c>
      <c r="AM13" s="1">
        <v>3.27</v>
      </c>
      <c r="AN13" s="5">
        <v>1.4835799999999999</v>
      </c>
      <c r="AO13" s="1">
        <v>2.59</v>
      </c>
      <c r="AP13" s="1">
        <f t="shared" si="4"/>
        <v>1.789885865635013</v>
      </c>
      <c r="AQ13" s="1">
        <v>9526</v>
      </c>
      <c r="AR13" s="1">
        <v>46</v>
      </c>
      <c r="AU13" s="1">
        <v>932</v>
      </c>
      <c r="AV13" s="2">
        <v>-0.629</v>
      </c>
      <c r="AW13" s="2">
        <v>0.2</v>
      </c>
      <c r="AX13" s="1">
        <v>12790</v>
      </c>
      <c r="AY13" s="1">
        <v>400</v>
      </c>
      <c r="BA13" s="1">
        <v>932</v>
      </c>
      <c r="BB13" s="2">
        <v>16.13</v>
      </c>
      <c r="BC13" s="2">
        <v>9.1999999999999998E-2</v>
      </c>
      <c r="BF13" s="1">
        <v>478</v>
      </c>
      <c r="BG13" s="6">
        <v>32.299999999999997</v>
      </c>
      <c r="BH13" s="6">
        <v>52.7</v>
      </c>
      <c r="BI13" s="1">
        <v>2640</v>
      </c>
      <c r="BJ13" s="1">
        <v>128</v>
      </c>
      <c r="BL13" s="1">
        <v>478</v>
      </c>
      <c r="BM13" s="2">
        <v>3.7509999999999999</v>
      </c>
      <c r="BN13" s="2">
        <v>0.26200000000000001</v>
      </c>
    </row>
    <row r="14" spans="2:66" ht="16.5" customHeight="1">
      <c r="B14" s="3">
        <v>365.01</v>
      </c>
      <c r="C14" s="4">
        <v>123</v>
      </c>
      <c r="D14" s="3">
        <v>26.26</v>
      </c>
      <c r="G14" s="1">
        <v>1788</v>
      </c>
      <c r="H14" s="3">
        <v>39.200000000000003</v>
      </c>
      <c r="I14" s="1">
        <v>725</v>
      </c>
      <c r="K14" s="1">
        <v>640</v>
      </c>
      <c r="L14" s="2">
        <v>12.55</v>
      </c>
      <c r="M14" s="2">
        <v>12.911</v>
      </c>
      <c r="O14" s="1">
        <v>640</v>
      </c>
      <c r="P14" s="1">
        <v>224</v>
      </c>
      <c r="Q14" s="1">
        <v>1491</v>
      </c>
      <c r="S14" s="2">
        <v>0.05</v>
      </c>
      <c r="T14" s="1">
        <v>4.0049999999999999</v>
      </c>
      <c r="U14" s="1">
        <v>6.6070000000000002</v>
      </c>
      <c r="V14" s="1">
        <f t="shared" si="0"/>
        <v>3.0660699999999999</v>
      </c>
      <c r="W14" s="3">
        <f t="shared" si="1"/>
        <v>1.5935985018726593</v>
      </c>
      <c r="X14" s="3">
        <f t="shared" si="2"/>
        <v>0.7395314906367042</v>
      </c>
      <c r="Y14" s="2">
        <v>0.05</v>
      </c>
      <c r="Z14" s="2">
        <v>2.1869999999999998</v>
      </c>
      <c r="AA14" s="4">
        <v>78</v>
      </c>
      <c r="AB14" s="4">
        <v>-38.450000000000003</v>
      </c>
      <c r="AC14" s="4">
        <v>36.619999999999997</v>
      </c>
      <c r="AD14" s="2">
        <f t="shared" si="5"/>
        <v>2.1873379717135619</v>
      </c>
      <c r="AE14" s="2">
        <f t="shared" si="6"/>
        <v>1.582503370786517</v>
      </c>
      <c r="AF14" s="2">
        <f t="shared" si="7"/>
        <v>1.5827479255994761</v>
      </c>
      <c r="AG14" s="2">
        <f t="shared" si="8"/>
        <v>0.43946412745447999</v>
      </c>
      <c r="AH14" s="2">
        <f t="shared" si="3"/>
        <v>1.5084755830268837</v>
      </c>
      <c r="AI14" s="2">
        <f t="shared" si="9"/>
        <v>5.6462630559555201E-2</v>
      </c>
      <c r="AK14" s="1">
        <v>649</v>
      </c>
      <c r="AL14" s="1">
        <v>-0.84152000000000005</v>
      </c>
      <c r="AM14" s="1">
        <v>32.32</v>
      </c>
      <c r="AN14" s="5">
        <v>1.2955300000000001</v>
      </c>
      <c r="AO14" s="1">
        <v>2.35</v>
      </c>
      <c r="AP14" s="1">
        <f t="shared" si="4"/>
        <v>1.5448475301142182</v>
      </c>
      <c r="AQ14" s="1">
        <v>10160</v>
      </c>
      <c r="AR14" s="1">
        <v>47</v>
      </c>
      <c r="AU14" s="1">
        <v>930</v>
      </c>
      <c r="AV14" s="2">
        <v>-0.626</v>
      </c>
      <c r="AW14" s="2">
        <v>0.19700000000000001</v>
      </c>
      <c r="AX14" s="1">
        <v>11850</v>
      </c>
      <c r="AY14" s="1">
        <v>64</v>
      </c>
      <c r="BA14" s="1">
        <v>930</v>
      </c>
      <c r="BB14" s="2">
        <v>15.752000000000001</v>
      </c>
      <c r="BC14" s="2">
        <v>0.183</v>
      </c>
      <c r="BF14" s="1">
        <v>480</v>
      </c>
      <c r="BG14" s="6">
        <v>33.6</v>
      </c>
      <c r="BH14" s="6">
        <v>53.4</v>
      </c>
      <c r="BI14" s="1">
        <v>2670</v>
      </c>
      <c r="BJ14" s="1">
        <v>111</v>
      </c>
      <c r="BL14" s="1">
        <v>480</v>
      </c>
      <c r="BM14" s="2">
        <v>3.851</v>
      </c>
      <c r="BN14" s="2">
        <v>0.17799999999999999</v>
      </c>
    </row>
    <row r="15" spans="2:66" ht="16.5" customHeight="1">
      <c r="B15" s="3">
        <v>404.66</v>
      </c>
      <c r="C15" s="4">
        <v>304</v>
      </c>
      <c r="D15" s="3">
        <v>26.8</v>
      </c>
      <c r="G15" s="1">
        <v>1657</v>
      </c>
      <c r="H15" s="3">
        <v>39.06</v>
      </c>
      <c r="I15" s="1">
        <v>700</v>
      </c>
      <c r="K15" s="1">
        <v>650</v>
      </c>
      <c r="L15" s="2">
        <v>12.877000000000001</v>
      </c>
      <c r="M15" s="2">
        <v>12.757</v>
      </c>
      <c r="O15" s="1">
        <v>641</v>
      </c>
      <c r="P15" s="1">
        <v>225</v>
      </c>
      <c r="Q15" s="1">
        <v>2244</v>
      </c>
      <c r="AA15" s="1" t="s">
        <v>25</v>
      </c>
      <c r="AK15" s="1">
        <v>650</v>
      </c>
      <c r="AL15" s="1">
        <v>-0.71796000000000004</v>
      </c>
      <c r="AM15" s="1">
        <v>4.3899999999999997</v>
      </c>
      <c r="AN15" s="5">
        <v>1.18544</v>
      </c>
      <c r="AO15" s="1">
        <v>1.62</v>
      </c>
      <c r="AP15" s="1">
        <f t="shared" si="4"/>
        <v>1.3859056804847869</v>
      </c>
      <c r="AQ15" s="1">
        <v>10500</v>
      </c>
      <c r="AR15" s="1">
        <v>105</v>
      </c>
      <c r="AU15" s="1">
        <v>928</v>
      </c>
      <c r="AV15" s="2">
        <v>-0.627</v>
      </c>
      <c r="AW15" s="2">
        <v>0.22800000000000001</v>
      </c>
      <c r="AX15" s="1">
        <v>10583</v>
      </c>
      <c r="AY15" s="1">
        <v>509</v>
      </c>
      <c r="BA15" s="1">
        <v>928</v>
      </c>
      <c r="BB15" s="2">
        <v>15.553000000000001</v>
      </c>
      <c r="BC15" s="2">
        <v>0.32600000000000001</v>
      </c>
      <c r="BF15" s="1">
        <v>482</v>
      </c>
      <c r="BG15" s="6">
        <v>32.700000000000003</v>
      </c>
      <c r="BH15" s="6">
        <v>53.3</v>
      </c>
      <c r="BI15" s="1">
        <v>2728</v>
      </c>
      <c r="BJ15" s="1">
        <v>115</v>
      </c>
      <c r="BL15" s="1">
        <v>482</v>
      </c>
      <c r="BM15" s="2">
        <v>4.71</v>
      </c>
      <c r="BN15" s="2">
        <v>0.32100000000000001</v>
      </c>
    </row>
    <row r="16" spans="2:66" ht="16.5" customHeight="1">
      <c r="B16" s="3">
        <v>750.39</v>
      </c>
      <c r="C16" s="4">
        <v>2010</v>
      </c>
      <c r="D16" s="3">
        <v>31.55</v>
      </c>
      <c r="G16" s="1">
        <v>1530</v>
      </c>
      <c r="H16" s="3">
        <v>37.72</v>
      </c>
      <c r="I16" s="1">
        <v>675</v>
      </c>
      <c r="K16" s="1">
        <v>660</v>
      </c>
      <c r="L16" s="2">
        <v>12.808</v>
      </c>
      <c r="M16" s="2">
        <v>12.782999999999999</v>
      </c>
      <c r="O16" s="1">
        <v>642</v>
      </c>
      <c r="P16" s="1">
        <v>191</v>
      </c>
      <c r="Q16" s="1">
        <v>3343</v>
      </c>
      <c r="W16" s="2">
        <f>AVERAGE(W3:W14)</f>
        <v>1.5653643481550394</v>
      </c>
      <c r="X16" s="2"/>
      <c r="AF16" s="2">
        <f>SUMPRODUCT(AF4:AF14,AG4:AG14)/SUM(AG4:AG14)</f>
        <v>1.5275110183912934</v>
      </c>
      <c r="AG16" s="2"/>
      <c r="AK16" s="1">
        <v>651</v>
      </c>
      <c r="AL16" s="1">
        <v>-0.61423000000000005</v>
      </c>
      <c r="AM16" s="1">
        <v>3.23</v>
      </c>
      <c r="AN16" s="5">
        <v>1.0034799999999999</v>
      </c>
      <c r="AO16" s="1">
        <v>2.17</v>
      </c>
      <c r="AP16" s="1">
        <f t="shared" si="4"/>
        <v>1.1765417983650219</v>
      </c>
      <c r="AQ16" s="1">
        <v>10748</v>
      </c>
      <c r="AR16" s="1">
        <v>50</v>
      </c>
      <c r="AU16" s="1">
        <v>926</v>
      </c>
      <c r="AV16" s="2">
        <v>-0.62</v>
      </c>
      <c r="AW16" s="2">
        <v>0.22500000000000001</v>
      </c>
      <c r="AX16" s="1">
        <v>10870</v>
      </c>
      <c r="AY16" s="1">
        <v>35</v>
      </c>
      <c r="BA16" s="1">
        <v>926</v>
      </c>
      <c r="BB16" s="2">
        <v>14.94</v>
      </c>
      <c r="BC16" s="2">
        <v>0.14599999999999999</v>
      </c>
      <c r="BF16" s="1">
        <v>489</v>
      </c>
      <c r="BG16" s="6">
        <v>34</v>
      </c>
      <c r="BH16" s="6">
        <v>52.5</v>
      </c>
      <c r="BI16" s="1">
        <v>2851</v>
      </c>
      <c r="BJ16" s="1">
        <v>80</v>
      </c>
      <c r="BL16" s="1">
        <v>489</v>
      </c>
      <c r="BM16" s="2">
        <v>3.9590000000000001</v>
      </c>
      <c r="BN16" s="2">
        <v>0.24199999999999999</v>
      </c>
    </row>
    <row r="17" spans="2:66" ht="16.5" customHeight="1">
      <c r="B17" s="3">
        <v>763.51</v>
      </c>
      <c r="C17" s="4">
        <v>2081</v>
      </c>
      <c r="D17" s="3">
        <v>32.25</v>
      </c>
      <c r="G17" s="1">
        <v>1402</v>
      </c>
      <c r="H17" s="3">
        <v>38.1</v>
      </c>
      <c r="I17" s="1">
        <v>650</v>
      </c>
      <c r="K17" s="1">
        <v>670</v>
      </c>
      <c r="L17" s="2">
        <v>12.468999999999999</v>
      </c>
      <c r="M17" s="2">
        <v>13.006</v>
      </c>
      <c r="O17" s="1">
        <v>643</v>
      </c>
      <c r="P17" s="1">
        <v>180</v>
      </c>
      <c r="Q17" s="1">
        <v>4602</v>
      </c>
      <c r="W17" s="2">
        <f>STDEV(W3:W14)/SQRT(12)</f>
        <v>7.9434267397660852E-3</v>
      </c>
      <c r="X17" s="2"/>
      <c r="AF17" s="2"/>
      <c r="AG17" s="2"/>
      <c r="AK17" s="1">
        <v>652</v>
      </c>
      <c r="AL17" s="1">
        <v>-0.53119000000000005</v>
      </c>
      <c r="AM17" s="1">
        <v>4.8499999999999996</v>
      </c>
      <c r="AN17" s="5">
        <v>0.90305000000000002</v>
      </c>
      <c r="AO17" s="1">
        <v>2.41</v>
      </c>
      <c r="AP17" s="1">
        <f t="shared" si="4"/>
        <v>1.0476937141168692</v>
      </c>
      <c r="AQ17" s="1">
        <v>11057</v>
      </c>
      <c r="AR17" s="1">
        <v>87</v>
      </c>
      <c r="AU17" s="1">
        <v>924</v>
      </c>
      <c r="AV17" s="2">
        <v>-0.627</v>
      </c>
      <c r="AW17" s="2">
        <v>0.19</v>
      </c>
      <c r="AX17" s="1">
        <v>10530</v>
      </c>
      <c r="AY17" s="1">
        <v>65</v>
      </c>
      <c r="BA17" s="1">
        <v>924</v>
      </c>
      <c r="BB17" s="2">
        <v>14.188000000000001</v>
      </c>
      <c r="BC17" s="2">
        <v>0.11</v>
      </c>
      <c r="BF17" s="1">
        <v>495</v>
      </c>
      <c r="BG17" s="6">
        <v>33.700000000000003</v>
      </c>
      <c r="BH17" s="6">
        <v>52.2</v>
      </c>
      <c r="BI17" s="1">
        <v>3201</v>
      </c>
      <c r="BJ17" s="1">
        <v>128</v>
      </c>
      <c r="BL17" s="1">
        <v>495</v>
      </c>
      <c r="BM17" s="2">
        <v>4.3369999999999997</v>
      </c>
      <c r="BN17" s="2">
        <v>0.214</v>
      </c>
    </row>
    <row r="18" spans="2:66" ht="16.5" customHeight="1">
      <c r="B18" s="3">
        <v>811.53</v>
      </c>
      <c r="C18" s="4">
        <v>2338</v>
      </c>
      <c r="D18" s="3">
        <v>33.32</v>
      </c>
      <c r="G18" s="1">
        <v>1279</v>
      </c>
      <c r="H18" s="3">
        <v>38.090000000000003</v>
      </c>
      <c r="I18" s="1">
        <v>625</v>
      </c>
      <c r="K18" s="1">
        <v>680</v>
      </c>
      <c r="L18" s="2">
        <v>12.773</v>
      </c>
      <c r="M18" s="2">
        <v>12.706</v>
      </c>
      <c r="O18" s="1">
        <v>644</v>
      </c>
      <c r="P18" s="1">
        <v>158</v>
      </c>
      <c r="Q18" s="1">
        <v>5919</v>
      </c>
      <c r="AK18" s="1">
        <v>653</v>
      </c>
      <c r="AL18" s="1">
        <v>-0.46367999999999998</v>
      </c>
      <c r="AM18" s="1">
        <v>5.19</v>
      </c>
      <c r="AN18" s="5">
        <v>0.80252000000000001</v>
      </c>
      <c r="AO18" s="1">
        <v>6.13</v>
      </c>
      <c r="AP18" s="1">
        <f t="shared" si="4"/>
        <v>0.92684275516400294</v>
      </c>
      <c r="AQ18" s="1">
        <v>11128</v>
      </c>
      <c r="AR18" s="1">
        <v>110</v>
      </c>
      <c r="AU18" s="1">
        <v>922</v>
      </c>
      <c r="AV18" s="2">
        <v>-0.64200000000000002</v>
      </c>
      <c r="AW18" s="2">
        <v>0.193</v>
      </c>
      <c r="AX18" s="1">
        <v>10050</v>
      </c>
      <c r="AY18" s="1">
        <v>47</v>
      </c>
      <c r="BA18" s="1">
        <v>922</v>
      </c>
      <c r="BB18" s="2">
        <v>13.727</v>
      </c>
      <c r="BC18" s="2">
        <v>0.156</v>
      </c>
      <c r="BF18" s="1">
        <v>500</v>
      </c>
      <c r="BG18" s="6">
        <v>33.5</v>
      </c>
      <c r="BH18" s="6">
        <v>50.1</v>
      </c>
      <c r="BI18" s="1">
        <v>3779</v>
      </c>
      <c r="BJ18" s="1">
        <v>570</v>
      </c>
      <c r="BL18" s="1">
        <v>500</v>
      </c>
      <c r="BM18" s="2">
        <v>4.6459999999999999</v>
      </c>
      <c r="BN18" s="2">
        <v>0.252</v>
      </c>
    </row>
    <row r="19" spans="2:66" ht="16.5" customHeight="1">
      <c r="B19" s="3">
        <v>435.84</v>
      </c>
      <c r="C19" s="4">
        <v>445</v>
      </c>
      <c r="D19" s="3">
        <v>26.9</v>
      </c>
      <c r="G19" s="1">
        <v>1155</v>
      </c>
      <c r="H19" s="3">
        <v>39.119999999999997</v>
      </c>
      <c r="I19" s="1">
        <v>600</v>
      </c>
      <c r="K19" s="1">
        <v>690</v>
      </c>
      <c r="L19" s="2">
        <v>11.688000000000001</v>
      </c>
      <c r="M19" s="2">
        <v>12.842000000000001</v>
      </c>
      <c r="O19" s="1">
        <v>645</v>
      </c>
      <c r="P19" s="1">
        <v>148</v>
      </c>
      <c r="Q19" s="1">
        <v>6984</v>
      </c>
      <c r="AK19" s="1">
        <v>660</v>
      </c>
      <c r="AL19" s="1">
        <v>-0.20035</v>
      </c>
      <c r="AM19" s="1">
        <v>2.08</v>
      </c>
      <c r="AN19" s="5">
        <v>0.41510000000000002</v>
      </c>
      <c r="AO19" s="1">
        <v>2.4700000000000002</v>
      </c>
      <c r="AP19" s="1">
        <f t="shared" si="4"/>
        <v>0.46092096122871218</v>
      </c>
      <c r="AQ19" s="1">
        <v>11401</v>
      </c>
      <c r="AR19" s="1">
        <v>79</v>
      </c>
      <c r="AU19" s="1">
        <v>920</v>
      </c>
      <c r="AV19" s="2">
        <v>-0.66</v>
      </c>
      <c r="AW19" s="2">
        <v>0.183</v>
      </c>
      <c r="AX19" s="1">
        <v>9574</v>
      </c>
      <c r="AY19" s="1">
        <v>61</v>
      </c>
      <c r="BA19" s="1">
        <v>920</v>
      </c>
      <c r="BB19" s="2">
        <v>13.189</v>
      </c>
      <c r="BC19" s="2">
        <v>0.14499999999999999</v>
      </c>
      <c r="BF19" s="1">
        <v>505</v>
      </c>
      <c r="BG19" s="6">
        <v>33</v>
      </c>
      <c r="BH19" s="6">
        <v>48.5</v>
      </c>
      <c r="BI19" s="1">
        <v>4101</v>
      </c>
      <c r="BJ19" s="1">
        <v>110</v>
      </c>
      <c r="BL19" s="1">
        <v>505</v>
      </c>
      <c r="BM19" s="2">
        <v>4.8780000000000001</v>
      </c>
      <c r="BN19" s="2">
        <v>0.22700000000000001</v>
      </c>
    </row>
    <row r="20" spans="2:66" ht="16.5" customHeight="1">
      <c r="B20" s="3">
        <v>579.07000000000005</v>
      </c>
      <c r="C20" s="4">
        <v>1131</v>
      </c>
      <c r="D20" s="3">
        <v>29.08</v>
      </c>
      <c r="G20" s="1">
        <v>1031</v>
      </c>
      <c r="H20" s="3">
        <v>37.86</v>
      </c>
      <c r="I20" s="1">
        <v>575</v>
      </c>
      <c r="K20" s="1">
        <v>700</v>
      </c>
      <c r="L20" s="2">
        <v>12.919</v>
      </c>
      <c r="M20" s="2">
        <v>13.148</v>
      </c>
      <c r="O20" s="1">
        <v>646</v>
      </c>
      <c r="P20" s="1">
        <v>143</v>
      </c>
      <c r="Q20" s="1">
        <v>8245</v>
      </c>
      <c r="AK20" s="1">
        <v>680</v>
      </c>
      <c r="AL20" s="1">
        <v>-3.4759999999999999E-2</v>
      </c>
      <c r="AM20" s="1">
        <v>2.78</v>
      </c>
      <c r="AN20" s="5">
        <v>0.1062</v>
      </c>
      <c r="AO20" s="1">
        <v>6.44</v>
      </c>
      <c r="AP20" s="1">
        <f t="shared" si="4"/>
        <v>0.11174389289800137</v>
      </c>
      <c r="AQ20" s="1">
        <v>11751</v>
      </c>
      <c r="AR20" s="1">
        <v>128</v>
      </c>
      <c r="AU20" s="1">
        <v>918</v>
      </c>
      <c r="AV20" s="2">
        <v>-0.66600000000000004</v>
      </c>
      <c r="AW20" s="2">
        <v>0.182</v>
      </c>
      <c r="AX20" s="1">
        <v>8940</v>
      </c>
      <c r="AY20" s="1">
        <v>62</v>
      </c>
      <c r="BA20" s="1">
        <v>918</v>
      </c>
      <c r="BB20" s="2">
        <v>12.61</v>
      </c>
      <c r="BC20" s="2">
        <v>0.14299999999999999</v>
      </c>
      <c r="BF20" s="1">
        <v>510</v>
      </c>
      <c r="BG20" s="6">
        <v>30.5</v>
      </c>
      <c r="BH20" s="6">
        <v>45.9</v>
      </c>
      <c r="BI20" s="1">
        <v>4836</v>
      </c>
      <c r="BJ20" s="1">
        <v>100</v>
      </c>
      <c r="BL20" s="1">
        <v>510</v>
      </c>
      <c r="BM20" s="2">
        <v>5.1230000000000002</v>
      </c>
      <c r="BN20" s="2">
        <v>0.255</v>
      </c>
    </row>
    <row r="21" spans="2:66" ht="16.5" customHeight="1">
      <c r="B21" s="3">
        <v>546.08000000000004</v>
      </c>
      <c r="C21" s="4">
        <v>974</v>
      </c>
      <c r="D21" s="3">
        <v>30.1</v>
      </c>
      <c r="G21" s="1">
        <v>909</v>
      </c>
      <c r="H21" s="3">
        <v>37.380000000000003</v>
      </c>
      <c r="I21" s="1">
        <v>550</v>
      </c>
      <c r="K21" s="1">
        <v>710</v>
      </c>
      <c r="L21" s="2">
        <v>13.03</v>
      </c>
      <c r="M21" s="2">
        <v>13.234</v>
      </c>
      <c r="O21" s="1">
        <v>647</v>
      </c>
      <c r="P21" s="1">
        <v>129</v>
      </c>
      <c r="Q21" s="1">
        <v>8911</v>
      </c>
      <c r="AU21" s="1">
        <v>917</v>
      </c>
      <c r="AV21" s="2">
        <v>-0.68</v>
      </c>
      <c r="AW21" s="2">
        <v>0.215</v>
      </c>
      <c r="AX21" s="1">
        <v>8570</v>
      </c>
      <c r="AY21" s="1">
        <v>107</v>
      </c>
      <c r="BA21" s="1">
        <v>917</v>
      </c>
      <c r="BB21" s="2">
        <v>12.29</v>
      </c>
      <c r="BC21" s="2">
        <v>0.127</v>
      </c>
      <c r="BF21" s="1">
        <v>515</v>
      </c>
      <c r="BG21" s="6">
        <v>26.2</v>
      </c>
      <c r="BH21" s="6">
        <v>38.5</v>
      </c>
      <c r="BI21" s="1">
        <v>5812</v>
      </c>
      <c r="BJ21" s="1">
        <v>94</v>
      </c>
      <c r="BL21" s="1">
        <v>515</v>
      </c>
      <c r="BM21" s="2">
        <v>5.3239999999999998</v>
      </c>
      <c r="BN21" s="2">
        <v>0.114</v>
      </c>
    </row>
    <row r="22" spans="2:66" ht="16.5" customHeight="1">
      <c r="G22" s="1">
        <v>787</v>
      </c>
      <c r="H22" s="3">
        <v>36.49</v>
      </c>
      <c r="I22" s="1">
        <v>525</v>
      </c>
      <c r="K22" s="1">
        <v>720</v>
      </c>
      <c r="L22" s="2">
        <v>12.920999999999999</v>
      </c>
      <c r="M22" s="2">
        <v>12.916</v>
      </c>
      <c r="O22" s="1">
        <v>648</v>
      </c>
      <c r="P22" s="1">
        <v>124</v>
      </c>
      <c r="Q22" s="1">
        <v>9372</v>
      </c>
      <c r="AU22" s="1">
        <v>916</v>
      </c>
      <c r="AV22" s="2">
        <v>-0.71</v>
      </c>
      <c r="AW22" s="2">
        <v>0.19</v>
      </c>
      <c r="AX22" s="1">
        <v>8420</v>
      </c>
      <c r="AY22" s="1">
        <v>94</v>
      </c>
      <c r="BA22" s="1">
        <v>916</v>
      </c>
      <c r="BB22" s="2">
        <v>12.06</v>
      </c>
      <c r="BC22" s="2">
        <v>0.16200000000000001</v>
      </c>
      <c r="BF22" s="1">
        <v>517</v>
      </c>
      <c r="BG22" s="6">
        <v>23</v>
      </c>
      <c r="BH22" s="6">
        <v>34</v>
      </c>
      <c r="BI22" s="1">
        <v>6307</v>
      </c>
      <c r="BJ22" s="1">
        <v>117</v>
      </c>
      <c r="BL22" s="1">
        <v>517</v>
      </c>
      <c r="BM22" s="2">
        <v>5.5259999999999998</v>
      </c>
      <c r="BN22" s="2">
        <v>0.115</v>
      </c>
    </row>
    <row r="23" spans="2:66" ht="16.5" customHeight="1">
      <c r="G23" s="1">
        <v>669</v>
      </c>
      <c r="H23" s="3">
        <v>36.07</v>
      </c>
      <c r="I23" s="1">
        <v>500</v>
      </c>
      <c r="K23" s="1">
        <v>730</v>
      </c>
      <c r="L23" s="2">
        <v>12.114000000000001</v>
      </c>
      <c r="M23" s="2">
        <v>12.103</v>
      </c>
      <c r="O23" s="1">
        <v>649</v>
      </c>
      <c r="P23" s="1">
        <v>111</v>
      </c>
      <c r="Q23" s="1">
        <v>9574</v>
      </c>
      <c r="AU23" s="1">
        <v>915</v>
      </c>
      <c r="AV23" s="2">
        <v>-0.73299999999999998</v>
      </c>
      <c r="AW23" s="2">
        <v>0.17599999999999999</v>
      </c>
      <c r="AX23" s="1">
        <v>8165</v>
      </c>
      <c r="AY23" s="1">
        <v>42</v>
      </c>
      <c r="BA23" s="1">
        <v>915</v>
      </c>
      <c r="BB23" s="2">
        <v>11.686</v>
      </c>
      <c r="BC23" s="2">
        <v>0.192</v>
      </c>
      <c r="BF23" s="1">
        <v>519</v>
      </c>
      <c r="BG23" s="6">
        <v>21.5</v>
      </c>
      <c r="BH23" s="6">
        <v>30.2</v>
      </c>
      <c r="BI23" s="1">
        <v>6725</v>
      </c>
      <c r="BJ23" s="1">
        <v>108</v>
      </c>
      <c r="BL23" s="1">
        <v>519</v>
      </c>
      <c r="BM23" s="2">
        <v>5.5670000000000002</v>
      </c>
      <c r="BN23" s="2">
        <v>0.24</v>
      </c>
    </row>
    <row r="24" spans="2:66" ht="16.5" customHeight="1">
      <c r="G24" s="1">
        <v>568</v>
      </c>
      <c r="H24" s="3">
        <v>35.86</v>
      </c>
      <c r="I24" s="1">
        <v>475</v>
      </c>
      <c r="K24" s="1">
        <v>740</v>
      </c>
      <c r="L24" s="2">
        <v>10.55</v>
      </c>
      <c r="M24" s="2">
        <v>10.555</v>
      </c>
      <c r="O24" s="1">
        <v>650</v>
      </c>
      <c r="P24" s="1">
        <v>92</v>
      </c>
      <c r="Q24" s="1">
        <v>10012</v>
      </c>
      <c r="AU24" s="1">
        <v>914</v>
      </c>
      <c r="AV24" s="2">
        <v>-0.76500000000000001</v>
      </c>
      <c r="AW24" s="2">
        <v>0.17</v>
      </c>
      <c r="AX24" s="1">
        <v>7666</v>
      </c>
      <c r="AY24" s="1">
        <v>74</v>
      </c>
      <c r="BA24" s="1">
        <v>914</v>
      </c>
      <c r="BB24" s="2">
        <v>14.8</v>
      </c>
      <c r="BC24" s="2">
        <v>8.8999999999999996E-2</v>
      </c>
      <c r="BF24" s="1">
        <v>521</v>
      </c>
      <c r="BG24" s="6">
        <v>18.7</v>
      </c>
      <c r="BH24" s="6">
        <v>27.1</v>
      </c>
      <c r="BI24" s="1">
        <v>7185</v>
      </c>
      <c r="BJ24" s="1">
        <v>130</v>
      </c>
      <c r="BL24" s="1">
        <v>521</v>
      </c>
      <c r="BM24" s="2">
        <v>5.6319999999999997</v>
      </c>
      <c r="BN24" s="2">
        <v>0.16500000000000001</v>
      </c>
    </row>
    <row r="25" spans="2:66" ht="16.5" customHeight="1">
      <c r="G25" s="1">
        <v>433</v>
      </c>
      <c r="H25" s="3">
        <v>36.49</v>
      </c>
      <c r="I25" s="1">
        <v>450</v>
      </c>
      <c r="K25" s="1">
        <v>750</v>
      </c>
      <c r="L25" s="2">
        <v>6.84</v>
      </c>
      <c r="M25" s="2">
        <v>7.0609999999999999</v>
      </c>
      <c r="O25" s="1">
        <v>651</v>
      </c>
      <c r="P25" s="1">
        <v>87</v>
      </c>
      <c r="Q25" s="1">
        <v>10237</v>
      </c>
      <c r="AU25" s="1">
        <v>913</v>
      </c>
      <c r="AV25" s="2">
        <v>-0.8</v>
      </c>
      <c r="AW25" s="2">
        <v>0.16800000000000001</v>
      </c>
      <c r="AX25" s="1">
        <v>7300</v>
      </c>
      <c r="AY25" s="1">
        <v>34</v>
      </c>
      <c r="BA25" s="1">
        <v>913</v>
      </c>
      <c r="BB25" s="2">
        <v>14.359</v>
      </c>
      <c r="BC25" s="2">
        <v>0.126</v>
      </c>
      <c r="BF25" s="1">
        <v>525</v>
      </c>
      <c r="BG25" s="6">
        <v>13.7</v>
      </c>
      <c r="BH25" s="6">
        <v>19.3</v>
      </c>
      <c r="BI25" s="1">
        <v>7980</v>
      </c>
      <c r="BJ25" s="1">
        <v>108</v>
      </c>
      <c r="BL25" s="1">
        <v>525</v>
      </c>
      <c r="BM25" s="2">
        <v>5.8540000000000001</v>
      </c>
      <c r="BN25" s="2">
        <v>0.224</v>
      </c>
    </row>
    <row r="26" spans="2:66" ht="16.5" customHeight="1">
      <c r="G26" s="1">
        <v>316</v>
      </c>
      <c r="H26" s="3">
        <v>35.869999999999997</v>
      </c>
      <c r="I26" s="1">
        <v>425</v>
      </c>
      <c r="K26" s="1">
        <v>760</v>
      </c>
      <c r="L26" s="2">
        <v>6.5549999999999997</v>
      </c>
      <c r="M26" s="2">
        <v>6.6420000000000003</v>
      </c>
      <c r="O26" s="1">
        <v>652</v>
      </c>
      <c r="P26" s="1">
        <v>82</v>
      </c>
      <c r="Q26" s="1">
        <v>13327</v>
      </c>
      <c r="AU26" s="1">
        <v>912</v>
      </c>
      <c r="AV26" s="2">
        <v>-0.85299999999999998</v>
      </c>
      <c r="AW26" s="2">
        <v>0.16700000000000001</v>
      </c>
      <c r="AX26" s="1">
        <v>6910</v>
      </c>
      <c r="AY26" s="1">
        <v>64</v>
      </c>
      <c r="BA26" s="1">
        <v>912</v>
      </c>
      <c r="BB26" s="2">
        <v>13.727</v>
      </c>
      <c r="BC26" s="2">
        <v>8.7999999999999995E-2</v>
      </c>
      <c r="BF26" s="1">
        <v>527</v>
      </c>
      <c r="BG26" s="6">
        <v>12</v>
      </c>
      <c r="BH26" s="6">
        <v>15.9</v>
      </c>
      <c r="BI26" s="1">
        <v>8370</v>
      </c>
      <c r="BJ26" s="1">
        <v>128</v>
      </c>
      <c r="BL26" s="1">
        <v>527</v>
      </c>
      <c r="BM26" s="2">
        <v>6.3789999999999996</v>
      </c>
      <c r="BN26" s="2">
        <v>0.223</v>
      </c>
    </row>
    <row r="27" spans="2:66" ht="16.5" customHeight="1">
      <c r="G27" s="1">
        <v>198</v>
      </c>
      <c r="H27" s="3">
        <v>37.29</v>
      </c>
      <c r="I27" s="1">
        <v>400</v>
      </c>
      <c r="K27" s="1">
        <v>770</v>
      </c>
      <c r="L27" s="2">
        <v>8.6929999999999996</v>
      </c>
      <c r="M27" s="2">
        <v>8.9220000000000006</v>
      </c>
      <c r="O27" s="1">
        <v>653</v>
      </c>
      <c r="P27" s="1">
        <v>75</v>
      </c>
      <c r="Q27" s="1">
        <v>10527</v>
      </c>
      <c r="AU27" s="1">
        <v>911</v>
      </c>
      <c r="AV27" s="2">
        <v>-0.91500000000000004</v>
      </c>
      <c r="AW27" s="2">
        <v>0.156</v>
      </c>
      <c r="AX27" s="1">
        <v>6450</v>
      </c>
      <c r="AY27" s="1">
        <v>50</v>
      </c>
      <c r="BA27" s="1">
        <v>911</v>
      </c>
      <c r="BB27" s="2">
        <v>13.324999999999999</v>
      </c>
      <c r="BC27" s="2">
        <v>6.8000000000000005E-2</v>
      </c>
      <c r="BF27" s="1">
        <v>529</v>
      </c>
      <c r="BG27" s="6">
        <v>10.199999999999999</v>
      </c>
      <c r="BH27" s="6">
        <v>13</v>
      </c>
      <c r="BI27" s="1">
        <v>9128</v>
      </c>
      <c r="BJ27" s="1">
        <v>91</v>
      </c>
      <c r="BL27" s="1">
        <v>529</v>
      </c>
      <c r="BM27" s="2">
        <v>6.2380000000000004</v>
      </c>
      <c r="BN27" s="2">
        <v>0.215</v>
      </c>
    </row>
    <row r="28" spans="2:66" ht="16.5" customHeight="1">
      <c r="G28" s="1">
        <v>85</v>
      </c>
      <c r="H28" s="3">
        <v>37.869999999999997</v>
      </c>
      <c r="I28" s="1">
        <v>375</v>
      </c>
      <c r="K28" s="1">
        <v>780</v>
      </c>
      <c r="L28" s="2">
        <v>9.9570000000000007</v>
      </c>
      <c r="M28" s="2">
        <v>9.7219999999999995</v>
      </c>
      <c r="O28" s="1">
        <v>654</v>
      </c>
      <c r="P28" s="1">
        <v>75</v>
      </c>
      <c r="Q28" s="1">
        <v>10162</v>
      </c>
      <c r="AU28" s="1">
        <v>910</v>
      </c>
      <c r="AV28" s="2">
        <v>-0.98699999999999999</v>
      </c>
      <c r="AW28" s="2">
        <v>0.154</v>
      </c>
      <c r="AX28" s="1">
        <v>5978</v>
      </c>
      <c r="AY28" s="1">
        <v>50</v>
      </c>
      <c r="BA28" s="1">
        <v>910</v>
      </c>
      <c r="BB28" s="2">
        <v>9.8510000000000009</v>
      </c>
      <c r="BC28" s="2">
        <v>0.128</v>
      </c>
    </row>
    <row r="29" spans="2:66" ht="16.5" customHeight="1">
      <c r="K29" s="1">
        <v>790</v>
      </c>
      <c r="L29" s="2">
        <v>11.103999999999999</v>
      </c>
      <c r="M29" s="2">
        <v>11.108000000000001</v>
      </c>
      <c r="O29" s="1">
        <v>655</v>
      </c>
      <c r="P29" s="1">
        <v>74</v>
      </c>
      <c r="Q29" s="1">
        <v>10620</v>
      </c>
      <c r="AU29" s="1">
        <v>909</v>
      </c>
      <c r="AV29" s="2">
        <v>-1.0640000000000001</v>
      </c>
      <c r="AW29" s="2">
        <v>0.16</v>
      </c>
      <c r="AX29" s="1">
        <v>5453</v>
      </c>
      <c r="AY29" s="1">
        <v>41</v>
      </c>
      <c r="BA29" s="1">
        <v>909</v>
      </c>
      <c r="BB29" s="2">
        <v>9.5359999999999996</v>
      </c>
      <c r="BC29" s="2">
        <v>0.127</v>
      </c>
    </row>
    <row r="30" spans="2:66" ht="16.5" customHeight="1">
      <c r="K30" s="1">
        <v>800</v>
      </c>
      <c r="L30" s="2">
        <v>12.23</v>
      </c>
      <c r="M30" s="2">
        <v>12.288</v>
      </c>
      <c r="O30" s="1">
        <v>656</v>
      </c>
      <c r="P30" s="1">
        <v>70</v>
      </c>
      <c r="Q30" s="1">
        <v>10712</v>
      </c>
      <c r="AT30" s="1" t="s">
        <v>6</v>
      </c>
      <c r="AU30" s="1">
        <v>908</v>
      </c>
      <c r="AV30" s="1">
        <v>-1.1599999999999999</v>
      </c>
      <c r="AW30" s="1">
        <v>0.15</v>
      </c>
      <c r="AX30" s="1">
        <v>4850</v>
      </c>
      <c r="AY30" s="1">
        <v>74</v>
      </c>
      <c r="BA30" s="1">
        <v>908</v>
      </c>
      <c r="BB30" s="2">
        <v>9.1969999999999992</v>
      </c>
      <c r="BC30" s="2">
        <v>0.193</v>
      </c>
    </row>
    <row r="31" spans="2:66" ht="16.5" customHeight="1">
      <c r="K31" s="1">
        <v>810</v>
      </c>
      <c r="L31" s="2">
        <v>12.433</v>
      </c>
      <c r="M31" s="2">
        <v>12.589</v>
      </c>
      <c r="O31" s="1">
        <v>657</v>
      </c>
      <c r="P31" s="1">
        <v>68</v>
      </c>
      <c r="Q31" s="1">
        <v>10718</v>
      </c>
      <c r="AU31" s="1">
        <v>907</v>
      </c>
      <c r="AV31" s="1">
        <v>-1.23</v>
      </c>
      <c r="AW31" s="1">
        <v>0.17</v>
      </c>
      <c r="AX31" s="1">
        <v>4270</v>
      </c>
      <c r="AY31" s="1">
        <v>590</v>
      </c>
      <c r="BA31" s="1">
        <v>907</v>
      </c>
      <c r="BB31" s="2">
        <v>8.6329999999999991</v>
      </c>
      <c r="BC31" s="2">
        <v>0.193</v>
      </c>
    </row>
    <row r="32" spans="2:66" ht="16.5" customHeight="1">
      <c r="K32" s="1">
        <v>820</v>
      </c>
      <c r="L32" s="2">
        <v>12.351000000000001</v>
      </c>
      <c r="M32" s="2">
        <v>12.324</v>
      </c>
      <c r="O32" s="1">
        <v>658</v>
      </c>
      <c r="P32" s="1">
        <v>68</v>
      </c>
      <c r="Q32" s="1">
        <v>10809</v>
      </c>
      <c r="AU32" s="1">
        <v>906</v>
      </c>
      <c r="AV32" s="1">
        <v>-1.33</v>
      </c>
      <c r="AW32" s="1">
        <v>0.18</v>
      </c>
      <c r="AX32" s="1">
        <v>3500</v>
      </c>
      <c r="AY32" s="1">
        <v>64</v>
      </c>
      <c r="BA32" s="1">
        <v>906</v>
      </c>
      <c r="BB32" s="2">
        <v>8.6379999999999999</v>
      </c>
      <c r="BC32" s="2">
        <v>0.20200000000000001</v>
      </c>
    </row>
    <row r="33" spans="11:55" ht="16.5" customHeight="1">
      <c r="K33" s="1">
        <v>830</v>
      </c>
      <c r="L33" s="2">
        <v>11.612</v>
      </c>
      <c r="M33" s="2">
        <v>11.375999999999999</v>
      </c>
      <c r="O33" s="1">
        <v>659</v>
      </c>
      <c r="P33" s="1">
        <v>63</v>
      </c>
      <c r="Q33" s="1">
        <v>10854</v>
      </c>
      <c r="AU33" s="1">
        <v>905</v>
      </c>
      <c r="AV33" s="1">
        <v>-1.43</v>
      </c>
      <c r="AW33" s="1">
        <v>0.17</v>
      </c>
      <c r="AX33" s="1">
        <v>2875</v>
      </c>
      <c r="AY33" s="1">
        <v>62</v>
      </c>
      <c r="BA33" s="1">
        <v>905</v>
      </c>
      <c r="BB33" s="2">
        <v>7.7329999999999997</v>
      </c>
      <c r="BC33" s="2">
        <v>0.24299999999999999</v>
      </c>
    </row>
    <row r="34" spans="11:55" ht="16.5" customHeight="1">
      <c r="K34" s="1">
        <v>840</v>
      </c>
      <c r="L34" s="2">
        <v>9.75</v>
      </c>
      <c r="M34" s="2">
        <v>9.9480000000000004</v>
      </c>
      <c r="O34" s="1">
        <v>660</v>
      </c>
      <c r="P34" s="1">
        <v>62</v>
      </c>
      <c r="Q34" s="1">
        <v>10827</v>
      </c>
      <c r="AU34" s="1">
        <v>904</v>
      </c>
      <c r="AV34" s="1">
        <v>-1.49</v>
      </c>
      <c r="AW34" s="1">
        <v>0.18</v>
      </c>
      <c r="AX34" s="1">
        <v>2370</v>
      </c>
      <c r="AY34" s="1">
        <v>64</v>
      </c>
      <c r="BA34" s="1">
        <v>904</v>
      </c>
      <c r="BB34" s="2">
        <v>7.5250000000000004</v>
      </c>
      <c r="BC34" s="2">
        <v>0.19900000000000001</v>
      </c>
    </row>
    <row r="35" spans="11:55" ht="16.5" customHeight="1">
      <c r="K35" s="1">
        <v>850</v>
      </c>
      <c r="L35" s="2">
        <v>7.9459999999999997</v>
      </c>
      <c r="M35" s="2">
        <v>8.0139999999999993</v>
      </c>
      <c r="O35" s="1">
        <v>665</v>
      </c>
      <c r="P35" s="1">
        <v>55</v>
      </c>
      <c r="Q35" s="1">
        <v>11020</v>
      </c>
      <c r="AU35" s="1">
        <v>903</v>
      </c>
      <c r="AV35" s="1">
        <v>-1.52</v>
      </c>
      <c r="AW35" s="1">
        <v>0.17</v>
      </c>
      <c r="AX35" s="1">
        <v>224</v>
      </c>
      <c r="AY35" s="1">
        <v>208</v>
      </c>
      <c r="BA35" s="1">
        <v>903</v>
      </c>
      <c r="BB35" s="2">
        <v>7.5430000000000001</v>
      </c>
      <c r="BC35" s="2">
        <v>0.29699999999999999</v>
      </c>
    </row>
    <row r="36" spans="11:55" ht="16.5" customHeight="1">
      <c r="K36" s="1">
        <v>860</v>
      </c>
      <c r="L36" s="2">
        <v>5.3</v>
      </c>
      <c r="M36" s="2">
        <v>5.5259999999999998</v>
      </c>
      <c r="O36" s="1">
        <v>670</v>
      </c>
      <c r="P36" s="1">
        <v>50</v>
      </c>
      <c r="Q36" s="1">
        <v>11033</v>
      </c>
      <c r="AU36" s="1">
        <v>900</v>
      </c>
      <c r="AV36" s="1">
        <v>-1.56</v>
      </c>
      <c r="AW36" s="1">
        <v>0.19</v>
      </c>
      <c r="AX36" s="1">
        <v>162</v>
      </c>
      <c r="AY36" s="1">
        <v>150</v>
      </c>
      <c r="BA36" s="1">
        <v>900</v>
      </c>
      <c r="BB36" s="2">
        <v>6.38</v>
      </c>
      <c r="BC36" s="2">
        <v>0.11600000000000001</v>
      </c>
    </row>
    <row r="37" spans="11:55" ht="16.5" customHeight="1">
      <c r="K37" s="1">
        <v>870</v>
      </c>
      <c r="L37" s="2">
        <v>3.3109999999999999</v>
      </c>
      <c r="M37" s="2">
        <v>3.1779999999999999</v>
      </c>
      <c r="O37" s="1">
        <v>680</v>
      </c>
      <c r="P37" s="1">
        <v>48</v>
      </c>
      <c r="Q37" s="1">
        <v>11141</v>
      </c>
      <c r="AU37" s="1">
        <v>880</v>
      </c>
      <c r="AV37" s="3">
        <v>-0.7</v>
      </c>
      <c r="AW37" s="1">
        <v>0.27</v>
      </c>
      <c r="AX37" s="1">
        <v>75</v>
      </c>
      <c r="AY37" s="1">
        <v>90</v>
      </c>
      <c r="BA37" s="1">
        <v>880</v>
      </c>
      <c r="BB37" s="2">
        <v>4.7869999999999999</v>
      </c>
      <c r="BC37" s="2">
        <v>0.191</v>
      </c>
    </row>
    <row r="38" spans="11:55" ht="16.5" customHeight="1">
      <c r="K38" s="1">
        <v>880</v>
      </c>
      <c r="L38" s="2">
        <v>2.2200000000000002</v>
      </c>
      <c r="M38" s="2">
        <v>2.2810000000000001</v>
      </c>
      <c r="O38" s="1">
        <v>700</v>
      </c>
      <c r="P38" s="1">
        <v>50</v>
      </c>
      <c r="Q38" s="1">
        <v>11803</v>
      </c>
      <c r="AU38" s="1">
        <v>860</v>
      </c>
      <c r="AV38" s="1">
        <v>-1.64</v>
      </c>
      <c r="AW38" s="1">
        <v>0.84</v>
      </c>
      <c r="AX38" s="1">
        <v>50</v>
      </c>
      <c r="AY38" s="1">
        <v>48</v>
      </c>
      <c r="BA38" s="1">
        <v>860</v>
      </c>
      <c r="BB38" s="2">
        <v>7.0540000000000003</v>
      </c>
      <c r="BC38" s="2">
        <v>0.377</v>
      </c>
    </row>
    <row r="39" spans="11:55" ht="16.5" customHeight="1">
      <c r="K39" s="1">
        <v>890</v>
      </c>
      <c r="L39" s="2">
        <v>3.38</v>
      </c>
      <c r="M39" s="2">
        <v>3.3050000000000002</v>
      </c>
      <c r="O39" s="1">
        <v>730</v>
      </c>
      <c r="P39" s="1">
        <v>47</v>
      </c>
      <c r="Q39" s="1">
        <v>11000</v>
      </c>
    </row>
    <row r="40" spans="11:55" ht="16.5" customHeight="1">
      <c r="K40" s="1">
        <v>900</v>
      </c>
      <c r="L40" s="2">
        <v>6.016</v>
      </c>
      <c r="M40" s="2">
        <v>5.9349999999999996</v>
      </c>
      <c r="O40" s="1">
        <v>770</v>
      </c>
      <c r="P40" s="1">
        <v>47</v>
      </c>
      <c r="Q40" s="1">
        <v>8070</v>
      </c>
    </row>
    <row r="41" spans="11:55" ht="16.5" customHeight="1">
      <c r="K41" s="1">
        <v>920</v>
      </c>
      <c r="L41" s="2">
        <v>11.9</v>
      </c>
      <c r="M41" s="2">
        <v>12.154999999999999</v>
      </c>
      <c r="O41" s="1">
        <v>800</v>
      </c>
      <c r="P41" s="1">
        <v>51</v>
      </c>
      <c r="Q41" s="1">
        <v>11510</v>
      </c>
    </row>
    <row r="42" spans="11:55" ht="16.5" customHeight="1">
      <c r="K42" s="1">
        <v>940</v>
      </c>
      <c r="L42" s="2">
        <v>16.128</v>
      </c>
      <c r="M42" s="2">
        <v>16.553000000000001</v>
      </c>
    </row>
    <row r="43" spans="11:55" ht="16.5" customHeight="1">
      <c r="K43" s="1">
        <v>960</v>
      </c>
      <c r="L43" s="2">
        <v>17.82</v>
      </c>
      <c r="M43" s="2">
        <v>18.166</v>
      </c>
    </row>
    <row r="44" spans="11:55" ht="16.5" customHeight="1">
      <c r="K44" s="1">
        <v>980</v>
      </c>
      <c r="L44" s="2">
        <v>16.437999999999999</v>
      </c>
      <c r="M44" s="2">
        <v>16.887</v>
      </c>
    </row>
    <row r="45" spans="11:55" ht="16.5" customHeight="1">
      <c r="K45" s="1">
        <v>1000</v>
      </c>
      <c r="L45" s="2">
        <v>12.025</v>
      </c>
      <c r="M45" s="2">
        <v>12.36</v>
      </c>
    </row>
  </sheetData>
  <sortState ref="BA3:BC38">
    <sortCondition descending="1" ref="BA3"/>
  </sortState>
  <pageMargins left="0.7" right="0.7" top="0.75" bottom="0.75" header="0.3" footer="0.3"/>
  <pageSetup paperSize="9" orientation="portrait" horizontalDpi="12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"/>
  <sheetViews>
    <sheetView workbookViewId="0">
      <selection activeCell="K4" activeCellId="1" sqref="O4:O20 K4:K20"/>
    </sheetView>
  </sheetViews>
  <sheetFormatPr defaultRowHeight="15"/>
  <cols>
    <col min="2" max="2" width="28.42578125" customWidth="1"/>
    <col min="3" max="3" width="23.42578125" hidden="1" customWidth="1"/>
    <col min="5" max="5" width="14.7109375" customWidth="1"/>
    <col min="6" max="6" width="20" customWidth="1"/>
    <col min="7" max="7" width="15.85546875" customWidth="1"/>
    <col min="8" max="8" width="9.5703125" bestFit="1" customWidth="1"/>
    <col min="12" max="12" width="12.140625" customWidth="1"/>
    <col min="13" max="13" width="13.140625" customWidth="1"/>
  </cols>
  <sheetData>
    <row r="1" spans="1:15">
      <c r="A1" s="1" t="s">
        <v>9</v>
      </c>
      <c r="B1" s="1"/>
      <c r="C1" s="1"/>
      <c r="D1" s="1"/>
      <c r="E1" s="1" t="s">
        <v>10</v>
      </c>
      <c r="F1" s="1"/>
      <c r="G1" s="1"/>
      <c r="K1" t="s">
        <v>45</v>
      </c>
    </row>
    <row r="2" spans="1:15">
      <c r="A2" s="1" t="s">
        <v>26</v>
      </c>
      <c r="B2" s="1" t="s">
        <v>27</v>
      </c>
      <c r="C2" s="1" t="s">
        <v>15</v>
      </c>
      <c r="D2" s="8" t="s">
        <v>43</v>
      </c>
      <c r="E2" s="1" t="s">
        <v>1</v>
      </c>
      <c r="F2" s="1" t="s">
        <v>28</v>
      </c>
      <c r="G2" s="1" t="s">
        <v>29</v>
      </c>
      <c r="H2" s="8" t="s">
        <v>42</v>
      </c>
      <c r="K2" s="1" t="s">
        <v>23</v>
      </c>
      <c r="L2" s="8" t="s">
        <v>44</v>
      </c>
      <c r="M2" s="1" t="s">
        <v>2</v>
      </c>
      <c r="N2" s="1" t="s">
        <v>2</v>
      </c>
    </row>
    <row r="3" spans="1:15">
      <c r="A3" s="1">
        <v>500</v>
      </c>
      <c r="B3" s="2">
        <v>4.468</v>
      </c>
      <c r="C3" s="2">
        <v>4.3259999999999996</v>
      </c>
      <c r="D3" s="1"/>
      <c r="E3" s="1">
        <v>500</v>
      </c>
      <c r="F3" s="1">
        <v>165</v>
      </c>
      <c r="G3" s="1">
        <v>54</v>
      </c>
      <c r="H3" s="9">
        <f>G3/B3</f>
        <v>12.085944494180842</v>
      </c>
      <c r="K3" s="1">
        <v>600</v>
      </c>
      <c r="L3" s="2">
        <v>4.9523061438485403</v>
      </c>
      <c r="M3" s="1">
        <v>92</v>
      </c>
      <c r="N3">
        <f>M3/B10</f>
        <v>8.676789587852495</v>
      </c>
    </row>
    <row r="4" spans="1:15">
      <c r="A4" s="1">
        <v>520</v>
      </c>
      <c r="B4" s="2">
        <v>5.3330000000000002</v>
      </c>
      <c r="C4" s="2">
        <v>5.4960000000000004</v>
      </c>
      <c r="D4" s="2">
        <f>B4-B3</f>
        <v>0.86500000000000021</v>
      </c>
      <c r="E4" s="1">
        <v>520</v>
      </c>
      <c r="F4" s="1">
        <v>180</v>
      </c>
      <c r="G4" s="1">
        <v>60</v>
      </c>
      <c r="H4" s="9">
        <f t="shared" ref="H4:H11" si="0">G4/B4</f>
        <v>11.250703168948059</v>
      </c>
      <c r="K4" s="1">
        <v>610</v>
      </c>
      <c r="L4" s="2">
        <v>4.9603086067804298</v>
      </c>
      <c r="M4" s="1">
        <v>194</v>
      </c>
      <c r="N4">
        <f>M4/B11</f>
        <v>15.78262284412626</v>
      </c>
      <c r="O4">
        <f>(N4-N3)/(K4-K3)</f>
        <v>0.71058332562737658</v>
      </c>
    </row>
    <row r="5" spans="1:15">
      <c r="A5" s="1">
        <v>540</v>
      </c>
      <c r="B5" s="2">
        <v>6.62</v>
      </c>
      <c r="C5" s="2">
        <v>6.8970000000000002</v>
      </c>
      <c r="D5" s="2">
        <f t="shared" ref="D5:D30" si="1">B5-B4</f>
        <v>1.2869999999999999</v>
      </c>
      <c r="E5" s="1">
        <v>540</v>
      </c>
      <c r="F5" s="1">
        <v>198</v>
      </c>
      <c r="G5" s="1">
        <v>70</v>
      </c>
      <c r="H5" s="9">
        <f t="shared" si="0"/>
        <v>10.574018126888218</v>
      </c>
      <c r="K5" s="1">
        <v>630</v>
      </c>
      <c r="L5" s="2">
        <v>5.3738089331962664</v>
      </c>
      <c r="M5" s="1">
        <v>214</v>
      </c>
      <c r="N5">
        <f>M5/B13</f>
        <v>17.470813943995427</v>
      </c>
      <c r="O5">
        <f t="shared" ref="O5:O20" si="2">(N5-N4)/(K5-K4)</f>
        <v>8.4409554993458341E-2</v>
      </c>
    </row>
    <row r="6" spans="1:15">
      <c r="A6" s="1">
        <v>560</v>
      </c>
      <c r="B6" s="2">
        <v>8.06</v>
      </c>
      <c r="C6" s="2">
        <v>8.1639999999999997</v>
      </c>
      <c r="D6" s="2">
        <f t="shared" si="1"/>
        <v>1.4400000000000004</v>
      </c>
      <c r="E6" s="1">
        <v>560</v>
      </c>
      <c r="F6" s="1">
        <v>213</v>
      </c>
      <c r="G6" s="1">
        <v>71</v>
      </c>
      <c r="H6" s="9">
        <f t="shared" si="0"/>
        <v>8.808933002481389</v>
      </c>
      <c r="K6" s="1">
        <v>640</v>
      </c>
      <c r="L6" s="2">
        <v>4.1843202669011843</v>
      </c>
      <c r="M6" s="1">
        <v>200</v>
      </c>
      <c r="N6" s="7">
        <f>M6/B14</f>
        <v>15.93625498007968</v>
      </c>
      <c r="O6">
        <f t="shared" si="2"/>
        <v>-0.15345589639157478</v>
      </c>
    </row>
    <row r="7" spans="1:15">
      <c r="A7" s="1">
        <v>570</v>
      </c>
      <c r="B7" s="2">
        <v>8.8699999999999992</v>
      </c>
      <c r="C7" s="2">
        <v>8.8819999999999997</v>
      </c>
      <c r="D7" s="2">
        <f t="shared" si="1"/>
        <v>0.80999999999999872</v>
      </c>
      <c r="E7" s="1">
        <v>570</v>
      </c>
      <c r="F7" s="1">
        <v>205</v>
      </c>
      <c r="G7" s="1">
        <v>65</v>
      </c>
      <c r="H7" s="9">
        <f t="shared" si="0"/>
        <v>7.3280721533258184</v>
      </c>
      <c r="K7" s="1">
        <v>642</v>
      </c>
      <c r="L7" s="2">
        <v>3.5692623299079602</v>
      </c>
      <c r="M7" s="1">
        <v>3472</v>
      </c>
      <c r="N7" s="9">
        <f>M7/($B$14+(K7-$A$14)/10*$D$15)</f>
        <v>275.21917656197979</v>
      </c>
      <c r="O7">
        <f t="shared" si="2"/>
        <v>129.64146079095005</v>
      </c>
    </row>
    <row r="8" spans="1:15">
      <c r="A8" s="1">
        <v>580</v>
      </c>
      <c r="B8" s="2">
        <v>8.9</v>
      </c>
      <c r="C8" s="2">
        <v>9.4309999999999992</v>
      </c>
      <c r="D8" s="2">
        <f t="shared" si="1"/>
        <v>3.0000000000001137E-2</v>
      </c>
      <c r="E8" s="1">
        <v>580</v>
      </c>
      <c r="F8" s="1">
        <v>218</v>
      </c>
      <c r="G8" s="1">
        <v>73</v>
      </c>
      <c r="H8" s="9">
        <f t="shared" si="0"/>
        <v>8.2022471910112351</v>
      </c>
      <c r="K8" s="1">
        <v>643</v>
      </c>
      <c r="L8" s="2">
        <v>3.3223048761063452</v>
      </c>
      <c r="M8" s="1">
        <v>4350</v>
      </c>
      <c r="N8" s="9">
        <f t="shared" ref="N8:N15" si="3">M8/($B$14+(K8-$A$14)/10*$D$15)</f>
        <v>343.92517453214316</v>
      </c>
      <c r="O8">
        <f t="shared" si="2"/>
        <v>68.705997970163367</v>
      </c>
    </row>
    <row r="9" spans="1:15">
      <c r="A9" s="1">
        <v>590</v>
      </c>
      <c r="B9" s="2">
        <v>10.243</v>
      </c>
      <c r="C9" s="2">
        <v>10.362</v>
      </c>
      <c r="D9" s="2">
        <f t="shared" si="1"/>
        <v>1.343</v>
      </c>
      <c r="E9" s="1">
        <v>590</v>
      </c>
      <c r="F9" s="1">
        <v>230</v>
      </c>
      <c r="G9" s="1">
        <v>76</v>
      </c>
      <c r="H9" s="9">
        <f t="shared" si="0"/>
        <v>7.4197012593966605</v>
      </c>
      <c r="K9" s="1">
        <v>644</v>
      </c>
      <c r="L9" s="2">
        <v>3.0017252033622266</v>
      </c>
      <c r="M9" s="1">
        <v>5834</v>
      </c>
      <c r="N9" s="9">
        <f t="shared" si="3"/>
        <v>460.06561100246034</v>
      </c>
      <c r="O9">
        <f t="shared" si="2"/>
        <v>116.14043647031718</v>
      </c>
    </row>
    <row r="10" spans="1:15">
      <c r="A10" s="1">
        <v>600</v>
      </c>
      <c r="B10" s="2">
        <v>10.603</v>
      </c>
      <c r="C10" s="2">
        <v>10.535</v>
      </c>
      <c r="D10" s="2">
        <f t="shared" si="1"/>
        <v>0.35999999999999943</v>
      </c>
      <c r="E10" s="1">
        <v>600</v>
      </c>
      <c r="F10" s="1">
        <v>231</v>
      </c>
      <c r="G10" s="1">
        <v>73</v>
      </c>
      <c r="H10" s="9">
        <f t="shared" si="0"/>
        <v>6.8848439121003491</v>
      </c>
      <c r="K10" s="1">
        <v>645</v>
      </c>
      <c r="L10" s="2">
        <v>2.7210151702076195</v>
      </c>
      <c r="M10" s="1">
        <v>7213</v>
      </c>
      <c r="N10" s="9">
        <f t="shared" si="3"/>
        <v>567.34966767609239</v>
      </c>
      <c r="O10">
        <f t="shared" si="2"/>
        <v>107.28405667363205</v>
      </c>
    </row>
    <row r="11" spans="1:15">
      <c r="A11" s="1">
        <v>610</v>
      </c>
      <c r="B11" s="2">
        <v>12.292</v>
      </c>
      <c r="C11" s="2">
        <v>11.401999999999999</v>
      </c>
      <c r="D11" s="2">
        <f t="shared" si="1"/>
        <v>1.6890000000000001</v>
      </c>
      <c r="E11" s="1">
        <v>610</v>
      </c>
      <c r="F11" s="1">
        <v>233</v>
      </c>
      <c r="G11" s="1">
        <v>76</v>
      </c>
      <c r="H11" s="9">
        <f t="shared" si="0"/>
        <v>6.1828831760494634</v>
      </c>
      <c r="K11" s="1">
        <v>646</v>
      </c>
      <c r="L11" s="2">
        <v>2.4064482001904799</v>
      </c>
      <c r="M11" s="1">
        <v>8231</v>
      </c>
      <c r="N11" s="9">
        <f t="shared" si="3"/>
        <v>645.76108957963947</v>
      </c>
      <c r="O11">
        <f t="shared" si="2"/>
        <v>78.41142190354708</v>
      </c>
    </row>
    <row r="12" spans="1:15">
      <c r="A12" s="1">
        <v>620</v>
      </c>
      <c r="B12" s="2">
        <v>11.907</v>
      </c>
      <c r="C12" s="2">
        <v>11.93</v>
      </c>
      <c r="D12" s="2">
        <f t="shared" si="1"/>
        <v>-0.38499999999999979</v>
      </c>
      <c r="E12" s="1">
        <v>630</v>
      </c>
      <c r="F12" s="1">
        <v>263</v>
      </c>
      <c r="G12" s="1">
        <v>106</v>
      </c>
      <c r="H12" s="9">
        <f>G12/B13</f>
        <v>8.653767654502408</v>
      </c>
      <c r="K12" s="1">
        <v>647</v>
      </c>
      <c r="L12" s="2">
        <v>2.0891343099475437</v>
      </c>
      <c r="M12" s="1">
        <v>9027</v>
      </c>
      <c r="N12" s="9">
        <f t="shared" si="3"/>
        <v>706.39882932020748</v>
      </c>
      <c r="O12">
        <f t="shared" si="2"/>
        <v>60.637739740568009</v>
      </c>
    </row>
    <row r="13" spans="1:15">
      <c r="A13" s="1">
        <v>630</v>
      </c>
      <c r="B13" s="2">
        <v>12.249000000000001</v>
      </c>
      <c r="C13" s="2">
        <v>12.34</v>
      </c>
      <c r="D13" s="2">
        <f t="shared" si="1"/>
        <v>0.34200000000000053</v>
      </c>
      <c r="E13" s="1">
        <v>635</v>
      </c>
      <c r="F13" s="1">
        <v>262</v>
      </c>
      <c r="G13" s="1">
        <v>122</v>
      </c>
      <c r="H13" s="9">
        <f>2*G13/(B14+B13)</f>
        <v>9.8391064155812735</v>
      </c>
      <c r="K13" s="1">
        <v>648</v>
      </c>
      <c r="L13" s="2">
        <v>1.789885865635013</v>
      </c>
      <c r="M13" s="1">
        <v>9526</v>
      </c>
      <c r="N13" s="9">
        <f t="shared" si="3"/>
        <v>743.54491242311656</v>
      </c>
      <c r="O13">
        <f t="shared" si="2"/>
        <v>37.146083102909074</v>
      </c>
    </row>
    <row r="14" spans="1:15">
      <c r="A14" s="1">
        <v>640</v>
      </c>
      <c r="B14" s="2">
        <v>12.55</v>
      </c>
      <c r="C14" s="2">
        <v>12.911</v>
      </c>
      <c r="D14" s="2">
        <f t="shared" si="1"/>
        <v>0.30100000000000016</v>
      </c>
      <c r="E14" s="1">
        <v>640</v>
      </c>
      <c r="F14" s="1">
        <v>224</v>
      </c>
      <c r="G14" s="1">
        <v>1491</v>
      </c>
      <c r="H14" s="9">
        <f>G14/B14</f>
        <v>118.80478087649402</v>
      </c>
      <c r="K14" s="1">
        <v>649</v>
      </c>
      <c r="L14" s="2">
        <v>1.5448475301142182</v>
      </c>
      <c r="M14" s="1">
        <v>10160</v>
      </c>
      <c r="N14" s="9">
        <f t="shared" si="3"/>
        <v>791.01235567528011</v>
      </c>
      <c r="O14">
        <f t="shared" si="2"/>
        <v>47.467443252163548</v>
      </c>
    </row>
    <row r="15" spans="1:15">
      <c r="A15" s="1">
        <v>650</v>
      </c>
      <c r="B15" s="2">
        <v>12.877000000000001</v>
      </c>
      <c r="C15" s="2">
        <v>12.757</v>
      </c>
      <c r="D15" s="2">
        <f t="shared" si="1"/>
        <v>0.32699999999999996</v>
      </c>
      <c r="E15" s="1">
        <v>641</v>
      </c>
      <c r="F15" s="1">
        <v>225</v>
      </c>
      <c r="G15" s="1">
        <v>2244</v>
      </c>
      <c r="H15" s="9">
        <f>G15/($B$14+(E15-$A$14)/10*$D$15)</f>
        <v>178.34010188592273</v>
      </c>
      <c r="K15" s="1">
        <v>650</v>
      </c>
      <c r="L15" s="2">
        <v>1.3859056804847869</v>
      </c>
      <c r="M15" s="1">
        <v>10500</v>
      </c>
      <c r="N15" s="9">
        <f t="shared" si="3"/>
        <v>815.40731536848637</v>
      </c>
      <c r="O15">
        <f t="shared" si="2"/>
        <v>24.39495969320626</v>
      </c>
    </row>
    <row r="16" spans="1:15">
      <c r="A16" s="1">
        <v>660</v>
      </c>
      <c r="B16" s="2">
        <v>12.808</v>
      </c>
      <c r="C16" s="2">
        <v>12.782999999999999</v>
      </c>
      <c r="D16" s="2">
        <f t="shared" si="1"/>
        <v>-6.9000000000000838E-2</v>
      </c>
      <c r="E16" s="1">
        <v>642</v>
      </c>
      <c r="F16" s="1">
        <v>191</v>
      </c>
      <c r="G16" s="1">
        <v>3343</v>
      </c>
      <c r="H16" s="9">
        <f t="shared" ref="H16:H24" si="4">G16/($B$14+(E16-$A$14)/10*$D$15)</f>
        <v>264.99357927612283</v>
      </c>
      <c r="K16" s="1">
        <v>651</v>
      </c>
      <c r="L16" s="2">
        <v>1.1765417983650219</v>
      </c>
      <c r="M16" s="1">
        <v>10748</v>
      </c>
      <c r="N16" s="9">
        <f>M16/($B$15+(K16-$A$15)/10*$D$16)</f>
        <v>835.11394627858363</v>
      </c>
      <c r="O16">
        <f t="shared" si="2"/>
        <v>19.70663091009726</v>
      </c>
    </row>
    <row r="17" spans="1:15">
      <c r="A17" s="1">
        <v>670</v>
      </c>
      <c r="B17" s="2">
        <v>12.468999999999999</v>
      </c>
      <c r="C17" s="2">
        <v>13.006</v>
      </c>
      <c r="D17" s="2">
        <f t="shared" si="1"/>
        <v>-0.33900000000000041</v>
      </c>
      <c r="E17" s="1">
        <v>643</v>
      </c>
      <c r="F17" s="1">
        <v>180</v>
      </c>
      <c r="G17" s="1">
        <v>4602</v>
      </c>
      <c r="H17" s="9">
        <f t="shared" si="4"/>
        <v>363.84911567745348</v>
      </c>
      <c r="K17" s="1">
        <v>652</v>
      </c>
      <c r="L17" s="2">
        <v>1.0476937141168692</v>
      </c>
      <c r="M17" s="1">
        <v>11057</v>
      </c>
      <c r="N17" s="9">
        <f t="shared" ref="N17:N18" si="5">M17/($B$15+(K17-$A$15)/10*$D$16)</f>
        <v>859.58392934884</v>
      </c>
      <c r="O17">
        <f t="shared" si="2"/>
        <v>24.469983070256376</v>
      </c>
    </row>
    <row r="18" spans="1:15">
      <c r="A18" s="1">
        <v>680</v>
      </c>
      <c r="B18" s="2">
        <v>12.773</v>
      </c>
      <c r="C18" s="2">
        <v>12.706</v>
      </c>
      <c r="D18" s="2">
        <f t="shared" si="1"/>
        <v>0.30400000000000027</v>
      </c>
      <c r="E18" s="1">
        <v>644</v>
      </c>
      <c r="F18" s="1">
        <v>158</v>
      </c>
      <c r="G18" s="1">
        <v>5919</v>
      </c>
      <c r="H18" s="9">
        <f t="shared" si="4"/>
        <v>466.76865812882465</v>
      </c>
      <c r="K18" s="1">
        <v>653</v>
      </c>
      <c r="L18" s="2">
        <v>0.92684275516400294</v>
      </c>
      <c r="M18" s="1">
        <v>11128</v>
      </c>
      <c r="N18" s="9">
        <f t="shared" si="5"/>
        <v>865.56785389264405</v>
      </c>
      <c r="O18">
        <f t="shared" si="2"/>
        <v>5.9839245438040507</v>
      </c>
    </row>
    <row r="19" spans="1:15">
      <c r="A19" s="1">
        <v>690</v>
      </c>
      <c r="B19" s="2">
        <v>11.688000000000001</v>
      </c>
      <c r="C19" s="2">
        <v>12.842000000000001</v>
      </c>
      <c r="D19" s="2">
        <f t="shared" si="1"/>
        <v>-1.0849999999999991</v>
      </c>
      <c r="E19" s="1">
        <v>645</v>
      </c>
      <c r="F19" s="1">
        <v>148</v>
      </c>
      <c r="G19" s="1">
        <v>6984</v>
      </c>
      <c r="H19" s="9">
        <f t="shared" si="4"/>
        <v>549.3373185983404</v>
      </c>
      <c r="K19" s="1">
        <v>660</v>
      </c>
      <c r="L19" s="2">
        <v>0.46092096122871218</v>
      </c>
      <c r="M19" s="1">
        <v>11401</v>
      </c>
      <c r="N19" s="9">
        <f>M19/($B$15+(K19-$A$15)/10*$D$16)</f>
        <v>890.14678326046226</v>
      </c>
      <c r="O19">
        <f t="shared" si="2"/>
        <v>3.5112756239740293</v>
      </c>
    </row>
    <row r="20" spans="1:15">
      <c r="A20" s="1">
        <v>700</v>
      </c>
      <c r="B20" s="2">
        <v>12.919</v>
      </c>
      <c r="C20" s="2">
        <v>13.148</v>
      </c>
      <c r="D20" s="2">
        <f t="shared" si="1"/>
        <v>1.2309999999999999</v>
      </c>
      <c r="E20" s="1">
        <v>646</v>
      </c>
      <c r="F20" s="1">
        <v>143</v>
      </c>
      <c r="G20" s="1">
        <v>8245</v>
      </c>
      <c r="H20" s="9">
        <f>G20/($B$14+(E20-$A$14)/10*$D$15)</f>
        <v>646.85945615163735</v>
      </c>
      <c r="K20" s="1">
        <v>680</v>
      </c>
      <c r="L20" s="2">
        <v>0.11174389289800137</v>
      </c>
      <c r="M20" s="1">
        <v>11751</v>
      </c>
      <c r="N20" s="9">
        <f>M20/B18</f>
        <v>919.98747357707668</v>
      </c>
      <c r="O20">
        <f t="shared" si="2"/>
        <v>1.4920345158307213</v>
      </c>
    </row>
    <row r="21" spans="1:15">
      <c r="A21" s="1">
        <v>710</v>
      </c>
      <c r="B21" s="2">
        <v>13.03</v>
      </c>
      <c r="C21" s="2">
        <v>13.234</v>
      </c>
      <c r="D21" s="2">
        <f t="shared" si="1"/>
        <v>0.11099999999999888</v>
      </c>
      <c r="E21" s="1">
        <v>647</v>
      </c>
      <c r="F21" s="1">
        <v>129</v>
      </c>
      <c r="G21" s="1">
        <v>8911</v>
      </c>
      <c r="H21" s="9">
        <f t="shared" si="4"/>
        <v>697.32136568875251</v>
      </c>
    </row>
    <row r="22" spans="1:15">
      <c r="A22" s="1">
        <v>720</v>
      </c>
      <c r="B22" s="2">
        <v>12.920999999999999</v>
      </c>
      <c r="C22" s="2">
        <v>12.916</v>
      </c>
      <c r="D22" s="2">
        <f t="shared" si="1"/>
        <v>-0.10899999999999999</v>
      </c>
      <c r="E22" s="1">
        <v>648</v>
      </c>
      <c r="F22" s="1">
        <v>124</v>
      </c>
      <c r="G22" s="1">
        <v>9372</v>
      </c>
      <c r="H22" s="9">
        <f t="shared" si="4"/>
        <v>731.52455587124166</v>
      </c>
    </row>
    <row r="23" spans="1:15">
      <c r="A23" s="1">
        <v>730</v>
      </c>
      <c r="B23" s="2">
        <v>12.114000000000001</v>
      </c>
      <c r="C23" s="2">
        <v>12.103</v>
      </c>
      <c r="D23" s="2">
        <f t="shared" si="1"/>
        <v>-0.80699999999999861</v>
      </c>
      <c r="E23" s="1">
        <v>649</v>
      </c>
      <c r="F23" s="1">
        <v>111</v>
      </c>
      <c r="G23" s="1">
        <v>9574</v>
      </c>
      <c r="H23" s="9">
        <f t="shared" si="4"/>
        <v>745.38900523967823</v>
      </c>
    </row>
    <row r="24" spans="1:15">
      <c r="A24" s="1">
        <v>740</v>
      </c>
      <c r="B24" s="2">
        <v>10.55</v>
      </c>
      <c r="C24" s="2">
        <v>10.555</v>
      </c>
      <c r="D24" s="2">
        <f t="shared" si="1"/>
        <v>-1.5640000000000001</v>
      </c>
      <c r="E24" s="1">
        <v>650</v>
      </c>
      <c r="F24" s="1">
        <v>92</v>
      </c>
      <c r="G24" s="1">
        <v>10012</v>
      </c>
      <c r="H24" s="9">
        <f t="shared" si="4"/>
        <v>777.51028966374156</v>
      </c>
    </row>
    <row r="25" spans="1:15">
      <c r="A25" s="1">
        <v>750</v>
      </c>
      <c r="B25" s="2">
        <v>6.84</v>
      </c>
      <c r="C25" s="2">
        <v>7.0609999999999999</v>
      </c>
      <c r="D25" s="2">
        <f t="shared" si="1"/>
        <v>-3.7100000000000009</v>
      </c>
      <c r="E25" s="1">
        <v>651</v>
      </c>
      <c r="F25" s="1">
        <v>87</v>
      </c>
      <c r="G25" s="1">
        <v>10237</v>
      </c>
      <c r="H25" s="9">
        <f>G25/($B$15+(E25-$A$15)/10*$D$16)</f>
        <v>795.40951507758291</v>
      </c>
    </row>
    <row r="26" spans="1:15">
      <c r="A26" s="1">
        <v>760</v>
      </c>
      <c r="B26" s="2">
        <v>6.5549999999999997</v>
      </c>
      <c r="C26" s="2">
        <v>6.6420000000000003</v>
      </c>
      <c r="D26" s="2">
        <f t="shared" si="1"/>
        <v>-0.28500000000000014</v>
      </c>
      <c r="E26" s="1">
        <v>652</v>
      </c>
      <c r="F26" s="1">
        <v>82</v>
      </c>
      <c r="G26" s="1">
        <v>10327</v>
      </c>
      <c r="H26" s="9">
        <f>G26/($B$15+(E26-$A$15)/10*$D$16)</f>
        <v>802.83288761738913</v>
      </c>
    </row>
    <row r="27" spans="1:15">
      <c r="A27" s="1">
        <v>770</v>
      </c>
      <c r="B27" s="2">
        <v>8.6929999999999996</v>
      </c>
      <c r="C27" s="2">
        <v>8.9220000000000006</v>
      </c>
      <c r="D27" s="2">
        <f t="shared" si="1"/>
        <v>2.1379999999999999</v>
      </c>
      <c r="E27" s="1">
        <v>653</v>
      </c>
      <c r="F27" s="1">
        <v>75</v>
      </c>
      <c r="G27" s="1">
        <v>10527</v>
      </c>
      <c r="H27" s="9">
        <f t="shared" ref="H27:H34" si="6">G27/($B$15+(E27-$A$15)/10*$D$16)</f>
        <v>818.82034488927604</v>
      </c>
    </row>
    <row r="28" spans="1:15">
      <c r="A28" s="1">
        <v>780</v>
      </c>
      <c r="B28" s="2">
        <v>9.9570000000000007</v>
      </c>
      <c r="C28" s="2">
        <v>9.7219999999999995</v>
      </c>
      <c r="D28" s="2">
        <f t="shared" si="1"/>
        <v>1.2640000000000011</v>
      </c>
      <c r="E28" s="1">
        <v>654</v>
      </c>
      <c r="F28" s="1">
        <v>75</v>
      </c>
      <c r="G28" s="1">
        <v>10162</v>
      </c>
      <c r="H28" s="9">
        <f t="shared" si="6"/>
        <v>790.85404765981286</v>
      </c>
    </row>
    <row r="29" spans="1:15">
      <c r="A29" s="1">
        <v>790</v>
      </c>
      <c r="B29" s="2">
        <v>11.103999999999999</v>
      </c>
      <c r="C29" s="2">
        <v>11.108000000000001</v>
      </c>
      <c r="D29" s="2">
        <f t="shared" si="1"/>
        <v>1.1469999999999985</v>
      </c>
      <c r="E29" s="1">
        <v>655</v>
      </c>
      <c r="F29" s="1">
        <v>74</v>
      </c>
      <c r="G29" s="1">
        <v>10620</v>
      </c>
      <c r="H29" s="9">
        <f t="shared" si="6"/>
        <v>826.94179482188042</v>
      </c>
    </row>
    <row r="30" spans="1:15">
      <c r="A30" s="1">
        <v>800</v>
      </c>
      <c r="B30" s="2">
        <v>12.23</v>
      </c>
      <c r="C30" s="2">
        <v>12.288</v>
      </c>
      <c r="D30" s="2">
        <f t="shared" si="1"/>
        <v>1.1260000000000012</v>
      </c>
      <c r="E30" s="1">
        <v>656</v>
      </c>
      <c r="F30" s="1">
        <v>70</v>
      </c>
      <c r="G30" s="1">
        <v>10712</v>
      </c>
      <c r="H30" s="9">
        <f t="shared" si="6"/>
        <v>834.55389697404098</v>
      </c>
    </row>
    <row r="31" spans="1:15">
      <c r="A31" s="1"/>
      <c r="B31" s="1"/>
      <c r="C31" s="1"/>
      <c r="D31" s="1"/>
      <c r="E31" s="1">
        <v>657</v>
      </c>
      <c r="F31" s="1">
        <v>68</v>
      </c>
      <c r="G31" s="1">
        <v>10718</v>
      </c>
      <c r="H31" s="9">
        <f t="shared" si="6"/>
        <v>835.47046855877841</v>
      </c>
    </row>
    <row r="32" spans="1:15">
      <c r="E32" s="1">
        <v>658</v>
      </c>
      <c r="F32" s="1">
        <v>68</v>
      </c>
      <c r="G32" s="1">
        <v>10809</v>
      </c>
      <c r="H32" s="9">
        <f t="shared" si="6"/>
        <v>843.01736105694988</v>
      </c>
    </row>
    <row r="33" spans="5:8">
      <c r="E33" s="1">
        <v>659</v>
      </c>
      <c r="F33" s="1">
        <v>63</v>
      </c>
      <c r="G33" s="1">
        <v>10854</v>
      </c>
      <c r="H33" s="9">
        <f t="shared" si="6"/>
        <v>846.98280907381252</v>
      </c>
    </row>
    <row r="34" spans="5:8">
      <c r="E34" s="1">
        <v>660</v>
      </c>
      <c r="F34" s="1">
        <v>62</v>
      </c>
      <c r="G34" s="1">
        <v>10827</v>
      </c>
      <c r="H34" s="9">
        <f t="shared" si="6"/>
        <v>845.33104309806367</v>
      </c>
    </row>
    <row r="35" spans="5:8">
      <c r="E35" s="1">
        <v>665</v>
      </c>
      <c r="F35" s="1">
        <v>55</v>
      </c>
      <c r="G35" s="1">
        <v>11020</v>
      </c>
      <c r="H35" s="9">
        <f>2*G35/(B17+B16)</f>
        <v>871.9389168018356</v>
      </c>
    </row>
    <row r="36" spans="5:8">
      <c r="E36" s="1">
        <v>670</v>
      </c>
      <c r="F36" s="1">
        <v>50</v>
      </c>
      <c r="G36" s="1">
        <v>11033</v>
      </c>
      <c r="H36" s="9">
        <f>G36/B17</f>
        <v>884.83438928542785</v>
      </c>
    </row>
    <row r="37" spans="5:8">
      <c r="E37" s="1">
        <v>680</v>
      </c>
      <c r="F37" s="1">
        <v>48</v>
      </c>
      <c r="G37" s="1">
        <v>11141</v>
      </c>
      <c r="H37" s="9">
        <f>G37/B18</f>
        <v>872.23048618178973</v>
      </c>
    </row>
    <row r="38" spans="5:8">
      <c r="E38" s="1">
        <v>700</v>
      </c>
      <c r="F38" s="1">
        <v>50</v>
      </c>
      <c r="G38" s="1">
        <v>11803</v>
      </c>
      <c r="H38" s="9">
        <f>G38/B20</f>
        <v>913.61560492298167</v>
      </c>
    </row>
    <row r="39" spans="5:8">
      <c r="E39" s="1">
        <v>730</v>
      </c>
      <c r="F39" s="1">
        <v>47</v>
      </c>
      <c r="G39" s="1">
        <v>11000</v>
      </c>
      <c r="H39" s="9">
        <f>G39/B23</f>
        <v>908.04028396896149</v>
      </c>
    </row>
    <row r="40" spans="5:8">
      <c r="E40" s="1">
        <v>770</v>
      </c>
      <c r="F40" s="1">
        <v>47</v>
      </c>
      <c r="G40" s="1">
        <v>8070</v>
      </c>
      <c r="H40" s="9">
        <f>G40/B27</f>
        <v>928.33314160819054</v>
      </c>
    </row>
    <row r="41" spans="5:8">
      <c r="E41" s="1">
        <v>800</v>
      </c>
      <c r="F41" s="1">
        <v>51</v>
      </c>
      <c r="G41" s="1">
        <v>11510</v>
      </c>
      <c r="H41" s="9">
        <f>G41/B30</f>
        <v>941.12837285363855</v>
      </c>
    </row>
    <row r="42" spans="5:8">
      <c r="E42" s="1"/>
      <c r="F42" s="1"/>
      <c r="G42" s="1"/>
    </row>
    <row r="43" spans="5:8">
      <c r="E43" s="1"/>
      <c r="F43" s="1"/>
      <c r="G43" s="1"/>
    </row>
    <row r="44" spans="5:8">
      <c r="E44" s="1"/>
      <c r="F44" s="1"/>
      <c r="G44" s="1"/>
    </row>
    <row r="45" spans="5:8">
      <c r="E45" s="1"/>
      <c r="F45" s="1"/>
      <c r="G45" s="1"/>
    </row>
    <row r="46" spans="5:8">
      <c r="E46" s="1"/>
      <c r="F46" s="1"/>
      <c r="G4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P41"/>
  <sheetViews>
    <sheetView workbookViewId="0">
      <selection activeCell="N43" sqref="N43"/>
    </sheetView>
  </sheetViews>
  <sheetFormatPr defaultRowHeight="15"/>
  <cols>
    <col min="6" max="6" width="15.7109375" customWidth="1"/>
  </cols>
  <sheetData>
    <row r="2" spans="2:16">
      <c r="B2" s="1"/>
      <c r="C2" s="1" t="s">
        <v>0</v>
      </c>
      <c r="D2" s="1"/>
      <c r="E2" s="1"/>
      <c r="F2" s="1"/>
      <c r="G2" s="1"/>
      <c r="H2" s="1"/>
      <c r="I2" s="1"/>
      <c r="J2" s="1"/>
      <c r="K2" s="1" t="s">
        <v>30</v>
      </c>
      <c r="L2" s="1"/>
      <c r="M2" s="1"/>
    </row>
    <row r="3" spans="2:16">
      <c r="B3" s="1"/>
      <c r="C3" s="1" t="s">
        <v>1</v>
      </c>
      <c r="D3" s="1" t="s">
        <v>34</v>
      </c>
      <c r="E3" s="1" t="s">
        <v>35</v>
      </c>
      <c r="F3" s="8" t="s">
        <v>48</v>
      </c>
      <c r="G3" s="8" t="s">
        <v>47</v>
      </c>
      <c r="H3" s="1" t="s">
        <v>3</v>
      </c>
      <c r="I3" s="8"/>
      <c r="J3" s="8"/>
      <c r="K3" s="1" t="s">
        <v>1</v>
      </c>
      <c r="L3" s="1" t="s">
        <v>27</v>
      </c>
      <c r="M3" s="1" t="s">
        <v>32</v>
      </c>
      <c r="O3" s="1" t="s">
        <v>46</v>
      </c>
    </row>
    <row r="4" spans="2:16">
      <c r="B4" s="1" t="s">
        <v>5</v>
      </c>
      <c r="C4" s="1">
        <v>1000</v>
      </c>
      <c r="D4" s="2">
        <v>-0.37</v>
      </c>
      <c r="E4" s="2">
        <v>0.126</v>
      </c>
      <c r="F4" s="2">
        <f>SQRT(D4^2+E4^2)</f>
        <v>0.39086570583769559</v>
      </c>
      <c r="G4" s="1">
        <v>11090</v>
      </c>
      <c r="H4" s="1">
        <v>160</v>
      </c>
      <c r="I4" s="1"/>
      <c r="J4" s="1"/>
      <c r="K4" s="1">
        <v>1000</v>
      </c>
      <c r="L4" s="2">
        <v>14.92</v>
      </c>
      <c r="M4" s="2">
        <v>0.14000000000000001</v>
      </c>
      <c r="O4" s="9">
        <f>G4/L4</f>
        <v>743.29758713136732</v>
      </c>
    </row>
    <row r="5" spans="2:16">
      <c r="B5" s="1"/>
      <c r="C5" s="1">
        <v>995</v>
      </c>
      <c r="D5" s="2">
        <v>-0.41099999999999998</v>
      </c>
      <c r="E5" s="2">
        <v>0.13800000000000001</v>
      </c>
      <c r="F5" s="2">
        <f t="shared" ref="F5:F39" si="0">SQRT(D5^2+E5^2)</f>
        <v>0.43354930515455792</v>
      </c>
      <c r="G5" s="1">
        <v>11720</v>
      </c>
      <c r="H5" s="1">
        <v>55</v>
      </c>
      <c r="I5" s="1"/>
      <c r="J5" s="1"/>
      <c r="K5" s="1">
        <v>995</v>
      </c>
      <c r="L5" s="2">
        <v>16.236999999999998</v>
      </c>
      <c r="M5" s="2">
        <v>0.14699999999999999</v>
      </c>
      <c r="N5">
        <f>(K5+K4)/2</f>
        <v>997.5</v>
      </c>
      <c r="O5" s="9">
        <f t="shared" ref="O5:O39" si="1">G5/L5</f>
        <v>721.80821580341205</v>
      </c>
      <c r="P5">
        <f>(O5-O4)/(K5-K4)</f>
        <v>4.2978742655910533</v>
      </c>
    </row>
    <row r="6" spans="2:16">
      <c r="B6" s="1"/>
      <c r="C6" s="1">
        <v>990</v>
      </c>
      <c r="D6" s="2">
        <v>-0.44900000000000001</v>
      </c>
      <c r="E6" s="2">
        <v>0.14499999999999999</v>
      </c>
      <c r="F6" s="2">
        <f t="shared" si="0"/>
        <v>0.47183259743260636</v>
      </c>
      <c r="G6" s="1">
        <v>11670</v>
      </c>
      <c r="H6" s="1">
        <v>83</v>
      </c>
      <c r="I6" s="1"/>
      <c r="J6" s="1"/>
      <c r="K6" s="1">
        <v>990</v>
      </c>
      <c r="L6" s="2">
        <v>17.245999999999999</v>
      </c>
      <c r="M6" s="2">
        <v>0.18</v>
      </c>
      <c r="N6">
        <f t="shared" ref="N6:N39" si="2">(K6+K5)/2</f>
        <v>992.5</v>
      </c>
      <c r="O6" s="9">
        <f t="shared" si="1"/>
        <v>676.67865012176742</v>
      </c>
      <c r="P6">
        <f t="shared" ref="P6:P39" si="3">(O6-O5)/(K6-K5)</f>
        <v>9.0259131363289278</v>
      </c>
    </row>
    <row r="7" spans="2:16">
      <c r="B7" s="1" t="s">
        <v>4</v>
      </c>
      <c r="C7" s="1">
        <v>985</v>
      </c>
      <c r="D7" s="2">
        <v>-0.48699999999999999</v>
      </c>
      <c r="E7" s="2">
        <v>0.157</v>
      </c>
      <c r="F7" s="2">
        <f t="shared" si="0"/>
        <v>0.51168154158617052</v>
      </c>
      <c r="G7" s="1">
        <v>13444</v>
      </c>
      <c r="H7" s="1">
        <v>115</v>
      </c>
      <c r="I7" s="1"/>
      <c r="J7" s="1"/>
      <c r="K7" s="1">
        <v>985</v>
      </c>
      <c r="L7" s="2">
        <v>18.425000000000001</v>
      </c>
      <c r="M7" s="2">
        <v>0.16700000000000001</v>
      </c>
      <c r="N7">
        <f t="shared" si="2"/>
        <v>987.5</v>
      </c>
      <c r="O7" s="9">
        <f t="shared" si="1"/>
        <v>729.66078697421983</v>
      </c>
      <c r="P7">
        <f t="shared" si="3"/>
        <v>-10.596427370490483</v>
      </c>
    </row>
    <row r="8" spans="2:16">
      <c r="B8" s="1"/>
      <c r="C8" s="1">
        <v>980</v>
      </c>
      <c r="D8" s="2">
        <v>-0.52</v>
      </c>
      <c r="E8" s="2">
        <v>0.19500000000000001</v>
      </c>
      <c r="F8" s="2">
        <f t="shared" si="0"/>
        <v>0.55536024344563961</v>
      </c>
      <c r="G8" s="1">
        <v>13691</v>
      </c>
      <c r="H8" s="1">
        <v>276</v>
      </c>
      <c r="I8" s="1"/>
      <c r="J8" s="1"/>
      <c r="K8" s="1">
        <v>980</v>
      </c>
      <c r="L8" s="2">
        <v>19.155999999999999</v>
      </c>
      <c r="M8" s="2">
        <v>0.188</v>
      </c>
      <c r="N8">
        <f t="shared" si="2"/>
        <v>982.5</v>
      </c>
      <c r="O8" s="9">
        <f t="shared" si="1"/>
        <v>714.71079557318865</v>
      </c>
      <c r="P8">
        <f t="shared" si="3"/>
        <v>2.9899982802062368</v>
      </c>
    </row>
    <row r="9" spans="2:16">
      <c r="B9" s="1"/>
      <c r="C9" s="1">
        <v>970</v>
      </c>
      <c r="D9" s="2">
        <v>-0.57899999999999996</v>
      </c>
      <c r="E9" s="2">
        <v>0.21299999999999999</v>
      </c>
      <c r="F9" s="2">
        <f t="shared" si="0"/>
        <v>0.61693597722940419</v>
      </c>
      <c r="G9" s="1">
        <v>14775</v>
      </c>
      <c r="H9" s="1">
        <v>50</v>
      </c>
      <c r="I9" s="1"/>
      <c r="J9" s="1"/>
      <c r="K9" s="1">
        <v>970</v>
      </c>
      <c r="L9" s="2">
        <v>20.231999999999999</v>
      </c>
      <c r="M9" s="2">
        <v>0.155</v>
      </c>
      <c r="N9">
        <f t="shared" si="2"/>
        <v>975</v>
      </c>
      <c r="O9" s="9">
        <f t="shared" si="1"/>
        <v>730.27876631079482</v>
      </c>
      <c r="P9">
        <f t="shared" si="3"/>
        <v>-1.5567970737606174</v>
      </c>
    </row>
    <row r="10" spans="2:16">
      <c r="B10" s="1"/>
      <c r="C10" s="1">
        <v>960</v>
      </c>
      <c r="D10" s="2">
        <v>-0.64</v>
      </c>
      <c r="E10" s="2">
        <v>0.22500000000000001</v>
      </c>
      <c r="F10" s="2">
        <f t="shared" si="0"/>
        <v>0.67839885023487478</v>
      </c>
      <c r="G10" s="1">
        <v>14758</v>
      </c>
      <c r="H10" s="1">
        <v>56</v>
      </c>
      <c r="I10" s="1"/>
      <c r="J10" s="1"/>
      <c r="K10" s="1">
        <v>960</v>
      </c>
      <c r="L10" s="2">
        <v>20.443999999999999</v>
      </c>
      <c r="M10" s="2">
        <v>0.19800000000000001</v>
      </c>
      <c r="N10">
        <f t="shared" si="2"/>
        <v>965</v>
      </c>
      <c r="O10" s="9">
        <f t="shared" si="1"/>
        <v>721.87438857366465</v>
      </c>
      <c r="P10">
        <f t="shared" si="3"/>
        <v>0.84043777371301753</v>
      </c>
    </row>
    <row r="11" spans="2:16">
      <c r="B11" s="1"/>
      <c r="C11" s="1">
        <v>950</v>
      </c>
      <c r="D11" s="2">
        <v>-0.63</v>
      </c>
      <c r="E11" s="2">
        <v>0.22500000000000001</v>
      </c>
      <c r="F11" s="2">
        <f t="shared" si="0"/>
        <v>0.66897309362933277</v>
      </c>
      <c r="G11" s="1">
        <v>14804</v>
      </c>
      <c r="H11" s="1">
        <v>76</v>
      </c>
      <c r="I11" s="1"/>
      <c r="J11" s="1"/>
      <c r="K11" s="1">
        <v>950</v>
      </c>
      <c r="L11" s="2">
        <v>19.388000000000002</v>
      </c>
      <c r="M11" s="2">
        <v>0.14299999999999999</v>
      </c>
      <c r="N11">
        <f t="shared" si="2"/>
        <v>955</v>
      </c>
      <c r="O11" s="9">
        <f t="shared" si="1"/>
        <v>763.56509180936655</v>
      </c>
      <c r="P11">
        <f t="shared" si="3"/>
        <v>-4.1690703235701907</v>
      </c>
    </row>
    <row r="12" spans="2:16">
      <c r="B12" s="1"/>
      <c r="C12" s="1">
        <v>940</v>
      </c>
      <c r="D12" s="2">
        <v>-0.627</v>
      </c>
      <c r="E12" s="2">
        <v>0.23300000000000001</v>
      </c>
      <c r="F12" s="2">
        <f t="shared" si="0"/>
        <v>0.66889311552743613</v>
      </c>
      <c r="G12" s="1">
        <v>13500</v>
      </c>
      <c r="H12" s="1">
        <v>46</v>
      </c>
      <c r="I12" s="1"/>
      <c r="J12" s="1"/>
      <c r="K12" s="1">
        <v>940</v>
      </c>
      <c r="L12" s="2">
        <v>17.954000000000001</v>
      </c>
      <c r="M12" s="2">
        <v>0.16</v>
      </c>
      <c r="N12">
        <f t="shared" si="2"/>
        <v>945</v>
      </c>
      <c r="O12" s="9">
        <f t="shared" si="1"/>
        <v>751.92157736437559</v>
      </c>
      <c r="P12">
        <f t="shared" si="3"/>
        <v>1.1643514444990957</v>
      </c>
    </row>
    <row r="13" spans="2:16">
      <c r="B13" s="1"/>
      <c r="C13" s="1">
        <v>935</v>
      </c>
      <c r="D13" s="2">
        <v>-0.626</v>
      </c>
      <c r="E13" s="2">
        <v>0.23100000000000001</v>
      </c>
      <c r="F13" s="2">
        <f t="shared" si="0"/>
        <v>0.66726081857096931</v>
      </c>
      <c r="G13" s="1">
        <v>13120</v>
      </c>
      <c r="H13" s="1">
        <v>320</v>
      </c>
      <c r="I13" s="1"/>
      <c r="J13" s="1"/>
      <c r="K13" s="1">
        <v>935</v>
      </c>
      <c r="L13" s="2">
        <v>17.045000000000002</v>
      </c>
      <c r="M13" s="2">
        <v>0.19800000000000001</v>
      </c>
      <c r="N13">
        <f t="shared" si="2"/>
        <v>937.5</v>
      </c>
      <c r="O13" s="9">
        <f t="shared" si="1"/>
        <v>769.72719272513928</v>
      </c>
      <c r="P13">
        <f t="shared" si="3"/>
        <v>-3.5611230721527365</v>
      </c>
    </row>
    <row r="14" spans="2:16">
      <c r="B14" s="1"/>
      <c r="C14" s="1">
        <v>932</v>
      </c>
      <c r="D14" s="2">
        <v>-0.629</v>
      </c>
      <c r="E14" s="2">
        <v>0.2</v>
      </c>
      <c r="F14" s="2">
        <f t="shared" si="0"/>
        <v>0.66003105987521526</v>
      </c>
      <c r="G14" s="1">
        <v>12790</v>
      </c>
      <c r="H14" s="1">
        <v>400</v>
      </c>
      <c r="I14" s="1"/>
      <c r="J14" s="1"/>
      <c r="K14" s="1">
        <v>932</v>
      </c>
      <c r="L14" s="2">
        <v>16.13</v>
      </c>
      <c r="M14" s="2">
        <v>9.1999999999999998E-2</v>
      </c>
      <c r="N14">
        <f t="shared" si="2"/>
        <v>933.5</v>
      </c>
      <c r="O14" s="9">
        <f t="shared" si="1"/>
        <v>792.9324240545568</v>
      </c>
      <c r="P14">
        <f t="shared" si="3"/>
        <v>-7.7350771098058431</v>
      </c>
    </row>
    <row r="15" spans="2:16">
      <c r="B15" s="1"/>
      <c r="C15" s="1">
        <v>930</v>
      </c>
      <c r="D15" s="2">
        <v>-0.626</v>
      </c>
      <c r="E15" s="2">
        <v>0.19700000000000001</v>
      </c>
      <c r="F15" s="2">
        <f t="shared" si="0"/>
        <v>0.65626595218706874</v>
      </c>
      <c r="G15" s="1">
        <v>11850</v>
      </c>
      <c r="H15" s="1">
        <v>64</v>
      </c>
      <c r="I15" s="1"/>
      <c r="J15" s="1"/>
      <c r="K15" s="1">
        <v>930</v>
      </c>
      <c r="L15" s="2">
        <v>15.752000000000001</v>
      </c>
      <c r="M15" s="2">
        <v>0.183</v>
      </c>
      <c r="N15">
        <f t="shared" si="2"/>
        <v>931</v>
      </c>
      <c r="O15" s="9">
        <f t="shared" si="1"/>
        <v>752.28542407313353</v>
      </c>
      <c r="P15">
        <f t="shared" si="3"/>
        <v>20.323499990711639</v>
      </c>
    </row>
    <row r="16" spans="2:16">
      <c r="B16" s="1"/>
      <c r="C16" s="1">
        <v>928</v>
      </c>
      <c r="D16" s="2">
        <v>-0.627</v>
      </c>
      <c r="E16" s="2">
        <v>0.22800000000000001</v>
      </c>
      <c r="F16" s="2">
        <f t="shared" si="0"/>
        <v>0.66716789491101858</v>
      </c>
      <c r="G16" s="1">
        <v>10583</v>
      </c>
      <c r="H16" s="1">
        <v>509</v>
      </c>
      <c r="I16" s="1"/>
      <c r="J16" s="1"/>
      <c r="K16" s="1">
        <v>928</v>
      </c>
      <c r="L16" s="2">
        <v>15.553000000000001</v>
      </c>
      <c r="M16" s="2">
        <v>0.32600000000000001</v>
      </c>
      <c r="N16">
        <f t="shared" si="2"/>
        <v>929</v>
      </c>
      <c r="O16" s="9">
        <f t="shared" si="1"/>
        <v>680.44750208962898</v>
      </c>
      <c r="P16">
        <f t="shared" si="3"/>
        <v>35.918960991752272</v>
      </c>
    </row>
    <row r="17" spans="2:16">
      <c r="B17" s="1"/>
      <c r="C17" s="1">
        <v>926</v>
      </c>
      <c r="D17" s="2">
        <v>-0.62</v>
      </c>
      <c r="E17" s="2">
        <v>0.22500000000000001</v>
      </c>
      <c r="F17" s="2">
        <f t="shared" si="0"/>
        <v>0.65956425009243791</v>
      </c>
      <c r="G17" s="1">
        <v>10870</v>
      </c>
      <c r="H17" s="1">
        <v>35</v>
      </c>
      <c r="I17" s="1"/>
      <c r="J17" s="1"/>
      <c r="K17" s="1">
        <v>926</v>
      </c>
      <c r="L17" s="2">
        <v>14.94</v>
      </c>
      <c r="M17" s="2">
        <v>0.14599999999999999</v>
      </c>
      <c r="N17">
        <f t="shared" si="2"/>
        <v>927</v>
      </c>
      <c r="O17" s="9">
        <f t="shared" si="1"/>
        <v>727.57697456492645</v>
      </c>
      <c r="P17">
        <f t="shared" si="3"/>
        <v>-23.564736237648731</v>
      </c>
    </row>
    <row r="18" spans="2:16">
      <c r="B18" s="1"/>
      <c r="C18" s="1">
        <v>924</v>
      </c>
      <c r="D18" s="2">
        <v>-0.627</v>
      </c>
      <c r="E18" s="2">
        <v>0.19</v>
      </c>
      <c r="F18" s="2">
        <f t="shared" si="0"/>
        <v>0.6551557066835334</v>
      </c>
      <c r="G18" s="1">
        <v>10530</v>
      </c>
      <c r="H18" s="1">
        <v>65</v>
      </c>
      <c r="I18" s="1"/>
      <c r="J18" s="1"/>
      <c r="K18" s="1">
        <v>924</v>
      </c>
      <c r="L18" s="2">
        <v>14.188000000000001</v>
      </c>
      <c r="M18" s="2">
        <v>0.11</v>
      </c>
      <c r="N18">
        <f t="shared" si="2"/>
        <v>925</v>
      </c>
      <c r="O18" s="9">
        <f t="shared" si="1"/>
        <v>742.17648717225825</v>
      </c>
      <c r="P18">
        <f t="shared" si="3"/>
        <v>-7.2997563036659017</v>
      </c>
    </row>
    <row r="19" spans="2:16">
      <c r="B19" s="1"/>
      <c r="C19" s="1">
        <v>922</v>
      </c>
      <c r="D19" s="2">
        <v>-0.64200000000000002</v>
      </c>
      <c r="E19" s="2">
        <v>0.193</v>
      </c>
      <c r="F19" s="2">
        <f t="shared" si="0"/>
        <v>0.67038272650777631</v>
      </c>
      <c r="G19" s="1">
        <v>10050</v>
      </c>
      <c r="H19" s="1">
        <v>47</v>
      </c>
      <c r="I19" s="1"/>
      <c r="J19" s="1"/>
      <c r="K19" s="1">
        <v>922</v>
      </c>
      <c r="L19" s="2">
        <v>13.727</v>
      </c>
      <c r="M19" s="2">
        <v>0.156</v>
      </c>
      <c r="N19">
        <f t="shared" si="2"/>
        <v>923</v>
      </c>
      <c r="O19" s="9">
        <f t="shared" si="1"/>
        <v>732.13375100167548</v>
      </c>
      <c r="P19">
        <f t="shared" si="3"/>
        <v>5.0213680852913853</v>
      </c>
    </row>
    <row r="20" spans="2:16">
      <c r="B20" s="1"/>
      <c r="C20" s="1">
        <v>920</v>
      </c>
      <c r="D20" s="2">
        <v>-0.66</v>
      </c>
      <c r="E20" s="2">
        <v>0.183</v>
      </c>
      <c r="F20" s="2">
        <f t="shared" si="0"/>
        <v>0.6849007227328644</v>
      </c>
      <c r="G20" s="1">
        <v>9574</v>
      </c>
      <c r="H20" s="1">
        <v>61</v>
      </c>
      <c r="I20" s="1"/>
      <c r="J20" s="1"/>
      <c r="K20" s="1">
        <v>920</v>
      </c>
      <c r="L20" s="2">
        <v>13.189</v>
      </c>
      <c r="M20" s="2">
        <v>0.14499999999999999</v>
      </c>
      <c r="N20">
        <f t="shared" si="2"/>
        <v>921</v>
      </c>
      <c r="O20" s="9">
        <f t="shared" si="1"/>
        <v>725.90795359769504</v>
      </c>
      <c r="P20">
        <f t="shared" si="3"/>
        <v>3.1128987019902183</v>
      </c>
    </row>
    <row r="21" spans="2:16">
      <c r="B21" s="1"/>
      <c r="C21" s="1">
        <v>918</v>
      </c>
      <c r="D21" s="2">
        <v>-0.66600000000000004</v>
      </c>
      <c r="E21" s="2">
        <v>0.182</v>
      </c>
      <c r="F21" s="2">
        <f t="shared" si="0"/>
        <v>0.69042016193040023</v>
      </c>
      <c r="G21" s="1">
        <v>8940</v>
      </c>
      <c r="H21" s="1">
        <v>62</v>
      </c>
      <c r="I21" s="1"/>
      <c r="J21" s="1"/>
      <c r="K21" s="1">
        <v>918</v>
      </c>
      <c r="L21" s="2">
        <v>12.61</v>
      </c>
      <c r="M21" s="2">
        <v>0.14299999999999999</v>
      </c>
      <c r="N21">
        <f t="shared" si="2"/>
        <v>919</v>
      </c>
      <c r="O21" s="9">
        <f t="shared" si="1"/>
        <v>708.96114195083271</v>
      </c>
      <c r="P21">
        <f t="shared" si="3"/>
        <v>8.4734058234311647</v>
      </c>
    </row>
    <row r="22" spans="2:16">
      <c r="B22" s="1"/>
      <c r="C22" s="1">
        <v>917</v>
      </c>
      <c r="D22" s="2">
        <v>-0.68</v>
      </c>
      <c r="E22" s="2">
        <v>0.215</v>
      </c>
      <c r="F22" s="2">
        <f t="shared" si="0"/>
        <v>0.71317950054667167</v>
      </c>
      <c r="G22" s="1">
        <v>8570</v>
      </c>
      <c r="H22" s="1">
        <v>107</v>
      </c>
      <c r="I22" s="1"/>
      <c r="J22" s="1"/>
      <c r="K22" s="1">
        <v>917</v>
      </c>
      <c r="L22" s="2">
        <v>12.29</v>
      </c>
      <c r="M22" s="2">
        <v>0.127</v>
      </c>
      <c r="N22">
        <f t="shared" si="2"/>
        <v>917.5</v>
      </c>
      <c r="O22" s="9">
        <f t="shared" si="1"/>
        <v>697.31489015459726</v>
      </c>
      <c r="P22">
        <f t="shared" si="3"/>
        <v>11.646251796235447</v>
      </c>
    </row>
    <row r="23" spans="2:16">
      <c r="B23" s="1"/>
      <c r="C23" s="1">
        <v>916</v>
      </c>
      <c r="D23" s="2">
        <v>-0.71</v>
      </c>
      <c r="E23" s="2">
        <v>0.19</v>
      </c>
      <c r="F23" s="2">
        <f t="shared" si="0"/>
        <v>0.73498299300051839</v>
      </c>
      <c r="G23" s="1">
        <v>8420</v>
      </c>
      <c r="H23" s="1">
        <v>94</v>
      </c>
      <c r="I23" s="1"/>
      <c r="J23" s="1"/>
      <c r="K23" s="1">
        <v>916</v>
      </c>
      <c r="L23" s="2">
        <v>12.06</v>
      </c>
      <c r="M23" s="2">
        <v>0.16200000000000001</v>
      </c>
      <c r="N23">
        <f t="shared" si="2"/>
        <v>916.5</v>
      </c>
      <c r="O23" s="9">
        <f t="shared" si="1"/>
        <v>698.17578772802653</v>
      </c>
      <c r="P23">
        <f t="shared" si="3"/>
        <v>-0.86089757342926987</v>
      </c>
    </row>
    <row r="24" spans="2:16">
      <c r="B24" s="1"/>
      <c r="C24" s="1">
        <v>915</v>
      </c>
      <c r="D24" s="2">
        <v>-0.73299999999999998</v>
      </c>
      <c r="E24" s="2">
        <v>0.17599999999999999</v>
      </c>
      <c r="F24" s="2">
        <f t="shared" si="0"/>
        <v>0.75383353600115188</v>
      </c>
      <c r="G24" s="1">
        <v>8165</v>
      </c>
      <c r="H24" s="1">
        <v>42</v>
      </c>
      <c r="I24" s="1"/>
      <c r="J24" s="1"/>
      <c r="K24" s="1">
        <v>915</v>
      </c>
      <c r="L24" s="2">
        <v>11.686</v>
      </c>
      <c r="M24" s="2">
        <v>0.192</v>
      </c>
      <c r="N24">
        <f t="shared" si="2"/>
        <v>915.5</v>
      </c>
      <c r="O24" s="9">
        <f t="shared" si="1"/>
        <v>698.69929830566491</v>
      </c>
      <c r="P24">
        <f t="shared" si="3"/>
        <v>-0.52351057763837616</v>
      </c>
    </row>
    <row r="25" spans="2:16">
      <c r="B25" s="1"/>
      <c r="C25" s="1">
        <v>914</v>
      </c>
      <c r="D25" s="2">
        <v>-0.76500000000000001</v>
      </c>
      <c r="E25" s="2">
        <v>0.17</v>
      </c>
      <c r="F25" s="2">
        <f t="shared" si="0"/>
        <v>0.78366127886989545</v>
      </c>
      <c r="G25" s="1">
        <v>7666</v>
      </c>
      <c r="H25" s="1">
        <v>74</v>
      </c>
      <c r="I25" s="1"/>
      <c r="J25" s="1"/>
      <c r="K25" s="1">
        <v>914</v>
      </c>
      <c r="L25" s="2">
        <v>11.2</v>
      </c>
      <c r="M25" s="2">
        <v>8.8999999999999996E-2</v>
      </c>
      <c r="N25">
        <f t="shared" si="2"/>
        <v>914.5</v>
      </c>
      <c r="O25" s="9">
        <f t="shared" si="1"/>
        <v>684.46428571428578</v>
      </c>
      <c r="P25">
        <f t="shared" si="3"/>
        <v>14.235012591379132</v>
      </c>
    </row>
    <row r="26" spans="2:16">
      <c r="B26" s="1"/>
      <c r="C26" s="1">
        <v>913</v>
      </c>
      <c r="D26" s="2">
        <v>-0.8</v>
      </c>
      <c r="E26" s="2">
        <v>0.16800000000000001</v>
      </c>
      <c r="F26" s="2">
        <f t="shared" si="0"/>
        <v>0.81744969264169409</v>
      </c>
      <c r="G26" s="1">
        <v>7300</v>
      </c>
      <c r="H26" s="1">
        <v>34</v>
      </c>
      <c r="I26" s="1"/>
      <c r="J26" s="1"/>
      <c r="K26" s="1">
        <v>913</v>
      </c>
      <c r="L26" s="2">
        <v>11.058999999999999</v>
      </c>
      <c r="M26" s="2">
        <v>0.126</v>
      </c>
      <c r="N26">
        <f t="shared" si="2"/>
        <v>913.5</v>
      </c>
      <c r="O26" s="9">
        <f t="shared" si="1"/>
        <v>660.09584953431602</v>
      </c>
      <c r="P26">
        <f t="shared" si="3"/>
        <v>24.368436179969763</v>
      </c>
    </row>
    <row r="27" spans="2:16">
      <c r="B27" s="1"/>
      <c r="C27" s="1">
        <v>912</v>
      </c>
      <c r="D27" s="2">
        <v>-0.85299999999999998</v>
      </c>
      <c r="E27" s="2">
        <v>0.16700000000000001</v>
      </c>
      <c r="F27" s="2">
        <f t="shared" si="0"/>
        <v>0.86919387940781079</v>
      </c>
      <c r="G27" s="1">
        <v>6910</v>
      </c>
      <c r="H27" s="1">
        <v>64</v>
      </c>
      <c r="I27" s="1"/>
      <c r="J27" s="1"/>
      <c r="K27" s="1">
        <v>912</v>
      </c>
      <c r="L27" s="2">
        <v>10.727</v>
      </c>
      <c r="M27" s="2">
        <v>8.7999999999999995E-2</v>
      </c>
      <c r="N27">
        <f t="shared" si="2"/>
        <v>912.5</v>
      </c>
      <c r="O27" s="9">
        <f t="shared" si="1"/>
        <v>644.16891954880202</v>
      </c>
      <c r="P27">
        <f t="shared" si="3"/>
        <v>15.926929985513993</v>
      </c>
    </row>
    <row r="28" spans="2:16">
      <c r="B28" s="1"/>
      <c r="C28" s="1">
        <v>911</v>
      </c>
      <c r="D28" s="2">
        <v>-0.91500000000000004</v>
      </c>
      <c r="E28" s="2">
        <v>0.156</v>
      </c>
      <c r="F28" s="2">
        <f t="shared" si="0"/>
        <v>0.92820310277438745</v>
      </c>
      <c r="G28" s="1">
        <v>6450</v>
      </c>
      <c r="H28" s="1">
        <v>50</v>
      </c>
      <c r="I28" s="1"/>
      <c r="J28" s="1"/>
      <c r="K28" s="1">
        <v>911</v>
      </c>
      <c r="L28" s="2">
        <v>10.324999999999999</v>
      </c>
      <c r="M28" s="2">
        <v>6.8000000000000005E-2</v>
      </c>
      <c r="N28">
        <f t="shared" si="2"/>
        <v>911.5</v>
      </c>
      <c r="O28" s="9">
        <f t="shared" si="1"/>
        <v>624.69733656174344</v>
      </c>
      <c r="P28">
        <f t="shared" si="3"/>
        <v>19.471582987058582</v>
      </c>
    </row>
    <row r="29" spans="2:16">
      <c r="B29" s="1"/>
      <c r="C29" s="1">
        <v>910</v>
      </c>
      <c r="D29" s="2">
        <v>-0.98699999999999999</v>
      </c>
      <c r="E29" s="2">
        <v>0.154</v>
      </c>
      <c r="F29" s="2">
        <f t="shared" si="0"/>
        <v>0.99894194025478777</v>
      </c>
      <c r="G29" s="1">
        <v>5978</v>
      </c>
      <c r="H29" s="1">
        <v>50</v>
      </c>
      <c r="I29" s="1"/>
      <c r="J29" s="1"/>
      <c r="K29" s="1">
        <v>910</v>
      </c>
      <c r="L29" s="2">
        <v>9.8510000000000009</v>
      </c>
      <c r="M29" s="2">
        <v>0.128</v>
      </c>
      <c r="N29">
        <f t="shared" si="2"/>
        <v>910.5</v>
      </c>
      <c r="O29" s="9">
        <f t="shared" si="1"/>
        <v>606.84194498020497</v>
      </c>
      <c r="P29">
        <f t="shared" si="3"/>
        <v>17.85539158153847</v>
      </c>
    </row>
    <row r="30" spans="2:16">
      <c r="B30" s="1"/>
      <c r="C30" s="1">
        <v>909</v>
      </c>
      <c r="D30" s="2">
        <v>-1.0640000000000001</v>
      </c>
      <c r="E30" s="2">
        <v>0.16</v>
      </c>
      <c r="F30" s="2">
        <f t="shared" si="0"/>
        <v>1.0759628246366137</v>
      </c>
      <c r="G30" s="1">
        <v>5453</v>
      </c>
      <c r="H30" s="1">
        <v>41</v>
      </c>
      <c r="I30" s="1"/>
      <c r="J30" s="1"/>
      <c r="K30" s="1">
        <v>909</v>
      </c>
      <c r="L30" s="2">
        <v>9.5359999999999996</v>
      </c>
      <c r="M30" s="2">
        <v>0.127</v>
      </c>
      <c r="N30">
        <f t="shared" si="2"/>
        <v>909.5</v>
      </c>
      <c r="O30" s="9">
        <f t="shared" si="1"/>
        <v>571.83305369127515</v>
      </c>
      <c r="P30">
        <f t="shared" si="3"/>
        <v>35.008891288929817</v>
      </c>
    </row>
    <row r="31" spans="2:16">
      <c r="B31" s="1" t="s">
        <v>6</v>
      </c>
      <c r="C31" s="1">
        <v>908</v>
      </c>
      <c r="D31" s="1">
        <v>-1.1599999999999999</v>
      </c>
      <c r="E31" s="1">
        <v>0.15</v>
      </c>
      <c r="F31" s="2">
        <f t="shared" si="0"/>
        <v>1.1696580696938741</v>
      </c>
      <c r="G31" s="1">
        <v>4850</v>
      </c>
      <c r="H31" s="1">
        <v>74</v>
      </c>
      <c r="I31" s="1"/>
      <c r="J31" s="1"/>
      <c r="K31" s="1">
        <v>908</v>
      </c>
      <c r="L31" s="2">
        <v>9.1969999999999992</v>
      </c>
      <c r="M31" s="2">
        <v>0.193</v>
      </c>
      <c r="N31">
        <f t="shared" si="2"/>
        <v>908.5</v>
      </c>
      <c r="O31" s="9">
        <f t="shared" si="1"/>
        <v>527.34587365445259</v>
      </c>
      <c r="P31">
        <f t="shared" si="3"/>
        <v>44.487180036822565</v>
      </c>
    </row>
    <row r="32" spans="2:16">
      <c r="B32" s="1"/>
      <c r="C32" s="1">
        <v>907</v>
      </c>
      <c r="D32" s="1">
        <v>-1.23</v>
      </c>
      <c r="E32" s="1">
        <v>0.17</v>
      </c>
      <c r="F32" s="2">
        <f t="shared" si="0"/>
        <v>1.2416923934694937</v>
      </c>
      <c r="G32" s="1">
        <v>4270</v>
      </c>
      <c r="H32" s="1">
        <v>590</v>
      </c>
      <c r="I32" s="1"/>
      <c r="J32" s="1"/>
      <c r="K32" s="1">
        <v>907</v>
      </c>
      <c r="L32" s="2">
        <v>8.6329999999999991</v>
      </c>
      <c r="M32" s="2">
        <v>0.193</v>
      </c>
      <c r="N32">
        <f t="shared" si="2"/>
        <v>907.5</v>
      </c>
      <c r="O32" s="9">
        <f t="shared" si="1"/>
        <v>494.61369164832627</v>
      </c>
      <c r="P32">
        <f t="shared" si="3"/>
        <v>32.732182006126322</v>
      </c>
    </row>
    <row r="33" spans="2:16">
      <c r="B33" s="1"/>
      <c r="C33" s="1">
        <v>906</v>
      </c>
      <c r="D33" s="1">
        <v>-1.33</v>
      </c>
      <c r="E33" s="1">
        <v>0.18</v>
      </c>
      <c r="F33" s="2">
        <f t="shared" si="0"/>
        <v>1.3421251804507657</v>
      </c>
      <c r="G33" s="1">
        <v>3500</v>
      </c>
      <c r="H33" s="1">
        <v>64</v>
      </c>
      <c r="I33" s="1"/>
      <c r="J33" s="1"/>
      <c r="K33" s="1">
        <v>906</v>
      </c>
      <c r="L33" s="2">
        <v>8.6379999999999999</v>
      </c>
      <c r="M33" s="2">
        <v>0.20200000000000001</v>
      </c>
      <c r="N33">
        <f t="shared" si="2"/>
        <v>906.5</v>
      </c>
      <c r="O33" s="9">
        <f t="shared" si="1"/>
        <v>405.18638573743925</v>
      </c>
      <c r="P33">
        <f t="shared" si="3"/>
        <v>89.427305910887014</v>
      </c>
    </row>
    <row r="34" spans="2:16">
      <c r="B34" s="1"/>
      <c r="C34" s="1">
        <v>905</v>
      </c>
      <c r="D34" s="1">
        <v>-1.43</v>
      </c>
      <c r="E34" s="1">
        <v>0.17</v>
      </c>
      <c r="F34" s="2">
        <f t="shared" si="0"/>
        <v>1.4400694427700353</v>
      </c>
      <c r="G34" s="1">
        <v>2875</v>
      </c>
      <c r="H34" s="1">
        <v>62</v>
      </c>
      <c r="I34" s="1"/>
      <c r="J34" s="1"/>
      <c r="K34" s="1">
        <v>905</v>
      </c>
      <c r="L34" s="2">
        <v>7.7329999999999997</v>
      </c>
      <c r="M34" s="2">
        <v>0.24299999999999999</v>
      </c>
      <c r="N34">
        <f t="shared" si="2"/>
        <v>905.5</v>
      </c>
      <c r="O34" s="9">
        <f t="shared" si="1"/>
        <v>371.78326652010867</v>
      </c>
      <c r="P34">
        <f t="shared" si="3"/>
        <v>33.403119217330584</v>
      </c>
    </row>
    <row r="35" spans="2:16">
      <c r="B35" s="1"/>
      <c r="C35" s="1">
        <v>904</v>
      </c>
      <c r="D35" s="1">
        <v>-1.49</v>
      </c>
      <c r="E35" s="1">
        <v>0.18</v>
      </c>
      <c r="F35" s="2">
        <f t="shared" si="0"/>
        <v>1.5008331019803633</v>
      </c>
      <c r="G35" s="1">
        <v>2370</v>
      </c>
      <c r="H35" s="1">
        <v>64</v>
      </c>
      <c r="I35" s="1"/>
      <c r="J35" s="1"/>
      <c r="K35" s="1">
        <v>904</v>
      </c>
      <c r="L35" s="2">
        <v>7.5250000000000004</v>
      </c>
      <c r="M35" s="2">
        <v>0.19900000000000001</v>
      </c>
      <c r="N35">
        <f t="shared" si="2"/>
        <v>904.5</v>
      </c>
      <c r="O35" s="9">
        <f t="shared" si="1"/>
        <v>314.95016611295682</v>
      </c>
      <c r="P35">
        <f t="shared" si="3"/>
        <v>56.833100407151846</v>
      </c>
    </row>
    <row r="36" spans="2:16">
      <c r="B36" s="1"/>
      <c r="C36" s="1">
        <v>903</v>
      </c>
      <c r="D36" s="1">
        <v>-1.52</v>
      </c>
      <c r="E36" s="1">
        <v>0.17</v>
      </c>
      <c r="F36" s="2">
        <f t="shared" si="0"/>
        <v>1.529477034806342</v>
      </c>
      <c r="G36" s="1">
        <v>224</v>
      </c>
      <c r="H36" s="1">
        <v>208</v>
      </c>
      <c r="I36" s="1"/>
      <c r="J36" s="1"/>
      <c r="K36" s="1">
        <v>903</v>
      </c>
      <c r="L36" s="2">
        <v>7.5430000000000001</v>
      </c>
      <c r="M36" s="2">
        <v>0.29699999999999999</v>
      </c>
      <c r="N36">
        <f t="shared" si="2"/>
        <v>903.5</v>
      </c>
      <c r="O36" s="9">
        <f t="shared" si="1"/>
        <v>29.696407265013921</v>
      </c>
      <c r="P36">
        <f t="shared" si="3"/>
        <v>285.25375884794289</v>
      </c>
    </row>
    <row r="37" spans="2:16">
      <c r="B37" s="1"/>
      <c r="C37" s="1">
        <v>900</v>
      </c>
      <c r="D37" s="1">
        <v>-1.56</v>
      </c>
      <c r="E37" s="1">
        <v>0.19</v>
      </c>
      <c r="F37" s="2">
        <f t="shared" si="0"/>
        <v>1.5715279189374907</v>
      </c>
      <c r="G37" s="1">
        <v>162</v>
      </c>
      <c r="H37" s="1">
        <v>150</v>
      </c>
      <c r="I37" s="1"/>
      <c r="J37" s="1"/>
      <c r="K37" s="1">
        <v>900</v>
      </c>
      <c r="L37" s="2">
        <v>6.38</v>
      </c>
      <c r="M37" s="2">
        <v>0.11600000000000001</v>
      </c>
      <c r="N37">
        <f t="shared" si="2"/>
        <v>901.5</v>
      </c>
      <c r="O37" s="9">
        <f t="shared" si="1"/>
        <v>25.391849529780565</v>
      </c>
      <c r="P37">
        <f t="shared" si="3"/>
        <v>1.4348525784111186</v>
      </c>
    </row>
    <row r="38" spans="2:16">
      <c r="B38" s="1"/>
      <c r="C38" s="1">
        <v>880</v>
      </c>
      <c r="D38" s="3">
        <v>-0.7</v>
      </c>
      <c r="E38" s="1">
        <v>0.27</v>
      </c>
      <c r="F38" s="2">
        <f>SQRT(D38^2+E38^2)</f>
        <v>0.75026661927610772</v>
      </c>
      <c r="G38" s="1">
        <v>75</v>
      </c>
      <c r="H38" s="1">
        <v>90</v>
      </c>
      <c r="I38" s="1"/>
      <c r="J38" s="1"/>
      <c r="K38" s="1">
        <v>880</v>
      </c>
      <c r="L38" s="2">
        <v>4.7869999999999999</v>
      </c>
      <c r="M38" s="2">
        <v>0.191</v>
      </c>
      <c r="N38">
        <f t="shared" si="2"/>
        <v>890</v>
      </c>
      <c r="O38" s="9">
        <f t="shared" si="1"/>
        <v>15.667432630039691</v>
      </c>
      <c r="P38">
        <f t="shared" si="3"/>
        <v>0.48622084498704365</v>
      </c>
    </row>
    <row r="39" spans="2:16">
      <c r="B39" s="1"/>
      <c r="C39" s="1">
        <v>860</v>
      </c>
      <c r="D39" s="1">
        <v>-1.64</v>
      </c>
      <c r="E39" s="1">
        <v>0.84</v>
      </c>
      <c r="F39" s="2">
        <f t="shared" si="0"/>
        <v>1.8426068490049632</v>
      </c>
      <c r="G39" s="1">
        <v>50</v>
      </c>
      <c r="H39" s="1">
        <v>48</v>
      </c>
      <c r="I39" s="1"/>
      <c r="J39" s="1"/>
      <c r="K39" s="1">
        <v>860</v>
      </c>
      <c r="L39" s="2">
        <v>7.0540000000000003</v>
      </c>
      <c r="M39" s="2">
        <v>0.377</v>
      </c>
      <c r="N39">
        <f t="shared" si="2"/>
        <v>870</v>
      </c>
      <c r="O39" s="9">
        <f t="shared" si="1"/>
        <v>7.0881769208959451</v>
      </c>
      <c r="P39">
        <f t="shared" si="3"/>
        <v>0.4289627854571873</v>
      </c>
    </row>
    <row r="41" spans="2:16">
      <c r="L41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R18" sqref="R18"/>
    </sheetView>
  </sheetViews>
  <sheetFormatPr defaultRowHeight="15"/>
  <cols>
    <col min="6" max="6" width="16.5703125" customWidth="1"/>
  </cols>
  <sheetData>
    <row r="1" spans="1:13">
      <c r="A1" s="1"/>
      <c r="B1" s="1" t="s">
        <v>33</v>
      </c>
      <c r="C1" s="1"/>
      <c r="D1" s="1"/>
      <c r="E1" s="1"/>
      <c r="F1" s="1"/>
      <c r="G1" s="1"/>
      <c r="H1" s="1"/>
      <c r="I1" s="1" t="s">
        <v>38</v>
      </c>
      <c r="J1" s="1"/>
      <c r="K1" s="1"/>
    </row>
    <row r="2" spans="1:13">
      <c r="A2" s="1"/>
      <c r="B2" s="1" t="s">
        <v>1</v>
      </c>
      <c r="C2" s="1" t="s">
        <v>34</v>
      </c>
      <c r="D2" s="1" t="s">
        <v>35</v>
      </c>
      <c r="E2" s="1"/>
      <c r="F2" s="8" t="s">
        <v>49</v>
      </c>
      <c r="G2" s="1" t="s">
        <v>3</v>
      </c>
      <c r="H2" s="1"/>
      <c r="I2" s="1" t="s">
        <v>1</v>
      </c>
      <c r="J2" s="1" t="s">
        <v>27</v>
      </c>
      <c r="K2" s="1" t="s">
        <v>32</v>
      </c>
      <c r="M2" s="8" t="s">
        <v>50</v>
      </c>
    </row>
    <row r="3" spans="1:13">
      <c r="A3" s="1" t="s">
        <v>36</v>
      </c>
      <c r="B3" s="1">
        <v>430</v>
      </c>
      <c r="C3" s="6">
        <v>11.6</v>
      </c>
      <c r="D3" s="6">
        <v>16.5</v>
      </c>
      <c r="E3" s="6">
        <f>SQRT(C3^2+D3^2)</f>
        <v>20.16953147695801</v>
      </c>
      <c r="F3" s="1">
        <v>730</v>
      </c>
      <c r="G3" s="1">
        <v>133</v>
      </c>
      <c r="H3" s="1"/>
      <c r="I3" s="1">
        <v>430</v>
      </c>
      <c r="J3" s="1">
        <v>1.272</v>
      </c>
      <c r="K3" s="1">
        <v>0.20699999999999999</v>
      </c>
      <c r="M3">
        <f>F3/(J3+4)</f>
        <v>138.46737481031866</v>
      </c>
    </row>
    <row r="4" spans="1:13">
      <c r="A4" s="1"/>
      <c r="B4" s="1">
        <v>440</v>
      </c>
      <c r="C4" s="6">
        <v>15.6</v>
      </c>
      <c r="D4" s="6">
        <v>22.6</v>
      </c>
      <c r="E4" s="6">
        <f t="shared" ref="E4:E27" si="0">SQRT(C4^2+D4^2)</f>
        <v>27.461245419681898</v>
      </c>
      <c r="F4" s="1">
        <v>1000</v>
      </c>
      <c r="G4" s="1">
        <v>116</v>
      </c>
      <c r="H4" s="1"/>
      <c r="I4" s="1">
        <v>440</v>
      </c>
      <c r="J4" s="2">
        <v>1.97</v>
      </c>
      <c r="K4" s="1">
        <v>0.21099999999999999</v>
      </c>
      <c r="M4">
        <f t="shared" ref="M4:M27" si="1">F4/(J4+4)</f>
        <v>167.50418760469012</v>
      </c>
    </row>
    <row r="5" spans="1:13">
      <c r="A5" s="1"/>
      <c r="B5" s="1">
        <v>450</v>
      </c>
      <c r="C5" s="6">
        <v>18</v>
      </c>
      <c r="D5" s="6">
        <v>28.1</v>
      </c>
      <c r="E5" s="6">
        <f t="shared" si="0"/>
        <v>33.370795615328085</v>
      </c>
      <c r="F5" s="1">
        <v>1370</v>
      </c>
      <c r="G5" s="1">
        <v>134</v>
      </c>
      <c r="H5" s="1"/>
      <c r="I5" s="1">
        <v>450</v>
      </c>
      <c r="J5" s="2">
        <v>2.496</v>
      </c>
      <c r="K5" s="1">
        <v>0.19600000000000001</v>
      </c>
      <c r="M5">
        <f t="shared" si="1"/>
        <v>210.8990147783251</v>
      </c>
    </row>
    <row r="6" spans="1:13">
      <c r="A6" s="1"/>
      <c r="B6" s="1">
        <v>455</v>
      </c>
      <c r="C6" s="6">
        <v>20.3</v>
      </c>
      <c r="D6" s="6">
        <v>30.1</v>
      </c>
      <c r="E6" s="6">
        <f t="shared" si="0"/>
        <v>36.305646943691833</v>
      </c>
      <c r="F6" s="1">
        <v>1510</v>
      </c>
      <c r="G6" s="1">
        <v>94</v>
      </c>
      <c r="H6" s="1"/>
      <c r="I6" s="1">
        <v>455</v>
      </c>
      <c r="J6" s="2">
        <v>2.86</v>
      </c>
      <c r="K6" s="1">
        <v>0.17899999999999999</v>
      </c>
      <c r="M6">
        <f t="shared" si="1"/>
        <v>220.11661807580177</v>
      </c>
    </row>
    <row r="7" spans="1:13">
      <c r="A7" s="1"/>
      <c r="B7" s="1">
        <v>460</v>
      </c>
      <c r="C7" s="6">
        <v>22.2</v>
      </c>
      <c r="D7" s="6">
        <v>33.700000000000003</v>
      </c>
      <c r="E7" s="6">
        <f t="shared" si="0"/>
        <v>40.355049250372623</v>
      </c>
      <c r="F7" s="1">
        <v>1710</v>
      </c>
      <c r="G7" s="1">
        <v>108</v>
      </c>
      <c r="H7" s="1"/>
      <c r="I7" s="1">
        <v>460</v>
      </c>
      <c r="J7" s="2">
        <v>3.1110000000000002</v>
      </c>
      <c r="K7" s="2">
        <v>0.17100000000000001</v>
      </c>
      <c r="M7">
        <f t="shared" si="1"/>
        <v>240.47250738292783</v>
      </c>
    </row>
    <row r="8" spans="1:13">
      <c r="A8" s="1" t="s">
        <v>37</v>
      </c>
      <c r="B8" s="1">
        <v>465</v>
      </c>
      <c r="C8" s="6">
        <v>24.7</v>
      </c>
      <c r="D8" s="6">
        <v>40</v>
      </c>
      <c r="E8" s="6">
        <f t="shared" si="0"/>
        <v>47.011594314594355</v>
      </c>
      <c r="F8" s="1">
        <v>1960</v>
      </c>
      <c r="G8" s="1">
        <v>105</v>
      </c>
      <c r="H8" s="1"/>
      <c r="I8" s="1">
        <v>465</v>
      </c>
      <c r="J8" s="2">
        <v>3.3029999999999999</v>
      </c>
      <c r="K8" s="2">
        <v>0.21099999999999999</v>
      </c>
      <c r="M8">
        <f t="shared" si="1"/>
        <v>268.38285636039984</v>
      </c>
    </row>
    <row r="9" spans="1:13">
      <c r="A9" s="1"/>
      <c r="B9" s="1">
        <v>470</v>
      </c>
      <c r="C9" s="6">
        <v>28.6</v>
      </c>
      <c r="D9" s="6">
        <v>45.6</v>
      </c>
      <c r="E9" s="6">
        <f t="shared" si="0"/>
        <v>53.826759144499867</v>
      </c>
      <c r="F9" s="1">
        <v>2222</v>
      </c>
      <c r="G9" s="1">
        <v>93</v>
      </c>
      <c r="H9" s="1"/>
      <c r="I9" s="1">
        <v>470</v>
      </c>
      <c r="J9" s="2">
        <v>3.4350000000000001</v>
      </c>
      <c r="K9" s="2">
        <v>0.26600000000000001</v>
      </c>
      <c r="M9">
        <f t="shared" si="1"/>
        <v>298.85675857431067</v>
      </c>
    </row>
    <row r="10" spans="1:13">
      <c r="A10" s="1"/>
      <c r="B10" s="1">
        <v>472</v>
      </c>
      <c r="C10" s="6">
        <v>30</v>
      </c>
      <c r="D10" s="6">
        <v>47.5</v>
      </c>
      <c r="E10" s="6">
        <f t="shared" si="0"/>
        <v>56.180512635610583</v>
      </c>
      <c r="F10" s="1">
        <v>2350</v>
      </c>
      <c r="G10" s="1">
        <v>102</v>
      </c>
      <c r="H10" s="1"/>
      <c r="I10" s="1">
        <v>472</v>
      </c>
      <c r="J10" s="2">
        <v>3.5009999999999999</v>
      </c>
      <c r="K10" s="2">
        <v>0.24399999999999999</v>
      </c>
      <c r="M10">
        <f t="shared" si="1"/>
        <v>313.29156112518331</v>
      </c>
    </row>
    <row r="11" spans="1:13">
      <c r="A11" s="1"/>
      <c r="B11" s="1">
        <v>474</v>
      </c>
      <c r="C11" s="6">
        <v>31.3</v>
      </c>
      <c r="D11" s="6">
        <v>49.8</v>
      </c>
      <c r="E11" s="6">
        <f t="shared" si="0"/>
        <v>58.819469565782377</v>
      </c>
      <c r="F11" s="1">
        <v>2490</v>
      </c>
      <c r="G11" s="1">
        <v>131</v>
      </c>
      <c r="H11" s="1"/>
      <c r="I11" s="1">
        <v>474</v>
      </c>
      <c r="J11" s="2">
        <v>3.613</v>
      </c>
      <c r="K11" s="2">
        <v>0.24</v>
      </c>
      <c r="M11">
        <f t="shared" si="1"/>
        <v>327.07211349008276</v>
      </c>
    </row>
    <row r="12" spans="1:13">
      <c r="A12" s="1"/>
      <c r="B12" s="1">
        <v>476</v>
      </c>
      <c r="C12" s="6">
        <v>33.299999999999997</v>
      </c>
      <c r="D12" s="6">
        <v>51.3</v>
      </c>
      <c r="E12" s="6">
        <f t="shared" si="0"/>
        <v>61.160281228915224</v>
      </c>
      <c r="F12" s="1">
        <v>2566</v>
      </c>
      <c r="G12" s="1">
        <v>112</v>
      </c>
      <c r="H12" s="1"/>
      <c r="I12" s="1">
        <v>476</v>
      </c>
      <c r="J12" s="2">
        <v>3.6659999999999999</v>
      </c>
      <c r="K12" s="2">
        <v>0.23599999999999999</v>
      </c>
      <c r="M12">
        <f t="shared" si="1"/>
        <v>334.72475867466733</v>
      </c>
    </row>
    <row r="13" spans="1:13">
      <c r="A13" s="1"/>
      <c r="B13" s="1">
        <v>478</v>
      </c>
      <c r="C13" s="6">
        <v>32.299999999999997</v>
      </c>
      <c r="D13" s="6">
        <v>52.7</v>
      </c>
      <c r="E13" s="6">
        <f t="shared" si="0"/>
        <v>61.810840473172668</v>
      </c>
      <c r="F13" s="1">
        <v>2640</v>
      </c>
      <c r="G13" s="1">
        <v>128</v>
      </c>
      <c r="H13" s="1"/>
      <c r="I13" s="1">
        <v>478</v>
      </c>
      <c r="J13" s="2">
        <v>3.7509999999999999</v>
      </c>
      <c r="K13" s="2">
        <v>0.26200000000000001</v>
      </c>
      <c r="M13">
        <f t="shared" si="1"/>
        <v>340.60121274674236</v>
      </c>
    </row>
    <row r="14" spans="1:13">
      <c r="A14" s="1"/>
      <c r="B14" s="1">
        <v>480</v>
      </c>
      <c r="C14" s="6">
        <v>33.6</v>
      </c>
      <c r="D14" s="6">
        <v>53.4</v>
      </c>
      <c r="E14" s="6">
        <f t="shared" si="0"/>
        <v>63.091362324806397</v>
      </c>
      <c r="F14" s="1">
        <v>2670</v>
      </c>
      <c r="G14" s="1">
        <v>111</v>
      </c>
      <c r="H14" s="1"/>
      <c r="I14" s="1">
        <v>480</v>
      </c>
      <c r="J14" s="2">
        <v>3.851</v>
      </c>
      <c r="K14" s="2">
        <v>0.17799999999999999</v>
      </c>
      <c r="M14">
        <f t="shared" si="1"/>
        <v>340.08406572411155</v>
      </c>
    </row>
    <row r="15" spans="1:13">
      <c r="A15" s="1"/>
      <c r="B15" s="1">
        <v>482</v>
      </c>
      <c r="C15" s="6">
        <v>32.700000000000003</v>
      </c>
      <c r="D15" s="6">
        <v>53.3</v>
      </c>
      <c r="E15" s="6">
        <f t="shared" si="0"/>
        <v>62.531432096186634</v>
      </c>
      <c r="F15" s="1">
        <v>2728</v>
      </c>
      <c r="G15" s="1">
        <v>115</v>
      </c>
      <c r="H15" s="1"/>
      <c r="I15" s="1">
        <v>482</v>
      </c>
      <c r="J15" s="2">
        <v>4.71</v>
      </c>
      <c r="K15" s="2">
        <v>0.32100000000000001</v>
      </c>
      <c r="M15">
        <f t="shared" si="1"/>
        <v>313.20321469575197</v>
      </c>
    </row>
    <row r="16" spans="1:13">
      <c r="A16" s="1"/>
      <c r="B16" s="1">
        <v>489</v>
      </c>
      <c r="C16" s="6">
        <v>34</v>
      </c>
      <c r="D16" s="6">
        <v>52.5</v>
      </c>
      <c r="E16" s="6">
        <f t="shared" si="0"/>
        <v>62.547981582142199</v>
      </c>
      <c r="F16" s="1">
        <v>2851</v>
      </c>
      <c r="G16" s="1">
        <v>80</v>
      </c>
      <c r="H16" s="1"/>
      <c r="I16" s="1">
        <v>489</v>
      </c>
      <c r="J16" s="2">
        <v>3.9590000000000001</v>
      </c>
      <c r="K16" s="2">
        <v>0.24199999999999999</v>
      </c>
      <c r="M16">
        <f t="shared" si="1"/>
        <v>358.21083050634502</v>
      </c>
    </row>
    <row r="17" spans="1:13">
      <c r="A17" s="1"/>
      <c r="B17" s="1">
        <v>495</v>
      </c>
      <c r="C17" s="6">
        <v>33.700000000000003</v>
      </c>
      <c r="D17" s="6">
        <v>52.2</v>
      </c>
      <c r="E17" s="6">
        <f t="shared" si="0"/>
        <v>62.133163447550302</v>
      </c>
      <c r="F17" s="1">
        <v>3201</v>
      </c>
      <c r="G17" s="1">
        <v>128</v>
      </c>
      <c r="H17" s="1"/>
      <c r="I17" s="1">
        <v>495</v>
      </c>
      <c r="J17" s="2">
        <v>4.3369999999999997</v>
      </c>
      <c r="K17" s="2">
        <v>0.214</v>
      </c>
      <c r="M17">
        <f t="shared" si="1"/>
        <v>383.95106153292551</v>
      </c>
    </row>
    <row r="18" spans="1:13">
      <c r="A18" s="1"/>
      <c r="B18" s="1">
        <v>500</v>
      </c>
      <c r="C18" s="6">
        <v>33.5</v>
      </c>
      <c r="D18" s="6">
        <v>50.1</v>
      </c>
      <c r="E18" s="6">
        <f t="shared" si="0"/>
        <v>60.268233755437038</v>
      </c>
      <c r="F18" s="1">
        <v>3779</v>
      </c>
      <c r="G18" s="1">
        <v>570</v>
      </c>
      <c r="H18" s="1"/>
      <c r="I18" s="1">
        <v>500</v>
      </c>
      <c r="J18" s="2">
        <v>4.6459999999999999</v>
      </c>
      <c r="K18" s="2">
        <v>0.252</v>
      </c>
      <c r="M18">
        <f t="shared" si="1"/>
        <v>437.08073097386068</v>
      </c>
    </row>
    <row r="19" spans="1:13">
      <c r="A19" s="1"/>
      <c r="B19" s="1">
        <v>505</v>
      </c>
      <c r="C19" s="6">
        <v>33</v>
      </c>
      <c r="D19" s="6">
        <v>48.5</v>
      </c>
      <c r="E19" s="6">
        <f t="shared" si="0"/>
        <v>58.662168388152857</v>
      </c>
      <c r="F19" s="1">
        <v>4101</v>
      </c>
      <c r="G19" s="1">
        <v>110</v>
      </c>
      <c r="H19" s="1"/>
      <c r="I19" s="1">
        <v>505</v>
      </c>
      <c r="J19" s="2">
        <v>4.8780000000000001</v>
      </c>
      <c r="K19" s="2">
        <v>0.22700000000000001</v>
      </c>
      <c r="M19">
        <f t="shared" si="1"/>
        <v>461.92836224374861</v>
      </c>
    </row>
    <row r="20" spans="1:13">
      <c r="A20" s="1"/>
      <c r="B20" s="1">
        <v>510</v>
      </c>
      <c r="C20" s="6">
        <v>30.5</v>
      </c>
      <c r="D20" s="6">
        <v>45.9</v>
      </c>
      <c r="E20" s="6">
        <f t="shared" si="0"/>
        <v>55.109527306991119</v>
      </c>
      <c r="F20" s="1">
        <v>4836</v>
      </c>
      <c r="G20" s="1">
        <v>100</v>
      </c>
      <c r="H20" s="1"/>
      <c r="I20" s="1">
        <v>510</v>
      </c>
      <c r="J20" s="2">
        <v>5.1230000000000002</v>
      </c>
      <c r="K20" s="2">
        <v>0.255</v>
      </c>
      <c r="M20">
        <f t="shared" si="1"/>
        <v>530.08878658336062</v>
      </c>
    </row>
    <row r="21" spans="1:13">
      <c r="A21" s="1"/>
      <c r="B21" s="1">
        <v>515</v>
      </c>
      <c r="C21" s="6">
        <v>26.2</v>
      </c>
      <c r="D21" s="6">
        <v>38.5</v>
      </c>
      <c r="E21" s="6">
        <f t="shared" si="0"/>
        <v>46.569195827284801</v>
      </c>
      <c r="F21" s="1">
        <v>5812</v>
      </c>
      <c r="G21" s="1">
        <v>94</v>
      </c>
      <c r="H21" s="1"/>
      <c r="I21" s="1">
        <v>515</v>
      </c>
      <c r="J21" s="2">
        <v>5.3239999999999998</v>
      </c>
      <c r="K21" s="2">
        <v>0.114</v>
      </c>
      <c r="M21">
        <f t="shared" si="1"/>
        <v>623.33762333762331</v>
      </c>
    </row>
    <row r="22" spans="1:13">
      <c r="A22" s="1"/>
      <c r="B22" s="1">
        <v>517</v>
      </c>
      <c r="C22" s="6">
        <v>23</v>
      </c>
      <c r="D22" s="6">
        <v>34</v>
      </c>
      <c r="E22" s="6">
        <f t="shared" si="0"/>
        <v>41.048751503547585</v>
      </c>
      <c r="F22" s="1">
        <v>6307</v>
      </c>
      <c r="G22" s="1">
        <v>117</v>
      </c>
      <c r="H22" s="1"/>
      <c r="I22" s="1">
        <v>517</v>
      </c>
      <c r="J22" s="2">
        <v>5.5259999999999998</v>
      </c>
      <c r="K22" s="2">
        <v>0.115</v>
      </c>
      <c r="M22">
        <f t="shared" si="1"/>
        <v>662.08272097417591</v>
      </c>
    </row>
    <row r="23" spans="1:13">
      <c r="A23" s="1"/>
      <c r="B23" s="1">
        <v>519</v>
      </c>
      <c r="C23" s="6">
        <v>21.5</v>
      </c>
      <c r="D23" s="6">
        <v>30.2</v>
      </c>
      <c r="E23" s="6">
        <f t="shared" si="0"/>
        <v>37.071417561242512</v>
      </c>
      <c r="F23" s="1">
        <v>6725</v>
      </c>
      <c r="G23" s="1">
        <v>108</v>
      </c>
      <c r="H23" s="1"/>
      <c r="I23" s="1">
        <v>519</v>
      </c>
      <c r="J23" s="2">
        <v>5.5670000000000002</v>
      </c>
      <c r="K23" s="2">
        <v>0.24</v>
      </c>
      <c r="M23">
        <f t="shared" si="1"/>
        <v>702.93717988920241</v>
      </c>
    </row>
    <row r="24" spans="1:13">
      <c r="A24" s="1"/>
      <c r="B24" s="1">
        <v>521</v>
      </c>
      <c r="C24" s="6">
        <v>18.7</v>
      </c>
      <c r="D24" s="6">
        <v>27.1</v>
      </c>
      <c r="E24" s="6">
        <f t="shared" si="0"/>
        <v>32.925673873134322</v>
      </c>
      <c r="F24" s="1">
        <v>7185</v>
      </c>
      <c r="G24" s="1">
        <v>130</v>
      </c>
      <c r="H24" s="1"/>
      <c r="I24" s="1">
        <v>521</v>
      </c>
      <c r="J24" s="2">
        <v>5.6319999999999997</v>
      </c>
      <c r="K24" s="2">
        <v>0.16500000000000001</v>
      </c>
      <c r="M24">
        <f t="shared" si="1"/>
        <v>745.95099667774093</v>
      </c>
    </row>
    <row r="25" spans="1:13">
      <c r="A25" s="1"/>
      <c r="B25" s="1">
        <v>525</v>
      </c>
      <c r="C25" s="6">
        <v>13.7</v>
      </c>
      <c r="D25" s="6">
        <v>19.3</v>
      </c>
      <c r="E25" s="6">
        <f t="shared" si="0"/>
        <v>23.668122020980032</v>
      </c>
      <c r="F25" s="1">
        <v>7980</v>
      </c>
      <c r="G25" s="1">
        <v>108</v>
      </c>
      <c r="H25" s="1"/>
      <c r="I25" s="1">
        <v>525</v>
      </c>
      <c r="J25" s="2">
        <v>5.8540000000000001</v>
      </c>
      <c r="K25" s="2">
        <v>0.224</v>
      </c>
      <c r="M25">
        <f t="shared" si="1"/>
        <v>809.82342196062518</v>
      </c>
    </row>
    <row r="26" spans="1:13">
      <c r="A26" s="1"/>
      <c r="B26" s="1">
        <v>527</v>
      </c>
      <c r="C26" s="6">
        <v>12</v>
      </c>
      <c r="D26" s="6">
        <v>15.9</v>
      </c>
      <c r="E26" s="6">
        <f t="shared" si="0"/>
        <v>19.920090361240835</v>
      </c>
      <c r="F26" s="1">
        <v>8370</v>
      </c>
      <c r="G26" s="1">
        <v>128</v>
      </c>
      <c r="H26" s="1"/>
      <c r="I26" s="1">
        <v>527</v>
      </c>
      <c r="J26" s="2">
        <v>6.3789999999999996</v>
      </c>
      <c r="K26" s="2">
        <v>0.223</v>
      </c>
      <c r="M26">
        <f t="shared" si="1"/>
        <v>806.43607283938729</v>
      </c>
    </row>
    <row r="27" spans="1:13">
      <c r="A27" s="1"/>
      <c r="B27" s="1">
        <v>529</v>
      </c>
      <c r="C27" s="6">
        <v>10.199999999999999</v>
      </c>
      <c r="D27" s="6">
        <v>13</v>
      </c>
      <c r="E27" s="6">
        <f t="shared" si="0"/>
        <v>16.523922052587878</v>
      </c>
      <c r="F27" s="1">
        <v>9128</v>
      </c>
      <c r="G27" s="1">
        <v>91</v>
      </c>
      <c r="H27" s="1"/>
      <c r="I27" s="1">
        <v>529</v>
      </c>
      <c r="J27" s="2">
        <v>6.2380000000000004</v>
      </c>
      <c r="K27" s="2">
        <v>0.215</v>
      </c>
      <c r="M27">
        <f t="shared" si="1"/>
        <v>891.5803867942958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GaSe</vt:lpstr>
      <vt:lpstr>GaAs</vt:lpstr>
      <vt:lpstr>boh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2019-03-05T13:24:36Z</dcterms:modified>
</cp:coreProperties>
</file>