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e8b25b6218866/R/Rprojetos/ufpr_ppgecon/econometria/misc/"/>
    </mc:Choice>
  </mc:AlternateContent>
  <xr:revisionPtr revIDLastSave="0" documentId="8_{7429C5A8-DC0D-4C32-BA27-07EA58B7F1C4}" xr6:coauthVersionLast="47" xr6:coauthVersionMax="47" xr10:uidLastSave="{00000000-0000-0000-0000-000000000000}"/>
  <bookViews>
    <workbookView xWindow="28680" yWindow="-120" windowWidth="38640" windowHeight="15720" activeTab="3" xr2:uid="{46753B7C-91DD-4D3A-9EBD-5DF763CBED06}"/>
  </bookViews>
  <sheets>
    <sheet name="Resolução exercicios" sheetId="4" r:id="rId1"/>
    <sheet name="DADOS" sheetId="2" r:id="rId2"/>
    <sheet name="NOTA x ANTES" sheetId="1" r:id="rId3"/>
    <sheet name="NOTA x ANTES (An. Dados)" sheetId="3" r:id="rId4"/>
    <sheet name="Regr. B0=0" sheetId="5" r:id="rId5"/>
    <sheet name="Com intercepto" sheetId="6" r:id="rId6"/>
    <sheet name="Sem intercepto" sheetId="8" r:id="rId7"/>
    <sheet name="Exercício 7" sheetId="11" r:id="rId8"/>
    <sheet name="Exercício 8" sheetId="12" r:id="rId9"/>
  </sheets>
  <definedNames>
    <definedName name="_xlnm._FilterDatabase" localSheetId="2" hidden="1">'NOTA x ANTES'!$B$1:$C$21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N15" i="1"/>
  <c r="N14" i="1"/>
  <c r="J2" i="8"/>
  <c r="J2" i="6"/>
  <c r="J8" i="8"/>
  <c r="J7" i="8"/>
  <c r="D1" i="8"/>
  <c r="C1" i="8"/>
  <c r="J8" i="6"/>
  <c r="J7" i="6"/>
  <c r="C1" i="6"/>
  <c r="D1" i="6"/>
  <c r="C22" i="5"/>
  <c r="B22" i="5"/>
  <c r="N19" i="1"/>
  <c r="N9" i="1" l="1"/>
  <c r="N8" i="1"/>
  <c r="C22" i="1"/>
  <c r="B22" i="1"/>
  <c r="E13" i="1" l="1"/>
  <c r="H13" i="1" s="1"/>
  <c r="E2" i="1"/>
  <c r="H2" i="1" s="1"/>
  <c r="D7" i="1"/>
  <c r="G7" i="1" s="1"/>
  <c r="D2" i="1"/>
  <c r="G2" i="1" s="1"/>
  <c r="D21" i="1"/>
  <c r="G21" i="1" s="1"/>
  <c r="D20" i="1"/>
  <c r="G20" i="1" s="1"/>
  <c r="D19" i="1"/>
  <c r="G19" i="1" s="1"/>
  <c r="E17" i="1"/>
  <c r="H17" i="1" s="1"/>
  <c r="E18" i="1"/>
  <c r="H18" i="1" s="1"/>
  <c r="D17" i="1"/>
  <c r="G17" i="1" s="1"/>
  <c r="E3" i="1"/>
  <c r="H3" i="1" s="1"/>
  <c r="E19" i="1"/>
  <c r="H19" i="1" s="1"/>
  <c r="E14" i="1"/>
  <c r="H14" i="1" s="1"/>
  <c r="D3" i="1"/>
  <c r="G3" i="1" s="1"/>
  <c r="D18" i="1"/>
  <c r="G18" i="1" s="1"/>
  <c r="D16" i="1"/>
  <c r="G16" i="1" s="1"/>
  <c r="E4" i="1"/>
  <c r="E20" i="1"/>
  <c r="D14" i="1"/>
  <c r="G14" i="1" s="1"/>
  <c r="E6" i="1"/>
  <c r="H6" i="1" s="1"/>
  <c r="D13" i="1"/>
  <c r="G13" i="1" s="1"/>
  <c r="E7" i="1"/>
  <c r="D12" i="1"/>
  <c r="G12" i="1" s="1"/>
  <c r="E8" i="1"/>
  <c r="H8" i="1" s="1"/>
  <c r="D4" i="1"/>
  <c r="G4" i="1" s="1"/>
  <c r="D15" i="1"/>
  <c r="G15" i="1" s="1"/>
  <c r="E5" i="1"/>
  <c r="H5" i="1" s="1"/>
  <c r="D11" i="1"/>
  <c r="G11" i="1" s="1"/>
  <c r="E9" i="1"/>
  <c r="D6" i="1"/>
  <c r="G6" i="1" s="1"/>
  <c r="D5" i="1"/>
  <c r="G5" i="1" s="1"/>
  <c r="E21" i="1"/>
  <c r="D10" i="1"/>
  <c r="G10" i="1" s="1"/>
  <c r="E10" i="1"/>
  <c r="E15" i="1"/>
  <c r="H15" i="1" s="1"/>
  <c r="E16" i="1"/>
  <c r="H16" i="1" s="1"/>
  <c r="D9" i="1"/>
  <c r="G9" i="1" s="1"/>
  <c r="E11" i="1"/>
  <c r="H11" i="1" s="1"/>
  <c r="D8" i="1"/>
  <c r="G8" i="1" s="1"/>
  <c r="E12" i="1"/>
  <c r="F21" i="1" l="1"/>
  <c r="H21" i="1"/>
  <c r="F4" i="1"/>
  <c r="H4" i="1"/>
  <c r="F12" i="1"/>
  <c r="H12" i="1"/>
  <c r="F9" i="1"/>
  <c r="H9" i="1"/>
  <c r="F20" i="1"/>
  <c r="H20" i="1"/>
  <c r="F7" i="1"/>
  <c r="H7" i="1"/>
  <c r="H22" i="1" s="1"/>
  <c r="F10" i="1"/>
  <c r="H10" i="1"/>
  <c r="F19" i="1"/>
  <c r="G22" i="1"/>
  <c r="F2" i="1"/>
  <c r="F14" i="1"/>
  <c r="F5" i="1"/>
  <c r="F3" i="1"/>
  <c r="F18" i="1"/>
  <c r="F8" i="1"/>
  <c r="F11" i="1"/>
  <c r="F17" i="1"/>
  <c r="F16" i="1"/>
  <c r="F15" i="1"/>
  <c r="F6" i="1"/>
  <c r="F13" i="1"/>
  <c r="F22" i="1" l="1"/>
  <c r="N2" i="1" l="1"/>
  <c r="N18" i="1"/>
  <c r="N3" i="1" l="1"/>
  <c r="I6" i="1" s="1"/>
  <c r="J6" i="1" s="1"/>
  <c r="K6" i="1" s="1"/>
  <c r="B24" i="6"/>
  <c r="B24" i="8"/>
  <c r="I8" i="1"/>
  <c r="J8" i="1" s="1"/>
  <c r="K8" i="1" s="1"/>
  <c r="I18" i="1"/>
  <c r="J18" i="1" s="1"/>
  <c r="K18" i="1" s="1"/>
  <c r="I17" i="1"/>
  <c r="J17" i="1" s="1"/>
  <c r="K17" i="1" s="1"/>
  <c r="I16" i="1"/>
  <c r="J16" i="1" s="1"/>
  <c r="K16" i="1" s="1"/>
  <c r="I19" i="1"/>
  <c r="J19" i="1" s="1"/>
  <c r="K19" i="1" s="1"/>
  <c r="I3" i="1"/>
  <c r="J3" i="1" s="1"/>
  <c r="K3" i="1" s="1"/>
  <c r="I12" i="1"/>
  <c r="J12" i="1" s="1"/>
  <c r="K12" i="1" s="1"/>
  <c r="I15" i="1"/>
  <c r="J15" i="1" s="1"/>
  <c r="K15" i="1" s="1"/>
  <c r="I14" i="1"/>
  <c r="J14" i="1" s="1"/>
  <c r="K14" i="1" s="1"/>
  <c r="I13" i="1"/>
  <c r="J13" i="1" s="1"/>
  <c r="K13" i="1" s="1"/>
  <c r="I21" i="1"/>
  <c r="J21" i="1" s="1"/>
  <c r="K21" i="1" s="1"/>
  <c r="I10" i="1"/>
  <c r="J10" i="1" s="1"/>
  <c r="K10" i="1" s="1"/>
  <c r="I5" i="1"/>
  <c r="J5" i="1" s="1"/>
  <c r="K5" i="1" s="1"/>
  <c r="I20" i="1"/>
  <c r="J20" i="1" s="1"/>
  <c r="K20" i="1" s="1"/>
  <c r="I2" i="1" l="1"/>
  <c r="J2" i="1" s="1"/>
  <c r="K2" i="1" s="1"/>
  <c r="I11" i="1"/>
  <c r="J11" i="1" s="1"/>
  <c r="K11" i="1" s="1"/>
  <c r="I9" i="1"/>
  <c r="J9" i="1" s="1"/>
  <c r="K9" i="1" s="1"/>
  <c r="I7" i="1"/>
  <c r="J7" i="1" s="1"/>
  <c r="K7" i="1" s="1"/>
  <c r="C21" i="8"/>
  <c r="D21" i="8" s="1"/>
  <c r="C17" i="8"/>
  <c r="D17" i="8" s="1"/>
  <c r="C16" i="8"/>
  <c r="D16" i="8" s="1"/>
  <c r="C15" i="8"/>
  <c r="D15" i="8" s="1"/>
  <c r="C14" i="8"/>
  <c r="D14" i="8" s="1"/>
  <c r="C9" i="8"/>
  <c r="D9" i="8" s="1"/>
  <c r="C8" i="8"/>
  <c r="D8" i="8" s="1"/>
  <c r="C7" i="8"/>
  <c r="D7" i="8" s="1"/>
  <c r="C3" i="8"/>
  <c r="D3" i="8" s="1"/>
  <c r="C13" i="8"/>
  <c r="D13" i="8" s="1"/>
  <c r="C10" i="8"/>
  <c r="D10" i="8" s="1"/>
  <c r="C18" i="8"/>
  <c r="D18" i="8" s="1"/>
  <c r="C6" i="8"/>
  <c r="D6" i="8" s="1"/>
  <c r="C4" i="8"/>
  <c r="D4" i="8" s="1"/>
  <c r="C2" i="8"/>
  <c r="D2" i="8" s="1"/>
  <c r="C11" i="8"/>
  <c r="D11" i="8" s="1"/>
  <c r="C19" i="8"/>
  <c r="D19" i="8" s="1"/>
  <c r="C5" i="8"/>
  <c r="D5" i="8" s="1"/>
  <c r="C12" i="8"/>
  <c r="D12" i="8" s="1"/>
  <c r="C20" i="8"/>
  <c r="D20" i="8" s="1"/>
  <c r="I4" i="1"/>
  <c r="J4" i="1" s="1"/>
  <c r="K4" i="1" s="1"/>
  <c r="B23" i="6"/>
  <c r="N13" i="1" l="1"/>
  <c r="C12" i="6"/>
  <c r="D12" i="6" s="1"/>
  <c r="C13" i="6"/>
  <c r="D13" i="6" s="1"/>
  <c r="C15" i="6"/>
  <c r="D15" i="6" s="1"/>
  <c r="C18" i="6"/>
  <c r="D18" i="6" s="1"/>
  <c r="C16" i="6"/>
  <c r="D16" i="6" s="1"/>
  <c r="C19" i="6"/>
  <c r="D19" i="6" s="1"/>
  <c r="C21" i="6"/>
  <c r="D21" i="6" s="1"/>
  <c r="C17" i="6"/>
  <c r="D17" i="6" s="1"/>
  <c r="C5" i="6"/>
  <c r="D5" i="6" s="1"/>
  <c r="C3" i="6"/>
  <c r="D3" i="6" s="1"/>
  <c r="C4" i="6"/>
  <c r="D4" i="6" s="1"/>
  <c r="C20" i="6"/>
  <c r="D20" i="6" s="1"/>
  <c r="C6" i="6"/>
  <c r="D6" i="6" s="1"/>
  <c r="C2" i="6"/>
  <c r="D2" i="6" s="1"/>
  <c r="C9" i="6"/>
  <c r="D9" i="6" s="1"/>
  <c r="C10" i="6"/>
  <c r="D10" i="6" s="1"/>
  <c r="C11" i="6"/>
  <c r="D11" i="6" s="1"/>
  <c r="C7" i="6"/>
  <c r="D7" i="6" s="1"/>
  <c r="C8" i="6"/>
  <c r="D8" i="6" s="1"/>
  <c r="C14" i="6"/>
  <c r="D14" i="6" s="1"/>
  <c r="J22" i="1"/>
  <c r="E2" i="8"/>
  <c r="F2" i="8" s="1"/>
  <c r="K22" i="1"/>
  <c r="E2" i="6" l="1"/>
  <c r="F2" i="6" s="1"/>
  <c r="H2" i="6" s="1" a="1"/>
  <c r="H2" i="6" s="1"/>
  <c r="H2" i="8" a="1"/>
  <c r="H2" i="8" s="1"/>
  <c r="G2" i="8" a="1"/>
  <c r="G2" i="8" s="1"/>
  <c r="I2" i="8" s="1"/>
  <c r="G2" i="6" l="1" a="1"/>
  <c r="G2" i="6" s="1"/>
  <c r="I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Tiago</author>
  </authors>
  <commentList>
    <comment ref="E2" authorId="0" shapeId="0" xr:uid="{0AAB8049-4FB4-44A1-9B29-D96AAB4BC991}">
      <text>
        <r>
          <rPr>
            <sz val="9"/>
            <color indexed="81"/>
            <rFont val="Segoe UI"/>
            <family val="2"/>
          </rPr>
          <t>soma dos quadrados dos resíduos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Tiago</author>
  </authors>
  <commentList>
    <comment ref="E2" authorId="0" shapeId="0" xr:uid="{2F2CA391-E441-40B5-BD43-7EC1140D780C}">
      <text>
        <r>
          <rPr>
            <sz val="9"/>
            <color indexed="81"/>
            <rFont val="Segoe UI"/>
            <family val="2"/>
          </rPr>
          <t>soma dos quadrados dos resíduos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<sst xmlns="http://schemas.openxmlformats.org/spreadsheetml/2006/main" count="234" uniqueCount="103">
  <si>
    <t>antes</t>
  </si>
  <si>
    <t>apos</t>
  </si>
  <si>
    <t>nota</t>
  </si>
  <si>
    <t>Y</t>
  </si>
  <si>
    <t>x-x_</t>
  </si>
  <si>
    <t>y-y_</t>
  </si>
  <si>
    <t>y^</t>
  </si>
  <si>
    <t>u</t>
  </si>
  <si>
    <t>u^2</t>
  </si>
  <si>
    <t>B1</t>
  </si>
  <si>
    <t>B0</t>
  </si>
  <si>
    <t>Aluno</t>
  </si>
  <si>
    <t>média</t>
  </si>
  <si>
    <t>(x-x_)*(y-y_)</t>
  </si>
  <si>
    <t>(x-x_)^2</t>
  </si>
  <si>
    <t>SOMA</t>
  </si>
  <si>
    <t>Beta 1</t>
  </si>
  <si>
    <t>Beta 0</t>
  </si>
  <si>
    <t>1 – Mostre em um diagrama de dispersão a relação entre NOTA e ANTES. Ao rodar uma regressão de NOTA em ANTES, que valores você esperaria para beta0 e beta1?</t>
  </si>
  <si>
    <t>Questões</t>
  </si>
  <si>
    <t>Respostas</t>
  </si>
  <si>
    <t>Resolução na aba "NOTA x ANTES".</t>
  </si>
  <si>
    <t>2 – Realize a regressão citada no item anterior de 2 formas distintas: (i) “manualmente”, isto é, calculando explicitamente os termos presentes na fórmula do estimador de MQO; (ii) usando o comando interceptação e inclinação em fórmulas estatísticas. Os valores estimados dos coeficientes deveriam, evidentemente, ser iguais para ambos os métodos. Tais coeficientes estão de acordo com o esperado no item 1?</t>
  </si>
  <si>
    <t>Inclinação (B1)</t>
  </si>
  <si>
    <t>Interceptação (B0)</t>
  </si>
  <si>
    <t>2 (ii) - Usando as fórmulas estatísticas "Inclinação" e "Interceptação"</t>
  </si>
  <si>
    <t>Média resíduos</t>
  </si>
  <si>
    <t>3 - Média dos resíduos, variancia e desvio padrão</t>
  </si>
  <si>
    <t>Variância</t>
  </si>
  <si>
    <t>Desv. Padrão</t>
  </si>
  <si>
    <t>3 – Calcule os resíduos da regressão e verifique que sua média é zero (a menos de erros de arredondamento). Obtenha uma estimativa da variância (e, portanto, do desvio padrão) do erro aleatório U do modelo.</t>
  </si>
  <si>
    <t xml:space="preserve">3a – Refaça os itens 2 e 3 utilizando a função do excel: Dados  Análise de dados  Regressão   </t>
  </si>
  <si>
    <t>Resolução na aba "NOTA x ANTES (An. Dados)".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</si>
  <si>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</si>
  <si>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</si>
  <si>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</si>
  <si>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</si>
  <si>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</si>
  <si>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</si>
  <si>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</si>
  <si>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</si>
  <si>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</si>
  <si>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</si>
  <si>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</si>
  <si>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</si>
  <si>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</si>
  <si>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</si>
  <si>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</si>
  <si>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</si>
  <si>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</si>
  <si>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</si>
  <si>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</si>
  <si>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</si>
  <si>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</si>
  <si>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</si>
  <si>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95.0%</t>
  </si>
  <si>
    <t>Superior 95.0%</t>
  </si>
  <si>
    <t>RESULTADOS DE RESÍDUOS</t>
  </si>
  <si>
    <t>Observação</t>
  </si>
  <si>
    <t>Resíduos</t>
  </si>
  <si>
    <t>A planilha exemplo1.xls contém informações referentes às seguintes variáveis: NOTA – nota obtida na P1 por cada aluno da turma A de TPE no semestre passado ANTES – nota esperada por cada aluno antes de ver a prova APOS – nota esperada por cada aluno após a realização da prova</t>
  </si>
  <si>
    <t xml:space="preserve">4 – Calcule o coeficiente de correlação amostral entre NOTA e ANTES de 2 formas distintas: (i) “manualmente”, isto é, aplicando explicitamente a fórmula adequada (note que a maior parte dos cálculos já foi feita no item 2.i acima); (ii) usando a função estatística CORREL. 
Verifique que o R2 da regressão do item anterior corresponde ao quadrado desse coeficiente de correlação. </t>
  </si>
  <si>
    <t>4 - Coef. Corr. Pearson</t>
  </si>
  <si>
    <t>manual</t>
  </si>
  <si>
    <t>(y-y_)^2</t>
  </si>
  <si>
    <t>Fórmula CORREL</t>
  </si>
  <si>
    <t>2 (i) Cálculo manual dos betas</t>
  </si>
  <si>
    <t>nota (y)</t>
  </si>
  <si>
    <t>antes (x)</t>
  </si>
  <si>
    <t>Previsto(a) nota (y)</t>
  </si>
  <si>
    <t>Resolução na aba "B0=0</t>
  </si>
  <si>
    <t>Soma quad residuos</t>
  </si>
  <si>
    <t>Var residual</t>
  </si>
  <si>
    <t>Desv pad B0</t>
  </si>
  <si>
    <t>Desv pad B1</t>
  </si>
  <si>
    <t>T valor p/B0</t>
  </si>
  <si>
    <t>T valor p/B1</t>
  </si>
  <si>
    <t>Nível de significância</t>
  </si>
  <si>
    <t>Graus de liberdade</t>
  </si>
  <si>
    <t>Valor crítico t (uma cauda)</t>
  </si>
  <si>
    <t>Valor crítico t (duas caudas)</t>
  </si>
  <si>
    <t>x</t>
  </si>
  <si>
    <t>y</t>
  </si>
  <si>
    <t>Não rejeitamos H0</t>
  </si>
  <si>
    <t>Resolução na aba "com intercepto"</t>
  </si>
  <si>
    <t>Resolução na aba "sem intercepto"</t>
  </si>
  <si>
    <t xml:space="preserve">6 - Um teste da hipótese de racionalidade das expectativas se basearia na hipótese nula H0:beta0=0 e beta1=1. Com base nos valores estimados, gostaríamos de testar tal hipótese. 
Veremos formalmente no curso como testar hipóteses conjuntas como essa. Informalmente, porém, já podemos dizer alguma coisa a respeito dessa hipótese? Ela parece razoável dados os betas e seus respectivos desvios padrões estimados nos modelos com e sem intercepto acima?  </t>
  </si>
  <si>
    <t>5 – Realize a regressão de NOTA (variável dependente) em ANTES (variável independente) supondo que o intercepto seja zero (ou seja, excluindo o termo constante do modelo). Calcule a soma dos resíduos da regressão e compare com o resultado obtido no item 3.]</t>
  </si>
  <si>
    <t>Erro pad B0</t>
  </si>
  <si>
    <t>Erro pad B1</t>
  </si>
  <si>
    <t>Rejeitamos H0</t>
  </si>
  <si>
    <t>Os resultados indicam que, com base nos dados e no nível de significância adotado (a = 0.05), não temos evidências suficientes para rejeitar a hipótese de que o intercepto B0 é igual a 0. No entanto, temos evidências suficientes para rejeitar a hipótese de que o coeficiente de inclinação B1 é igual a 1.
Portanto, a hipótese de que o modelo de regressão poderia ser simplificado sem intercepto não é razoável, pois o coeficiente de inclinação B1  é significativamente diferente de 1, embora o intercepto possa ser zero.</t>
  </si>
  <si>
    <t>7 – A nota esperada por cada aluno reflete diversos fatores, em particular: (i) grau de dificuldade esperado da prova; (ii) nível esperado de exigência na correção; (iii) nível de conhecimento da matéria percebido pelo aluno. Os desvios da nota efetiva em relação à esperada refletem, assim, erros referentes a cada uma dessas expectativas. Qual seria, então, a diferença entre o modelo estimado acima e um segundo modelo, no qual incluíssemos como regressor adicional a variável (APOS – ANTES)? Realize essa regressão (usando Análise de Dados) e compare com os resultados acima.</t>
  </si>
  <si>
    <t>Após - Antes</t>
  </si>
  <si>
    <t>X1</t>
  </si>
  <si>
    <t>X2</t>
  </si>
  <si>
    <t>Previsto(a) nota</t>
  </si>
  <si>
    <t>Diferenças e Premissas de Cálculo
- Flexibilidade do Modelo: Ao incluir o intercepto (𝛽0), o modelo tem mais flexibilidade para ajustar-se aos dados, resultando em uma soma dos quadrados dos resíduos menor e em resíduos cuja soma é zero.
- Ajuste ao Ponto de Origem: Sem o intercepto, você força o modelo a passar pela origem (0,0). Isso pode ser uma restrição artificial se os dados não se comportarem dessa forma naturalmente.
- Soma dos Resíduos: Com intercepto, a soma dos resíduos é zero por construção do modelo de regressão. Sem intercepto, essa propriedade não é garantida, e a soma dos resíduos pode ser diferente de zero.
Conclusão
Ao marcar "A constante é zero", você está alterando a premissa de que a relação entre x e y passa pela origem. Isso pode afetar significativamente os coeficientes da regressão, os resíduos, e a soma dos quadrados dos resíduos. É importante considerar o contexto e a teoria por trás dos dados antes de decidir usar ou não um intercepto no modelo de regressão.</t>
  </si>
  <si>
    <t>Resolução na aba "Exercício 7"</t>
  </si>
  <si>
    <t>8 – Realize agora a regressão de NOTA contra ANTES e APOS e compare com os resultados do item 7.</t>
  </si>
  <si>
    <t>Modelo Ex. 7</t>
  </si>
  <si>
    <t>Ao realizar o ajuste considerando a regressão múltipla, o modelo se da por:
NOTA = B0 + B1 * ANTES + B2 * (APÓS - ANTES)
Podemos dizer que o modelo absorve o fator indicado no enunciado (i) grau de dificuldade esperado da prova
Com esse ajuste, temos uma melhor adequação do modelo, com um maior R²
A interpretação é de que após ver a prova, os alunos tem uma maior noção da realidade e conseguem estimar melhor a nota final</t>
  </si>
  <si>
    <t>Resolução na aba "Exercício 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</si>
</sst>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(* #,##0.0_);_(* \(#,##0.0\);_(* &quot;-&quot;??_);_(@_)"/>
    <numFmt numFmtId="166" formatCode="0.0000000"/>
    <numFmt numFmtId="167" formatCode="0.0000"/>
    <numFmt numFmtId="168" formatCode="_(* #,##0.00_);_(* \(#,##0.00\);_(* &quot;-&quot;?_);_(@_)"/>
    <numFmt numFmtId="169" formatCode="0.0"/>
    <numFmt numFmtId="170" formatCode="0.000"/>
    <numFmt numFmtId="171" formatCode="_(* #,##0.000_);_(* \(#,##0.000\);_(* &quot;-&quot;??_);_(@_)"/>
  </numFmts>
  <fonts count="13" x14ac:knownFonts="1"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9"/>
      <color indexed="81"/>
      <name val="Segoe UI"/>
      <family val="2"/>
    </font>
    <font>
      <sz val="10"/>
      <color rgb="FF0D0D0D"/>
      <name val="Segoe UI"/>
      <family val="2"/>
    </font>
    <font>
      <sz val="8.75"/>
      <color rgb="FF0D0D0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5" xfId="0" applyBorder="1"/>
    <xf numFmtId="0" fontId="0" fillId="0" borderId="7" xfId="0" applyBorder="1"/>
    <xf numFmtId="165" fontId="0" fillId="0" borderId="5" xfId="0" applyNumberFormat="1" applyBorder="1"/>
    <xf numFmtId="164" fontId="0" fillId="0" borderId="0" xfId="0" applyNumberFormat="1"/>
    <xf numFmtId="168" fontId="0" fillId="0" borderId="0" xfId="0" applyNumberFormat="1"/>
    <xf numFmtId="164" fontId="0" fillId="0" borderId="6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168" fontId="0" fillId="0" borderId="8" xfId="0" applyNumberFormat="1" applyBorder="1"/>
    <xf numFmtId="164" fontId="0" fillId="0" borderId="9" xfId="0" applyNumberFormat="1" applyBorder="1"/>
    <xf numFmtId="0" fontId="2" fillId="5" borderId="1" xfId="0" applyFont="1" applyFill="1" applyBorder="1"/>
    <xf numFmtId="164" fontId="2" fillId="5" borderId="1" xfId="0" applyNumberFormat="1" applyFont="1" applyFill="1" applyBorder="1"/>
    <xf numFmtId="0" fontId="2" fillId="6" borderId="1" xfId="0" applyFont="1" applyFill="1" applyBorder="1"/>
    <xf numFmtId="164" fontId="2" fillId="6" borderId="1" xfId="0" applyNumberFormat="1" applyFont="1" applyFill="1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/>
    </xf>
    <xf numFmtId="11" fontId="0" fillId="0" borderId="0" xfId="0" applyNumberFormat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" fillId="3" borderId="13" xfId="0" applyFont="1" applyFill="1" applyBorder="1"/>
    <xf numFmtId="165" fontId="1" fillId="3" borderId="14" xfId="0" applyNumberFormat="1" applyFont="1" applyFill="1" applyBorder="1"/>
    <xf numFmtId="0" fontId="1" fillId="4" borderId="13" xfId="0" applyFont="1" applyFill="1" applyBorder="1"/>
    <xf numFmtId="165" fontId="1" fillId="4" borderId="14" xfId="0" applyNumberFormat="1" applyFont="1" applyFill="1" applyBorder="1"/>
    <xf numFmtId="0" fontId="1" fillId="4" borderId="15" xfId="0" applyFont="1" applyFill="1" applyBorder="1"/>
    <xf numFmtId="165" fontId="1" fillId="4" borderId="16" xfId="0" applyNumberFormat="1" applyFont="1" applyFill="1" applyBorder="1"/>
    <xf numFmtId="0" fontId="3" fillId="6" borderId="17" xfId="0" applyFont="1" applyFill="1" applyBorder="1" applyAlignment="1">
      <alignment horizontal="center" wrapText="1"/>
    </xf>
    <xf numFmtId="0" fontId="3" fillId="6" borderId="17" xfId="0" applyFont="1" applyFill="1" applyBorder="1" applyAlignment="1">
      <alignment horizontal="center"/>
    </xf>
    <xf numFmtId="0" fontId="0" fillId="0" borderId="17" xfId="0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0" fillId="0" borderId="8" xfId="0" applyBorder="1"/>
    <xf numFmtId="0" fontId="7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Continuous"/>
    </xf>
    <xf numFmtId="0" fontId="8" fillId="0" borderId="17" xfId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0" fillId="0" borderId="17" xfId="0" applyBorder="1"/>
    <xf numFmtId="0" fontId="5" fillId="9" borderId="17" xfId="0" applyFont="1" applyFill="1" applyBorder="1"/>
    <xf numFmtId="169" fontId="0" fillId="0" borderId="17" xfId="0" applyNumberFormat="1" applyBorder="1"/>
    <xf numFmtId="170" fontId="0" fillId="0" borderId="0" xfId="0" applyNumberFormat="1"/>
    <xf numFmtId="17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9" fontId="1" fillId="3" borderId="17" xfId="0" applyNumberFormat="1" applyFont="1" applyFill="1" applyBorder="1"/>
    <xf numFmtId="169" fontId="1" fillId="4" borderId="17" xfId="0" applyNumberFormat="1" applyFont="1" applyFill="1" applyBorder="1"/>
    <xf numFmtId="0" fontId="2" fillId="8" borderId="1" xfId="0" applyFont="1" applyFill="1" applyBorder="1"/>
    <xf numFmtId="164" fontId="2" fillId="8" borderId="1" xfId="0" applyNumberFormat="1" applyFont="1" applyFill="1" applyBorder="1"/>
    <xf numFmtId="0" fontId="8" fillId="0" borderId="17" xfId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71" fontId="0" fillId="0" borderId="8" xfId="0" applyNumberFormat="1" applyBorder="1"/>
    <xf numFmtId="170" fontId="0" fillId="0" borderId="17" xfId="0" applyNumberFormat="1" applyBorder="1"/>
    <xf numFmtId="2" fontId="1" fillId="3" borderId="17" xfId="0" applyNumberFormat="1" applyFont="1" applyFill="1" applyBorder="1"/>
    <xf numFmtId="0" fontId="11" fillId="0" borderId="0" xfId="0" applyFont="1"/>
    <xf numFmtId="0" fontId="12" fillId="10" borderId="17" xfId="0" applyFont="1" applyFill="1" applyBorder="1" applyAlignment="1">
      <alignment vertical="center" wrapText="1"/>
    </xf>
    <xf numFmtId="0" fontId="2" fillId="5" borderId="0" xfId="0" applyFont="1" applyFill="1"/>
    <xf numFmtId="0" fontId="4" fillId="0" borderId="0" xfId="0" applyFont="1" applyAlignment="1">
      <alignment horizontal="center" vertical="center"/>
    </xf>
    <xf numFmtId="0" fontId="7" fillId="6" borderId="18" xfId="0" applyFont="1" applyFill="1" applyBorder="1" applyAlignment="1">
      <alignment horizontal="centerContinuous"/>
    </xf>
    <xf numFmtId="0" fontId="0" fillId="6" borderId="0" xfId="0" applyFill="1"/>
    <xf numFmtId="0" fontId="0" fillId="6" borderId="8" xfId="0" applyFill="1" applyBorder="1"/>
    <xf numFmtId="0" fontId="7" fillId="0" borderId="1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8" fillId="0" borderId="17" xfId="1" applyBorder="1" applyAlignment="1">
      <alignment horizontal="center" vertical="center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8" borderId="19" xfId="0" applyFont="1" applyFill="1" applyBorder="1" applyAlignment="1">
      <alignment horizontal="center" vertical="top" wrapText="1"/>
    </xf>
    <xf numFmtId="0" fontId="4" fillId="8" borderId="20" xfId="0" applyFont="1" applyFill="1" applyBorder="1" applyAlignment="1">
      <alignment horizontal="center" vertical="top" wrapText="1"/>
    </xf>
    <xf numFmtId="0" fontId="4" fillId="8" borderId="21" xfId="0" applyFont="1" applyFill="1" applyBorder="1" applyAlignment="1">
      <alignment horizontal="center" vertical="top" wrapText="1"/>
    </xf>
    <xf numFmtId="0" fontId="6" fillId="7" borderId="0" xfId="0" applyFont="1" applyFill="1" applyAlignment="1">
      <alignment horizontal="center" vertical="top" wrapText="1"/>
    </xf>
    <xf numFmtId="0" fontId="6" fillId="7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top" wrapText="1" indent="1"/>
    </xf>
    <xf numFmtId="0" fontId="0" fillId="5" borderId="0" xfId="0" applyFill="1" applyAlignment="1">
      <alignment horizontal="left" vertical="top" indent="1"/>
    </xf>
    <xf numFmtId="0" fontId="4" fillId="6" borderId="8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16">
    <dxf>
      <numFmt numFmtId="169" formatCode="0.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numFmt numFmtId="169" formatCode="0.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164" formatCode="_(* #,##0.00_);_(* \(#,##0.00\);_(* &quot;-&quot;??_);_(@_)"/>
      <border diagonalUp="0" diagonalDown="0" outline="0">
        <left/>
        <right style="medium">
          <color indexed="64"/>
        </right>
        <top/>
        <bottom/>
      </border>
    </dxf>
    <dxf>
      <numFmt numFmtId="171" formatCode="_(* #,##0.000_);_(* \(#,##0.000\);_(* &quot;-&quot;??_);_(@_)"/>
    </dxf>
    <dxf>
      <numFmt numFmtId="168" formatCode="_(* #,##0.00_);_(* \(#,##0.00\);_(* &quot;-&quot;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5" formatCode="_(* #,##0.0_);_(* \(#,##0.0\);_(* &quot;-&quot;??_);_(@_)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9" formatCode="0.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numFmt numFmtId="169" formatCode="0.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Notas esperadas antes de ver a prova em função das notas da P1 do semestre anterior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Notas antes de ver a prova em função das notas da P1 do semestre anterior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'NOTA x ANTES'!$C$2:$C$21</c:f>
              <c:numCache>
                <c:formatCode>0.0</c:formatCode>
                <c:ptCount val="20"/>
                <c:pt idx="0">
                  <c:v>6</c:v>
                </c:pt>
                <c:pt idx="1">
                  <c:v>8.5</c:v>
                </c:pt>
                <c:pt idx="2">
                  <c:v>6.5</c:v>
                </c:pt>
                <c:pt idx="3">
                  <c:v>6</c:v>
                </c:pt>
                <c:pt idx="4">
                  <c:v>7.5</c:v>
                </c:pt>
                <c:pt idx="5">
                  <c:v>7</c:v>
                </c:pt>
                <c:pt idx="6">
                  <c:v>8.5</c:v>
                </c:pt>
                <c:pt idx="7">
                  <c:v>8.1999999999999993</c:v>
                </c:pt>
                <c:pt idx="8">
                  <c:v>8.5</c:v>
                </c:pt>
                <c:pt idx="9">
                  <c:v>8.5</c:v>
                </c:pt>
                <c:pt idx="10">
                  <c:v>7.5</c:v>
                </c:pt>
                <c:pt idx="11">
                  <c:v>3</c:v>
                </c:pt>
                <c:pt idx="12">
                  <c:v>5</c:v>
                </c:pt>
                <c:pt idx="13">
                  <c:v>7.5</c:v>
                </c:pt>
                <c:pt idx="14">
                  <c:v>6</c:v>
                </c:pt>
                <c:pt idx="15">
                  <c:v>7</c:v>
                </c:pt>
                <c:pt idx="16">
                  <c:v>7.5</c:v>
                </c:pt>
                <c:pt idx="17">
                  <c:v>4</c:v>
                </c:pt>
                <c:pt idx="18">
                  <c:v>7</c:v>
                </c:pt>
                <c:pt idx="19">
                  <c:v>6.5</c:v>
                </c:pt>
              </c:numCache>
            </c:numRef>
          </c:xVal>
          <c:yVal>
            <c:numRef>
              <c:f>'NOTA x ANTES'!$B$2:$B$21</c:f>
              <c:numCache>
                <c:formatCode>0.0</c:formatCode>
                <c:ptCount val="20"/>
                <c:pt idx="0">
                  <c:v>2.7</c:v>
                </c:pt>
                <c:pt idx="1">
                  <c:v>5.8</c:v>
                </c:pt>
                <c:pt idx="2">
                  <c:v>7.2</c:v>
                </c:pt>
                <c:pt idx="3">
                  <c:v>3.4</c:v>
                </c:pt>
                <c:pt idx="4">
                  <c:v>8.8000000000000007</c:v>
                </c:pt>
                <c:pt idx="5">
                  <c:v>4.5999999999999996</c:v>
                </c:pt>
                <c:pt idx="6">
                  <c:v>5</c:v>
                </c:pt>
                <c:pt idx="7">
                  <c:v>2.5</c:v>
                </c:pt>
                <c:pt idx="8">
                  <c:v>8.4</c:v>
                </c:pt>
                <c:pt idx="9">
                  <c:v>8.8000000000000007</c:v>
                </c:pt>
                <c:pt idx="10">
                  <c:v>4.5999999999999996</c:v>
                </c:pt>
                <c:pt idx="11">
                  <c:v>0.2</c:v>
                </c:pt>
                <c:pt idx="12">
                  <c:v>3.7</c:v>
                </c:pt>
                <c:pt idx="13">
                  <c:v>7.1</c:v>
                </c:pt>
                <c:pt idx="14">
                  <c:v>1.3</c:v>
                </c:pt>
                <c:pt idx="15">
                  <c:v>4.2</c:v>
                </c:pt>
                <c:pt idx="16">
                  <c:v>6.5</c:v>
                </c:pt>
                <c:pt idx="17">
                  <c:v>3.8</c:v>
                </c:pt>
                <c:pt idx="18">
                  <c:v>4</c:v>
                </c:pt>
                <c:pt idx="19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4-4308-BDF8-534F1D36D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6271"/>
        <c:axId val="115817231"/>
      </c:scatterChart>
      <c:valAx>
        <c:axId val="11581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/>
                  <a:t>Nota obtida na P1 por cada aluno da turma A de TPE no semestre passado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817231"/>
        <c:crosses val="autoZero"/>
        <c:crossBetween val="midCat"/>
      </c:valAx>
      <c:valAx>
        <c:axId val="11581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/>
                  <a:t>Nota esperada por cada aluno antes de ver a prova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81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antes (x)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'NOTA x ANTES (An. Dados)'!$C$2:$C$21</c:f>
              <c:numCache>
                <c:formatCode>0.0</c:formatCode>
                <c:ptCount val="20"/>
                <c:pt idx="0">
                  <c:v>6</c:v>
                </c:pt>
                <c:pt idx="1">
                  <c:v>8.5</c:v>
                </c:pt>
                <c:pt idx="2">
                  <c:v>6.5</c:v>
                </c:pt>
                <c:pt idx="3">
                  <c:v>6</c:v>
                </c:pt>
                <c:pt idx="4">
                  <c:v>7.5</c:v>
                </c:pt>
                <c:pt idx="5">
                  <c:v>7</c:v>
                </c:pt>
                <c:pt idx="6">
                  <c:v>8.5</c:v>
                </c:pt>
                <c:pt idx="7">
                  <c:v>8.1999999999999993</c:v>
                </c:pt>
                <c:pt idx="8">
                  <c:v>8.5</c:v>
                </c:pt>
                <c:pt idx="9">
                  <c:v>8.5</c:v>
                </c:pt>
                <c:pt idx="10">
                  <c:v>7.5</c:v>
                </c:pt>
                <c:pt idx="11">
                  <c:v>3</c:v>
                </c:pt>
                <c:pt idx="12">
                  <c:v>5</c:v>
                </c:pt>
                <c:pt idx="13">
                  <c:v>7.5</c:v>
                </c:pt>
                <c:pt idx="14">
                  <c:v>6</c:v>
                </c:pt>
                <c:pt idx="15">
                  <c:v>7</c:v>
                </c:pt>
                <c:pt idx="16">
                  <c:v>7.5</c:v>
                </c:pt>
                <c:pt idx="17">
                  <c:v>4</c:v>
                </c:pt>
                <c:pt idx="18">
                  <c:v>7</c:v>
                </c:pt>
                <c:pt idx="19">
                  <c:v>6.5</c:v>
                </c:pt>
              </c:numCache>
            </c:numRef>
          </c:xVal>
          <c:yVal>
            <c:numRef>
              <c:f>'NOTA x ANTES (An. Dados)'!$G$25:$G$44</c:f>
              <c:numCache>
                <c:formatCode>General</c:formatCode>
                <c:ptCount val="20"/>
                <c:pt idx="0">
                  <c:v>-1.2894210745522701</c:v>
                </c:pt>
                <c:pt idx="1">
                  <c:v>-0.75293627655143691</c:v>
                </c:pt>
                <c:pt idx="2">
                  <c:v>2.697875885047897</c:v>
                </c:pt>
                <c:pt idx="3">
                  <c:v>-0.58942107455227033</c:v>
                </c:pt>
                <c:pt idx="4">
                  <c:v>3.2724698042482308</c:v>
                </c:pt>
                <c:pt idx="5">
                  <c:v>-0.41482715535193737</c:v>
                </c:pt>
                <c:pt idx="6">
                  <c:v>-1.5529362765514367</c:v>
                </c:pt>
                <c:pt idx="7">
                  <c:v>-3.7453144523115363</c:v>
                </c:pt>
                <c:pt idx="8">
                  <c:v>1.8470637234485636</c:v>
                </c:pt>
                <c:pt idx="9">
                  <c:v>2.247063723448564</c:v>
                </c:pt>
                <c:pt idx="10">
                  <c:v>-0.92753019575177031</c:v>
                </c:pt>
                <c:pt idx="11">
                  <c:v>-0.71320283215326907</c:v>
                </c:pt>
                <c:pt idx="12">
                  <c:v>0.7359850062473976</c:v>
                </c:pt>
                <c:pt idx="13">
                  <c:v>1.5724698042482297</c:v>
                </c:pt>
                <c:pt idx="14">
                  <c:v>-2.6894210745522704</c:v>
                </c:pt>
                <c:pt idx="15">
                  <c:v>-0.81482715535193684</c:v>
                </c:pt>
                <c:pt idx="16">
                  <c:v>0.97246980424823004</c:v>
                </c:pt>
                <c:pt idx="17">
                  <c:v>1.861391087047064</c:v>
                </c:pt>
                <c:pt idx="18">
                  <c:v>-1.014827155351937</c:v>
                </c:pt>
                <c:pt idx="19">
                  <c:v>-0.70212411495210336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36-447A-B322-4F5937D8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02319"/>
        <c:axId val="187927295"/>
      </c:scatterChart>
      <c:valAx>
        <c:axId val="173602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antes (x)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87927295"/>
        <c:crosses val="autoZero"/>
        <c:crossBetween val="midCat"/>
      </c:valAx>
      <c:valAx>
        <c:axId val="187927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6023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antes (x)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nota (y)</c:v>
          </c:tx>
          <c:spPr>
            <a:ln w="19050">
              <a:noFill/>
            </a:ln>
          </c:spPr>
          <c:xVal>
            <c:numRef>
              <c:f>'NOTA x ANTES (An. Dados)'!$C$2:$C$21</c:f>
              <c:numCache>
                <c:formatCode>0.0</c:formatCode>
                <c:ptCount val="20"/>
                <c:pt idx="0">
                  <c:v>6</c:v>
                </c:pt>
                <c:pt idx="1">
                  <c:v>8.5</c:v>
                </c:pt>
                <c:pt idx="2">
                  <c:v>6.5</c:v>
                </c:pt>
                <c:pt idx="3">
                  <c:v>6</c:v>
                </c:pt>
                <c:pt idx="4">
                  <c:v>7.5</c:v>
                </c:pt>
                <c:pt idx="5">
                  <c:v>7</c:v>
                </c:pt>
                <c:pt idx="6">
                  <c:v>8.5</c:v>
                </c:pt>
                <c:pt idx="7">
                  <c:v>8.1999999999999993</c:v>
                </c:pt>
                <c:pt idx="8">
                  <c:v>8.5</c:v>
                </c:pt>
                <c:pt idx="9">
                  <c:v>8.5</c:v>
                </c:pt>
                <c:pt idx="10">
                  <c:v>7.5</c:v>
                </c:pt>
                <c:pt idx="11">
                  <c:v>3</c:v>
                </c:pt>
                <c:pt idx="12">
                  <c:v>5</c:v>
                </c:pt>
                <c:pt idx="13">
                  <c:v>7.5</c:v>
                </c:pt>
                <c:pt idx="14">
                  <c:v>6</c:v>
                </c:pt>
                <c:pt idx="15">
                  <c:v>7</c:v>
                </c:pt>
                <c:pt idx="16">
                  <c:v>7.5</c:v>
                </c:pt>
                <c:pt idx="17">
                  <c:v>4</c:v>
                </c:pt>
                <c:pt idx="18">
                  <c:v>7</c:v>
                </c:pt>
                <c:pt idx="19">
                  <c:v>6.5</c:v>
                </c:pt>
              </c:numCache>
            </c:numRef>
          </c:xVal>
          <c:yVal>
            <c:numRef>
              <c:f>'NOTA x ANTES (An. Dados)'!$B$2:$B$21</c:f>
              <c:numCache>
                <c:formatCode>_(* #,##0.0_);_(* \(#,##0.0\);_(* "-"??_);_(@_)</c:formatCode>
                <c:ptCount val="20"/>
                <c:pt idx="0">
                  <c:v>2.7</c:v>
                </c:pt>
                <c:pt idx="1">
                  <c:v>5.8</c:v>
                </c:pt>
                <c:pt idx="2">
                  <c:v>7.2</c:v>
                </c:pt>
                <c:pt idx="3">
                  <c:v>3.4</c:v>
                </c:pt>
                <c:pt idx="4">
                  <c:v>8.8000000000000007</c:v>
                </c:pt>
                <c:pt idx="5">
                  <c:v>4.5999999999999996</c:v>
                </c:pt>
                <c:pt idx="6">
                  <c:v>5</c:v>
                </c:pt>
                <c:pt idx="7">
                  <c:v>2.5</c:v>
                </c:pt>
                <c:pt idx="8">
                  <c:v>8.4</c:v>
                </c:pt>
                <c:pt idx="9">
                  <c:v>8.8000000000000007</c:v>
                </c:pt>
                <c:pt idx="10">
                  <c:v>4.5999999999999996</c:v>
                </c:pt>
                <c:pt idx="11">
                  <c:v>0.2</c:v>
                </c:pt>
                <c:pt idx="12">
                  <c:v>3.7</c:v>
                </c:pt>
                <c:pt idx="13">
                  <c:v>7.1</c:v>
                </c:pt>
                <c:pt idx="14">
                  <c:v>1.3</c:v>
                </c:pt>
                <c:pt idx="15">
                  <c:v>4.2</c:v>
                </c:pt>
                <c:pt idx="16">
                  <c:v>6.5</c:v>
                </c:pt>
                <c:pt idx="17">
                  <c:v>3.8</c:v>
                </c:pt>
                <c:pt idx="18">
                  <c:v>4</c:v>
                </c:pt>
                <c:pt idx="19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0E-4ED5-A92D-029159B38D40}"/>
            </c:ext>
          </c:extLst>
        </c:ser>
        <c:ser>
          <c:idx val="1"/>
          <c:order val="1"/>
          <c:tx>
            <c:v>Previsto(a) nota (y)</c:v>
          </c:tx>
          <c:spPr>
            <a:ln w="19050">
              <a:noFill/>
            </a:ln>
          </c:spPr>
          <c:xVal>
            <c:numRef>
              <c:f>'NOTA x ANTES (An. Dados)'!$C$2:$C$21</c:f>
              <c:numCache>
                <c:formatCode>0.0</c:formatCode>
                <c:ptCount val="20"/>
                <c:pt idx="0">
                  <c:v>6</c:v>
                </c:pt>
                <c:pt idx="1">
                  <c:v>8.5</c:v>
                </c:pt>
                <c:pt idx="2">
                  <c:v>6.5</c:v>
                </c:pt>
                <c:pt idx="3">
                  <c:v>6</c:v>
                </c:pt>
                <c:pt idx="4">
                  <c:v>7.5</c:v>
                </c:pt>
                <c:pt idx="5">
                  <c:v>7</c:v>
                </c:pt>
                <c:pt idx="6">
                  <c:v>8.5</c:v>
                </c:pt>
                <c:pt idx="7">
                  <c:v>8.1999999999999993</c:v>
                </c:pt>
                <c:pt idx="8">
                  <c:v>8.5</c:v>
                </c:pt>
                <c:pt idx="9">
                  <c:v>8.5</c:v>
                </c:pt>
                <c:pt idx="10">
                  <c:v>7.5</c:v>
                </c:pt>
                <c:pt idx="11">
                  <c:v>3</c:v>
                </c:pt>
                <c:pt idx="12">
                  <c:v>5</c:v>
                </c:pt>
                <c:pt idx="13">
                  <c:v>7.5</c:v>
                </c:pt>
                <c:pt idx="14">
                  <c:v>6</c:v>
                </c:pt>
                <c:pt idx="15">
                  <c:v>7</c:v>
                </c:pt>
                <c:pt idx="16">
                  <c:v>7.5</c:v>
                </c:pt>
                <c:pt idx="17">
                  <c:v>4</c:v>
                </c:pt>
                <c:pt idx="18">
                  <c:v>7</c:v>
                </c:pt>
                <c:pt idx="19">
                  <c:v>6.5</c:v>
                </c:pt>
              </c:numCache>
            </c:numRef>
          </c:xVal>
          <c:yVal>
            <c:numRef>
              <c:f>'NOTA x ANTES (An. Dados)'!$F$25:$F$44</c:f>
              <c:numCache>
                <c:formatCode>General</c:formatCode>
                <c:ptCount val="20"/>
                <c:pt idx="0">
                  <c:v>3.9894210745522702</c:v>
                </c:pt>
                <c:pt idx="1">
                  <c:v>6.5529362765514367</c:v>
                </c:pt>
                <c:pt idx="2">
                  <c:v>4.5021241149521032</c:v>
                </c:pt>
                <c:pt idx="3">
                  <c:v>3.9894210745522702</c:v>
                </c:pt>
                <c:pt idx="4">
                  <c:v>5.52753019575177</c:v>
                </c:pt>
                <c:pt idx="5">
                  <c:v>5.014827155351937</c:v>
                </c:pt>
                <c:pt idx="6">
                  <c:v>6.5529362765514367</c:v>
                </c:pt>
                <c:pt idx="7">
                  <c:v>6.2453144523115363</c:v>
                </c:pt>
                <c:pt idx="8">
                  <c:v>6.5529362765514367</c:v>
                </c:pt>
                <c:pt idx="9">
                  <c:v>6.5529362765514367</c:v>
                </c:pt>
                <c:pt idx="10">
                  <c:v>5.52753019575177</c:v>
                </c:pt>
                <c:pt idx="11">
                  <c:v>0.91320283215326903</c:v>
                </c:pt>
                <c:pt idx="12">
                  <c:v>2.9640149937526026</c:v>
                </c:pt>
                <c:pt idx="13">
                  <c:v>5.52753019575177</c:v>
                </c:pt>
                <c:pt idx="14">
                  <c:v>3.9894210745522702</c:v>
                </c:pt>
                <c:pt idx="15">
                  <c:v>5.014827155351937</c:v>
                </c:pt>
                <c:pt idx="16">
                  <c:v>5.52753019575177</c:v>
                </c:pt>
                <c:pt idx="17">
                  <c:v>1.9386089129529358</c:v>
                </c:pt>
                <c:pt idx="18">
                  <c:v>5.014827155351937</c:v>
                </c:pt>
                <c:pt idx="19">
                  <c:v>4.5021241149521032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E-4ED5-A92D-029159B38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4703"/>
        <c:axId val="37726623"/>
      </c:scatterChart>
      <c:valAx>
        <c:axId val="37724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antes (x)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7726623"/>
        <c:crosses val="autoZero"/>
        <c:crossBetween val="midCat"/>
      </c:valAx>
      <c:valAx>
        <c:axId val="377266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nota (y)</a:t>
                </a:r>
              </a:p>
            </c:rich>
          </c:tx>
          <c:overlay val="0"/>
        </c:title>
        <c:numFmt formatCode="_(* #,##0.0_);_(* \(#,##0.0\);_(* &quot;-&quot;??_);_(@_)" sourceLinked="1"/>
        <c:majorTickMark val="out"/>
        <c:minorTickMark val="none"/>
        <c:tickLblPos val="nextTo"/>
        <c:crossAx val="377247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83820</xdr:colOff>
      <xdr:row>0</xdr:row>
      <xdr:rowOff>72390</xdr:rowOff>
    </xdr:from>
    <xdr:to>
      <xdr:col>21</xdr:col>
      <xdr:colOff>121920</xdr:colOff>
      <xdr:row>20</xdr:row>
      <xdr:rowOff>121920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66D2D7-3E2A-7EBB-45C8-655F6A75A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106680</xdr:colOff>
      <xdr:row>3</xdr:row>
      <xdr:rowOff>0</xdr:rowOff>
    </xdr:from>
    <xdr:to>
      <xdr:col>13</xdr:col>
      <xdr:colOff>926099</xdr:colOff>
      <xdr:row>4</xdr:row>
      <xdr:rowOff>99097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6AC76F-0138-D11A-5CE6-876392AAC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6680" y="609600"/>
          <a:ext cx="1924319" cy="266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251460</xdr:colOff>
      <xdr:row>0</xdr:row>
      <xdr:rowOff>160020</xdr:rowOff>
    </xdr:from>
    <xdr:to>
      <xdr:col>19</xdr:col>
      <xdr:colOff>480060</xdr:colOff>
      <xdr:row>15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0ADE59-8ACB-8665-D8F1-AD6562307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259080</xdr:colOff>
      <xdr:row>15</xdr:row>
      <xdr:rowOff>114300</xdr:rowOff>
    </xdr:from>
    <xdr:to>
      <xdr:col>19</xdr:col>
      <xdr:colOff>510540</xdr:colOff>
      <xdr:row>28</xdr:row>
      <xdr:rowOff>60960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6A1D35-5115-FBCE-0301-AC7A4BC3B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AB24-11E7-4B31-8AFB-083035DBE919}" name="Tabela1" displayName="Tabela1" ref="A1:K21" totalsRowShown="0" headerRowDxfId="15">
  <tableColumns count="11">
    <tableColumn id="1" xr3:uid="{B33AC827-B55D-42D1-A00D-1A7695E7EC38}" name="Aluno" dataDxfId="14"/>
    <tableColumn id="2" xr3:uid="{E8120A44-05AE-4444-8272-F5A66828331E}" name="nota (y)" dataDxfId="13"/>
    <tableColumn id="3" xr3:uid="{620BB94A-0F51-4C4A-8434-E62BA6911B29}" name="antes (x)" dataDxfId="12"/>
    <tableColumn id="5" xr3:uid="{1103A46A-3D86-45A7-8ABD-6C964E0776E2}" name="x-x_" dataDxfId="11">
      <calculatedColumnFormula>C2-$C$22</calculatedColumnFormula>
    </tableColumn>
    <tableColumn id="6" xr3:uid="{4855BF04-2145-4B10-B7B5-876A7F29E9A9}" name="y-y_" dataDxfId="10">
      <calculatedColumnFormula>B2-$B$22</calculatedColumnFormula>
    </tableColumn>
    <tableColumn id="7" xr3:uid="{DC2090AA-8491-4876-A688-C42E0046F6D3}" name="(x-x_)*(y-y_)" dataDxfId="9">
      <calculatedColumnFormula>E2*D2</calculatedColumnFormula>
    </tableColumn>
    <tableColumn id="8" xr3:uid="{6104BE41-649D-4264-AFC1-E1EF22D0CE18}" name="(x-x_)^2" dataDxfId="8">
      <calculatedColumnFormula>D2^2</calculatedColumnFormula>
    </tableColumn>
    <tableColumn id="12" xr3:uid="{2B69CC48-BCB6-4065-8708-A05772A76703}" name="(y-y_)^2" dataDxfId="7">
      <calculatedColumnFormula>E2^2</calculatedColumnFormula>
    </tableColumn>
    <tableColumn id="9" xr3:uid="{5EE1D327-84A5-4289-BD8E-4F3AAC7D87D2}" name="y^" dataDxfId="6">
      <calculatedColumnFormula>$N$3+$N$2*C2</calculatedColumnFormula>
    </tableColumn>
    <tableColumn id="10" xr3:uid="{FF04F4C6-48C4-49FE-8B7E-F19651F3597F}" name="u" dataDxfId="5">
      <calculatedColumnFormula>B2-I2</calculatedColumnFormula>
    </tableColumn>
    <tableColumn id="11" xr3:uid="{205D00C5-49A3-4615-8C43-D7C6D10E0E19}" name="u^2" dataDxfId="4">
      <calculatedColumnFormula>J2^2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617AE-99A1-404B-8402-1087AF3D9922}" name="Tabela14" displayName="Tabela14" ref="A1:C21" totalsRowShown="0" headerRowDxfId="3">
  <tableColumns count="3">
    <tableColumn id="1" xr3:uid="{C2676390-A863-4D3C-9009-9D18B8A5A7E6}" name="Aluno" dataDxfId="2"/>
    <tableColumn id="2" xr3:uid="{23F8FFF0-7FD3-4687-AA56-B6C06D92E839}" name="nota (y)" dataDxfId="1"/>
    <tableColumn id="3" xr3:uid="{7F8F2128-6E85-4061-A838-9EA399861E5A}" name="antes (x)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AD13-F260-4E38-B7E3-A1FC25C86BE2}">
  <dimension ref="A1:B11"/>
  <sheetViews>
    <sheetView workbookViewId="0"/>
  </sheetViews>
  <sheetFormatPr defaultRowHeight="12.75" x14ac:dyDescent="0.2"/>
  <cols>
    <col min="1" max="1" width="74.85546875" style="17" customWidth="1"/>
    <col min="2" max="2" width="51.140625" customWidth="1"/>
  </cols>
  <sheetData>
    <row r="1" spans="1:2" ht="15" x14ac:dyDescent="0.2">
      <c r="A1" s="32" t="s">
        <v>19</v>
      </c>
      <c r="B1" s="33" t="s">
        <v>20</v>
      </c>
    </row>
    <row r="2" spans="1:2" s="20" customFormat="1" ht="25.5" x14ac:dyDescent="0.2">
      <c r="A2" s="34" t="s">
        <v>18</v>
      </c>
      <c r="B2" s="71" t="s">
        <v>21</v>
      </c>
    </row>
    <row r="3" spans="1:2" s="20" customFormat="1" ht="76.5" x14ac:dyDescent="0.2">
      <c r="A3" s="35" t="s">
        <v>22</v>
      </c>
      <c r="B3" s="71"/>
    </row>
    <row r="4" spans="1:2" ht="38.25" x14ac:dyDescent="0.2">
      <c r="A4" s="35" t="s">
        <v>30</v>
      </c>
      <c r="B4" s="71"/>
    </row>
    <row r="5" spans="1:2" ht="25.5" x14ac:dyDescent="0.2">
      <c r="A5" s="36" t="s">
        <v>31</v>
      </c>
      <c r="B5" s="40" t="s">
        <v>32</v>
      </c>
    </row>
    <row r="6" spans="1:2" ht="76.5" x14ac:dyDescent="0.2">
      <c r="A6" s="36" t="s">
        <v>61</v>
      </c>
      <c r="B6" s="40" t="s">
        <v>21</v>
      </c>
    </row>
    <row r="7" spans="1:2" ht="59.45" customHeight="1" x14ac:dyDescent="0.2">
      <c r="A7" s="35" t="s">
        <v>87</v>
      </c>
      <c r="B7" s="56" t="s">
        <v>70</v>
      </c>
    </row>
    <row r="8" spans="1:2" ht="57" customHeight="1" x14ac:dyDescent="0.2">
      <c r="A8" s="72" t="s">
        <v>86</v>
      </c>
      <c r="B8" s="56" t="s">
        <v>84</v>
      </c>
    </row>
    <row r="9" spans="1:2" ht="57" customHeight="1" x14ac:dyDescent="0.2">
      <c r="A9" s="73"/>
      <c r="B9" s="56" t="s">
        <v>85</v>
      </c>
    </row>
    <row r="10" spans="1:2" ht="89.25" x14ac:dyDescent="0.2">
      <c r="A10" s="36" t="s">
        <v>92</v>
      </c>
      <c r="B10" s="40" t="s">
        <v>98</v>
      </c>
    </row>
    <row r="11" spans="1:2" ht="25.5" x14ac:dyDescent="0.2">
      <c r="A11" s="36" t="s">
        <v>99</v>
      </c>
      <c r="B11" s="40" t="s">
        <v>102</v>
      </c>
    </row>
  </sheetData>
  <mergeCells count="2">
    <mergeCell ref="B2:B4"/>
    <mergeCell ref="A8:A9"/>
  </mergeCells>
  <hyperlinks>
    <hyperlink ref="B2:B4" location="'NOTA x ANTES'!A1" display="Resolução na aba &quot;NOTA x ANTES&quot;." xr:uid="{16DE16EB-8BD7-4C65-848C-959F27E86E83}"/>
    <hyperlink ref="B5" location="'NOTA x ANTES (An. Dados)'!A1" display="Resolução na aba &quot;NOTA x ANTES (An. Dados)&quot;." xr:uid="{94C71BDE-A381-4D9F-B04E-B27B664726F4}"/>
    <hyperlink ref="B6" location="'NOTA x ANTES'!A1" display="Resolução na aba &quot;NOTA x ANTES&quot;." xr:uid="{00906E52-D678-4EE8-9EBF-8E68065F3A53}"/>
    <hyperlink ref="B7" location="'Regr. B0=0'!A1" display="Resolução na aba &quot;B0=0" xr:uid="{EDE7C3F5-CDDA-4F42-8AE9-27CC31D122BE}"/>
    <hyperlink ref="B8" location="'Com intercepto'!A1" display="Resolução na aba &quot;com intercepto&quot;" xr:uid="{EEC55FAB-F2A9-4101-A785-A2D505741533}"/>
    <hyperlink ref="B9" location="'Sem intercepto'!A1" display="Resolução na aba &quot;sem intercepto&quot;" xr:uid="{DB684685-D588-4DC7-A29D-C08D1EF3F931}"/>
    <hyperlink ref="B10" location="'Exercício 7'!A1" display="Resolução na aba &quot;Exercício 7&quot;" xr:uid="{B4D54EB0-B47E-4577-BB0C-4AE0ED5118E4}"/>
    <hyperlink ref="B11" location="'Exercício 8'!A1" display="Resolução na aba &quot;Exercício 8&quot;" xr:uid="{B94A889D-B347-4D45-9ADB-A2BA15D0F2F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B106-9693-4AB9-A816-B3AFDFB902A6}">
  <dimension ref="A1:F22"/>
  <sheetViews>
    <sheetView topLeftCell="A2" workbookViewId="0">
      <selection activeCell="B3" sqref="B3"/>
    </sheetView>
  </sheetViews>
  <sheetFormatPr defaultRowHeight="12.75" x14ac:dyDescent="0.2"/>
  <cols>
    <col min="1" max="3" width="17" customWidth="1"/>
    <col min="5" max="5" width="8.85546875" customWidth="1"/>
  </cols>
  <sheetData>
    <row r="1" spans="1:6" ht="73.150000000000006" customHeight="1" x14ac:dyDescent="0.2">
      <c r="A1" s="74" t="s">
        <v>60</v>
      </c>
      <c r="B1" s="75"/>
      <c r="C1" s="76"/>
      <c r="D1" s="41"/>
      <c r="E1" s="41"/>
      <c r="F1" s="41"/>
    </row>
    <row r="2" spans="1:6" x14ac:dyDescent="0.2">
      <c r="A2" s="43" t="s">
        <v>0</v>
      </c>
      <c r="B2" s="43" t="s">
        <v>1</v>
      </c>
      <c r="C2" s="43" t="s">
        <v>2</v>
      </c>
    </row>
    <row r="3" spans="1:6" x14ac:dyDescent="0.2">
      <c r="A3" s="44">
        <v>6</v>
      </c>
      <c r="B3" s="44">
        <v>5</v>
      </c>
      <c r="C3" s="44">
        <v>2.7</v>
      </c>
    </row>
    <row r="4" spans="1:6" x14ac:dyDescent="0.2">
      <c r="A4" s="44">
        <v>8.5</v>
      </c>
      <c r="B4" s="44">
        <v>7</v>
      </c>
      <c r="C4" s="44">
        <v>5.8</v>
      </c>
    </row>
    <row r="5" spans="1:6" x14ac:dyDescent="0.2">
      <c r="A5" s="44">
        <v>6.5</v>
      </c>
      <c r="B5" s="44">
        <v>6.5</v>
      </c>
      <c r="C5" s="44">
        <v>7.2</v>
      </c>
    </row>
    <row r="6" spans="1:6" x14ac:dyDescent="0.2">
      <c r="A6" s="44">
        <v>6</v>
      </c>
      <c r="B6" s="44">
        <v>6</v>
      </c>
      <c r="C6" s="44">
        <v>3.4</v>
      </c>
    </row>
    <row r="7" spans="1:6" x14ac:dyDescent="0.2">
      <c r="A7" s="44">
        <v>7.5</v>
      </c>
      <c r="B7" s="44">
        <v>7.5</v>
      </c>
      <c r="C7" s="44">
        <v>8.8000000000000007</v>
      </c>
    </row>
    <row r="8" spans="1:6" x14ac:dyDescent="0.2">
      <c r="A8" s="44">
        <v>7</v>
      </c>
      <c r="B8" s="44">
        <v>4.5</v>
      </c>
      <c r="C8" s="44">
        <v>4.5999999999999996</v>
      </c>
    </row>
    <row r="9" spans="1:6" x14ac:dyDescent="0.2">
      <c r="A9" s="44">
        <v>8.5</v>
      </c>
      <c r="B9" s="44">
        <v>7</v>
      </c>
      <c r="C9" s="44">
        <v>5</v>
      </c>
    </row>
    <row r="10" spans="1:6" x14ac:dyDescent="0.2">
      <c r="A10" s="44">
        <v>8.1999999999999993</v>
      </c>
      <c r="B10" s="44">
        <v>5.5</v>
      </c>
      <c r="C10" s="44">
        <v>2.5</v>
      </c>
    </row>
    <row r="11" spans="1:6" x14ac:dyDescent="0.2">
      <c r="A11" s="44">
        <v>8.5</v>
      </c>
      <c r="B11" s="44">
        <v>7.5</v>
      </c>
      <c r="C11" s="44">
        <v>8.4</v>
      </c>
    </row>
    <row r="12" spans="1:6" x14ac:dyDescent="0.2">
      <c r="A12" s="44">
        <v>8.5</v>
      </c>
      <c r="B12" s="44">
        <v>8</v>
      </c>
      <c r="C12" s="44">
        <v>8.8000000000000007</v>
      </c>
    </row>
    <row r="13" spans="1:6" x14ac:dyDescent="0.2">
      <c r="A13" s="44">
        <v>7.5</v>
      </c>
      <c r="B13" s="44">
        <v>6</v>
      </c>
      <c r="C13" s="44">
        <v>4.5999999999999996</v>
      </c>
    </row>
    <row r="14" spans="1:6" x14ac:dyDescent="0.2">
      <c r="A14" s="44">
        <v>3</v>
      </c>
      <c r="B14" s="44">
        <v>2</v>
      </c>
      <c r="C14" s="44">
        <v>0.2</v>
      </c>
    </row>
    <row r="15" spans="1:6" x14ac:dyDescent="0.2">
      <c r="A15" s="44">
        <v>5</v>
      </c>
      <c r="B15" s="44">
        <v>5</v>
      </c>
      <c r="C15" s="44">
        <v>3.7</v>
      </c>
    </row>
    <row r="16" spans="1:6" x14ac:dyDescent="0.2">
      <c r="A16" s="44">
        <v>7.5</v>
      </c>
      <c r="B16" s="44">
        <v>7.5</v>
      </c>
      <c r="C16" s="44">
        <v>7.1</v>
      </c>
    </row>
    <row r="17" spans="1:3" x14ac:dyDescent="0.2">
      <c r="A17" s="44">
        <v>6</v>
      </c>
      <c r="B17" s="44">
        <v>4</v>
      </c>
      <c r="C17" s="44">
        <v>1.3</v>
      </c>
    </row>
    <row r="18" spans="1:3" x14ac:dyDescent="0.2">
      <c r="A18" s="44">
        <v>7</v>
      </c>
      <c r="B18" s="44">
        <v>6</v>
      </c>
      <c r="C18" s="44">
        <v>4.2</v>
      </c>
    </row>
    <row r="19" spans="1:3" x14ac:dyDescent="0.2">
      <c r="A19" s="44">
        <v>7.5</v>
      </c>
      <c r="B19" s="44">
        <v>5</v>
      </c>
      <c r="C19" s="44">
        <v>6.5</v>
      </c>
    </row>
    <row r="20" spans="1:3" x14ac:dyDescent="0.2">
      <c r="A20" s="44">
        <v>4</v>
      </c>
      <c r="B20" s="44">
        <v>4</v>
      </c>
      <c r="C20" s="44">
        <v>3.8</v>
      </c>
    </row>
    <row r="21" spans="1:3" x14ac:dyDescent="0.2">
      <c r="A21" s="44">
        <v>7</v>
      </c>
      <c r="B21" s="44">
        <v>5</v>
      </c>
      <c r="C21" s="44">
        <v>4</v>
      </c>
    </row>
    <row r="22" spans="1:3" x14ac:dyDescent="0.2">
      <c r="A22" s="44">
        <v>6.5</v>
      </c>
      <c r="B22" s="44">
        <v>4.5</v>
      </c>
      <c r="C22" s="44">
        <v>3.8</v>
      </c>
    </row>
  </sheetData>
  <mergeCells count="1">
    <mergeCell ref="A1:C1"/>
  </mergeCells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DE36-E9B8-482A-AEBD-CD977A6A4253}">
  <dimension ref="A1:N22"/>
  <sheetViews>
    <sheetView workbookViewId="0">
      <selection activeCell="M15" sqref="M15"/>
    </sheetView>
  </sheetViews>
  <sheetFormatPr defaultRowHeight="12.75" x14ac:dyDescent="0.2"/>
  <cols>
    <col min="2" max="2" width="12.85546875" customWidth="1"/>
    <col min="3" max="3" width="10.85546875" customWidth="1"/>
    <col min="6" max="6" width="13.28515625" customWidth="1"/>
    <col min="7" max="8" width="9.28515625" customWidth="1"/>
    <col min="12" max="12" width="2.28515625" customWidth="1"/>
    <col min="13" max="14" width="16.140625" customWidth="1"/>
  </cols>
  <sheetData>
    <row r="1" spans="1:14" ht="21.6" customHeight="1" x14ac:dyDescent="0.2">
      <c r="A1" s="47" t="s">
        <v>11</v>
      </c>
      <c r="B1" s="50" t="s">
        <v>67</v>
      </c>
      <c r="C1" s="51" t="s">
        <v>68</v>
      </c>
      <c r="D1" s="47" t="s">
        <v>4</v>
      </c>
      <c r="E1" s="48" t="s">
        <v>5</v>
      </c>
      <c r="F1" s="48" t="s">
        <v>13</v>
      </c>
      <c r="G1" s="48" t="s">
        <v>14</v>
      </c>
      <c r="H1" s="50" t="s">
        <v>64</v>
      </c>
      <c r="I1" s="48" t="s">
        <v>6</v>
      </c>
      <c r="J1" s="48" t="s">
        <v>7</v>
      </c>
      <c r="K1" s="49" t="s">
        <v>8</v>
      </c>
      <c r="M1" s="78" t="s">
        <v>66</v>
      </c>
      <c r="N1" s="78"/>
    </row>
    <row r="2" spans="1:14" x14ac:dyDescent="0.2">
      <c r="A2" s="3">
        <v>1</v>
      </c>
      <c r="B2" s="44">
        <v>2.7</v>
      </c>
      <c r="C2" s="44">
        <v>6</v>
      </c>
      <c r="D2" s="5">
        <f t="shared" ref="D2:D21" si="0">C2-$C$22</f>
        <v>-0.80999999999999961</v>
      </c>
      <c r="E2" s="6">
        <f t="shared" ref="E2:E21" si="1">B2-$B$22</f>
        <v>-2.1199999999999992</v>
      </c>
      <c r="F2" s="6">
        <f>E2*D2</f>
        <v>1.7171999999999985</v>
      </c>
      <c r="G2" s="6">
        <f>D2^2</f>
        <v>0.65609999999999935</v>
      </c>
      <c r="H2" s="6">
        <f>E2^2</f>
        <v>4.4943999999999971</v>
      </c>
      <c r="I2" s="7">
        <f t="shared" ref="I2:I21" si="2">$N$3+$N$2*C2</f>
        <v>3.9894210745522702</v>
      </c>
      <c r="J2" s="46">
        <f t="shared" ref="J2:J21" si="3">B2-I2</f>
        <v>-1.2894210745522701</v>
      </c>
      <c r="K2" s="8">
        <f>J2^2</f>
        <v>1.6626067074995308</v>
      </c>
      <c r="L2" s="6"/>
      <c r="M2" s="18" t="s">
        <v>16</v>
      </c>
      <c r="N2" s="2">
        <f>F22/G22</f>
        <v>1.025406080799667</v>
      </c>
    </row>
    <row r="3" spans="1:14" x14ac:dyDescent="0.2">
      <c r="A3" s="3">
        <v>2</v>
      </c>
      <c r="B3" s="44">
        <v>5.8</v>
      </c>
      <c r="C3" s="44">
        <v>8.5</v>
      </c>
      <c r="D3" s="5">
        <f t="shared" si="0"/>
        <v>1.6900000000000004</v>
      </c>
      <c r="E3" s="6">
        <f t="shared" si="1"/>
        <v>0.98000000000000043</v>
      </c>
      <c r="F3" s="6">
        <f t="shared" ref="F3:F21" si="4">E3*D3</f>
        <v>1.656200000000001</v>
      </c>
      <c r="G3" s="6">
        <f t="shared" ref="G3:H21" si="5">D3^2</f>
        <v>2.8561000000000014</v>
      </c>
      <c r="H3" s="6">
        <f t="shared" si="5"/>
        <v>0.96040000000000081</v>
      </c>
      <c r="I3" s="7">
        <f t="shared" si="2"/>
        <v>6.5529362765514367</v>
      </c>
      <c r="J3" s="46">
        <f t="shared" si="3"/>
        <v>-0.75293627655143691</v>
      </c>
      <c r="K3" s="8">
        <f t="shared" ref="K3:K21" si="6">J3^2</f>
        <v>0.56691303654714187</v>
      </c>
      <c r="L3" s="6"/>
      <c r="M3" s="18" t="s">
        <v>17</v>
      </c>
      <c r="N3" s="2">
        <f>B22-C22*N2</f>
        <v>-2.1630154102457322</v>
      </c>
    </row>
    <row r="4" spans="1:14" x14ac:dyDescent="0.2">
      <c r="A4" s="3">
        <v>3</v>
      </c>
      <c r="B4" s="44">
        <v>7.2</v>
      </c>
      <c r="C4" s="44">
        <v>6.5</v>
      </c>
      <c r="D4" s="5">
        <f t="shared" si="0"/>
        <v>-0.30999999999999961</v>
      </c>
      <c r="E4" s="6">
        <f t="shared" si="1"/>
        <v>2.3800000000000008</v>
      </c>
      <c r="F4" s="6">
        <f t="shared" si="4"/>
        <v>-0.73779999999999935</v>
      </c>
      <c r="G4" s="6">
        <f t="shared" si="5"/>
        <v>9.6099999999999755E-2</v>
      </c>
      <c r="H4" s="6">
        <f t="shared" si="5"/>
        <v>5.6644000000000041</v>
      </c>
      <c r="I4" s="7">
        <f t="shared" si="2"/>
        <v>4.5021241149521032</v>
      </c>
      <c r="J4" s="46">
        <f t="shared" si="3"/>
        <v>2.697875885047897</v>
      </c>
      <c r="K4" s="8">
        <f t="shared" si="6"/>
        <v>7.2785342911229733</v>
      </c>
      <c r="L4" s="6"/>
    </row>
    <row r="5" spans="1:14" ht="13.15" customHeight="1" x14ac:dyDescent="0.2">
      <c r="A5" s="3">
        <v>4</v>
      </c>
      <c r="B5" s="44">
        <v>3.4</v>
      </c>
      <c r="C5" s="44">
        <v>6</v>
      </c>
      <c r="D5" s="5">
        <f t="shared" si="0"/>
        <v>-0.80999999999999961</v>
      </c>
      <c r="E5" s="6">
        <f t="shared" si="1"/>
        <v>-1.4199999999999995</v>
      </c>
      <c r="F5" s="6">
        <f t="shared" si="4"/>
        <v>1.150199999999999</v>
      </c>
      <c r="G5" s="6">
        <f t="shared" si="5"/>
        <v>0.65609999999999935</v>
      </c>
      <c r="H5" s="6">
        <f t="shared" si="5"/>
        <v>2.0163999999999986</v>
      </c>
      <c r="I5" s="7">
        <f t="shared" si="2"/>
        <v>3.9894210745522702</v>
      </c>
      <c r="J5" s="46">
        <f t="shared" si="3"/>
        <v>-0.58942107455227033</v>
      </c>
      <c r="K5" s="8">
        <f t="shared" si="6"/>
        <v>0.34741720312635299</v>
      </c>
      <c r="L5" s="6"/>
    </row>
    <row r="6" spans="1:14" x14ac:dyDescent="0.2">
      <c r="A6" s="3">
        <v>5</v>
      </c>
      <c r="B6" s="44">
        <v>8.8000000000000007</v>
      </c>
      <c r="C6" s="44">
        <v>7.5</v>
      </c>
      <c r="D6" s="5">
        <f t="shared" si="0"/>
        <v>0.69000000000000039</v>
      </c>
      <c r="E6" s="6">
        <f t="shared" si="1"/>
        <v>3.9800000000000013</v>
      </c>
      <c r="F6" s="6">
        <f t="shared" si="4"/>
        <v>2.7462000000000026</v>
      </c>
      <c r="G6" s="6">
        <f t="shared" si="5"/>
        <v>0.47610000000000052</v>
      </c>
      <c r="H6" s="6">
        <f t="shared" si="5"/>
        <v>15.84040000000001</v>
      </c>
      <c r="I6" s="7">
        <f t="shared" si="2"/>
        <v>5.52753019575177</v>
      </c>
      <c r="J6" s="46">
        <f t="shared" si="3"/>
        <v>3.2724698042482308</v>
      </c>
      <c r="K6" s="8">
        <f t="shared" si="6"/>
        <v>10.709058619716453</v>
      </c>
      <c r="L6" s="6"/>
      <c r="M6" s="77" t="s">
        <v>25</v>
      </c>
      <c r="N6" s="77"/>
    </row>
    <row r="7" spans="1:14" x14ac:dyDescent="0.2">
      <c r="A7" s="3">
        <v>6</v>
      </c>
      <c r="B7" s="44">
        <v>4.5999999999999996</v>
      </c>
      <c r="C7" s="44">
        <v>7</v>
      </c>
      <c r="D7" s="5">
        <f t="shared" si="0"/>
        <v>0.19000000000000039</v>
      </c>
      <c r="E7" s="6">
        <f t="shared" si="1"/>
        <v>-0.21999999999999975</v>
      </c>
      <c r="F7" s="6">
        <f t="shared" si="4"/>
        <v>-4.1800000000000039E-2</v>
      </c>
      <c r="G7" s="6">
        <f t="shared" si="5"/>
        <v>3.6100000000000146E-2</v>
      </c>
      <c r="H7" s="6">
        <f t="shared" si="5"/>
        <v>4.8399999999999888E-2</v>
      </c>
      <c r="I7" s="7">
        <f t="shared" si="2"/>
        <v>5.014827155351937</v>
      </c>
      <c r="J7" s="46">
        <f t="shared" si="3"/>
        <v>-0.41482715535193737</v>
      </c>
      <c r="K7" s="8">
        <f t="shared" si="6"/>
        <v>0.17208156881738038</v>
      </c>
      <c r="L7" s="6"/>
      <c r="M7" s="77"/>
      <c r="N7" s="77"/>
    </row>
    <row r="8" spans="1:14" x14ac:dyDescent="0.2">
      <c r="A8" s="3">
        <v>7</v>
      </c>
      <c r="B8" s="44">
        <v>5</v>
      </c>
      <c r="C8" s="44">
        <v>8.5</v>
      </c>
      <c r="D8" s="5">
        <f t="shared" si="0"/>
        <v>1.6900000000000004</v>
      </c>
      <c r="E8" s="6">
        <f t="shared" si="1"/>
        <v>0.1800000000000006</v>
      </c>
      <c r="F8" s="6">
        <f t="shared" si="4"/>
        <v>0.30420000000000108</v>
      </c>
      <c r="G8" s="6">
        <f t="shared" si="5"/>
        <v>2.8561000000000014</v>
      </c>
      <c r="H8" s="6">
        <f t="shared" si="5"/>
        <v>3.240000000000022E-2</v>
      </c>
      <c r="I8" s="7">
        <f t="shared" si="2"/>
        <v>6.5529362765514367</v>
      </c>
      <c r="J8" s="46">
        <f t="shared" si="3"/>
        <v>-1.5529362765514367</v>
      </c>
      <c r="K8" s="8">
        <f t="shared" si="6"/>
        <v>2.4116110790294405</v>
      </c>
      <c r="L8" s="6"/>
      <c r="M8" s="18" t="s">
        <v>23</v>
      </c>
      <c r="N8" s="2">
        <f>SLOPE(Tabela1[nota (y)],Tabela1[antes (x)])</f>
        <v>1.025406080799667</v>
      </c>
    </row>
    <row r="9" spans="1:14" x14ac:dyDescent="0.2">
      <c r="A9" s="3">
        <v>8</v>
      </c>
      <c r="B9" s="44">
        <v>2.5</v>
      </c>
      <c r="C9" s="44">
        <v>8.1999999999999993</v>
      </c>
      <c r="D9" s="5">
        <f t="shared" si="0"/>
        <v>1.3899999999999997</v>
      </c>
      <c r="E9" s="6">
        <f t="shared" si="1"/>
        <v>-2.3199999999999994</v>
      </c>
      <c r="F9" s="6">
        <f t="shared" si="4"/>
        <v>-3.2247999999999983</v>
      </c>
      <c r="G9" s="6">
        <f t="shared" si="5"/>
        <v>1.932099999999999</v>
      </c>
      <c r="H9" s="6">
        <f t="shared" si="5"/>
        <v>5.382399999999997</v>
      </c>
      <c r="I9" s="7">
        <f t="shared" si="2"/>
        <v>6.2453144523115363</v>
      </c>
      <c r="J9" s="46">
        <f t="shared" si="3"/>
        <v>-3.7453144523115363</v>
      </c>
      <c r="K9" s="8">
        <f t="shared" si="6"/>
        <v>14.027380346693663</v>
      </c>
      <c r="L9" s="6"/>
      <c r="M9" s="18" t="s">
        <v>24</v>
      </c>
      <c r="N9" s="2">
        <f>INTERCEPT(Tabela1[nota (y)],Tabela1[antes (x)])</f>
        <v>-2.1630154102457322</v>
      </c>
    </row>
    <row r="10" spans="1:14" x14ac:dyDescent="0.2">
      <c r="A10" s="3">
        <v>9</v>
      </c>
      <c r="B10" s="44">
        <v>8.4</v>
      </c>
      <c r="C10" s="44">
        <v>8.5</v>
      </c>
      <c r="D10" s="5">
        <f t="shared" si="0"/>
        <v>1.6900000000000004</v>
      </c>
      <c r="E10" s="6">
        <f t="shared" si="1"/>
        <v>3.580000000000001</v>
      </c>
      <c r="F10" s="6">
        <f t="shared" si="4"/>
        <v>6.0502000000000029</v>
      </c>
      <c r="G10" s="6">
        <f t="shared" si="5"/>
        <v>2.8561000000000014</v>
      </c>
      <c r="H10" s="6">
        <f t="shared" si="5"/>
        <v>12.816400000000007</v>
      </c>
      <c r="I10" s="7">
        <f t="shared" si="2"/>
        <v>6.5529362765514367</v>
      </c>
      <c r="J10" s="46">
        <f t="shared" si="3"/>
        <v>1.8470637234485636</v>
      </c>
      <c r="K10" s="8">
        <f t="shared" si="6"/>
        <v>3.4116443984796718</v>
      </c>
      <c r="L10" s="6"/>
    </row>
    <row r="11" spans="1:14" x14ac:dyDescent="0.2">
      <c r="A11" s="3">
        <v>10</v>
      </c>
      <c r="B11" s="44">
        <v>8.8000000000000007</v>
      </c>
      <c r="C11" s="44">
        <v>8.5</v>
      </c>
      <c r="D11" s="5">
        <f t="shared" si="0"/>
        <v>1.6900000000000004</v>
      </c>
      <c r="E11" s="6">
        <f t="shared" si="1"/>
        <v>3.9800000000000013</v>
      </c>
      <c r="F11" s="6">
        <f t="shared" si="4"/>
        <v>6.726200000000004</v>
      </c>
      <c r="G11" s="6">
        <f t="shared" si="5"/>
        <v>2.8561000000000014</v>
      </c>
      <c r="H11" s="6">
        <f t="shared" si="5"/>
        <v>15.84040000000001</v>
      </c>
      <c r="I11" s="7">
        <f t="shared" si="2"/>
        <v>6.5529362765514367</v>
      </c>
      <c r="J11" s="46">
        <f t="shared" si="3"/>
        <v>2.247063723448564</v>
      </c>
      <c r="K11" s="8">
        <f t="shared" si="6"/>
        <v>5.0492953772385247</v>
      </c>
      <c r="L11" s="6"/>
      <c r="M11" s="77" t="s">
        <v>27</v>
      </c>
      <c r="N11" s="77"/>
    </row>
    <row r="12" spans="1:14" x14ac:dyDescent="0.2">
      <c r="A12" s="3">
        <v>11</v>
      </c>
      <c r="B12" s="44">
        <v>4.5999999999999996</v>
      </c>
      <c r="C12" s="44">
        <v>7.5</v>
      </c>
      <c r="D12" s="5">
        <f t="shared" si="0"/>
        <v>0.69000000000000039</v>
      </c>
      <c r="E12" s="6">
        <f t="shared" si="1"/>
        <v>-0.21999999999999975</v>
      </c>
      <c r="F12" s="6">
        <f t="shared" si="4"/>
        <v>-0.15179999999999991</v>
      </c>
      <c r="G12" s="6">
        <f t="shared" si="5"/>
        <v>0.47610000000000052</v>
      </c>
      <c r="H12" s="6">
        <f t="shared" si="5"/>
        <v>4.8399999999999888E-2</v>
      </c>
      <c r="I12" s="7">
        <f t="shared" si="2"/>
        <v>5.52753019575177</v>
      </c>
      <c r="J12" s="46">
        <f t="shared" si="3"/>
        <v>-0.92753019575177031</v>
      </c>
      <c r="K12" s="8">
        <f t="shared" si="6"/>
        <v>0.86031226403131733</v>
      </c>
      <c r="L12" s="6"/>
      <c r="M12" s="77"/>
      <c r="N12" s="77"/>
    </row>
    <row r="13" spans="1:14" x14ac:dyDescent="0.2">
      <c r="A13" s="3">
        <v>12</v>
      </c>
      <c r="B13" s="44">
        <v>0.2</v>
      </c>
      <c r="C13" s="44">
        <v>3</v>
      </c>
      <c r="D13" s="5">
        <f t="shared" si="0"/>
        <v>-3.8099999999999996</v>
      </c>
      <c r="E13" s="6">
        <f t="shared" si="1"/>
        <v>-4.6199999999999992</v>
      </c>
      <c r="F13" s="6">
        <f t="shared" si="4"/>
        <v>17.602199999999996</v>
      </c>
      <c r="G13" s="6">
        <f t="shared" si="5"/>
        <v>14.516099999999996</v>
      </c>
      <c r="H13" s="6">
        <f t="shared" si="5"/>
        <v>21.344399999999993</v>
      </c>
      <c r="I13" s="7">
        <f t="shared" si="2"/>
        <v>0.91320283215326903</v>
      </c>
      <c r="J13" s="46">
        <f t="shared" si="3"/>
        <v>-0.71320283215326907</v>
      </c>
      <c r="K13" s="8">
        <f t="shared" si="6"/>
        <v>0.50865827979144407</v>
      </c>
      <c r="L13" s="6"/>
      <c r="M13" s="18" t="s">
        <v>26</v>
      </c>
      <c r="N13" s="22">
        <f>AVERAGE(Tabela1[u])</f>
        <v>8.8817841970012528E-17</v>
      </c>
    </row>
    <row r="14" spans="1:14" x14ac:dyDescent="0.2">
      <c r="A14" s="3">
        <v>13</v>
      </c>
      <c r="B14" s="44">
        <v>3.7</v>
      </c>
      <c r="C14" s="44">
        <v>5</v>
      </c>
      <c r="D14" s="5">
        <f t="shared" si="0"/>
        <v>-1.8099999999999996</v>
      </c>
      <c r="E14" s="6">
        <f t="shared" si="1"/>
        <v>-1.1199999999999992</v>
      </c>
      <c r="F14" s="6">
        <f t="shared" si="4"/>
        <v>2.0271999999999983</v>
      </c>
      <c r="G14" s="6">
        <f t="shared" si="5"/>
        <v>3.2760999999999987</v>
      </c>
      <c r="H14" s="6">
        <f t="shared" si="5"/>
        <v>1.2543999999999982</v>
      </c>
      <c r="I14" s="7">
        <f t="shared" si="2"/>
        <v>2.9640149937526026</v>
      </c>
      <c r="J14" s="46">
        <f t="shared" si="3"/>
        <v>0.7359850062473976</v>
      </c>
      <c r="K14" s="8">
        <f t="shared" si="6"/>
        <v>0.54167392942098191</v>
      </c>
      <c r="L14" s="6"/>
      <c r="M14" s="18" t="s">
        <v>28</v>
      </c>
      <c r="N14" s="22">
        <f>K22/18</f>
        <v>3.5472280068489983</v>
      </c>
    </row>
    <row r="15" spans="1:14" x14ac:dyDescent="0.2">
      <c r="A15" s="3">
        <v>14</v>
      </c>
      <c r="B15" s="44">
        <v>7.1</v>
      </c>
      <c r="C15" s="44">
        <v>7.5</v>
      </c>
      <c r="D15" s="5">
        <f t="shared" si="0"/>
        <v>0.69000000000000039</v>
      </c>
      <c r="E15" s="6">
        <f t="shared" si="1"/>
        <v>2.2800000000000002</v>
      </c>
      <c r="F15" s="6">
        <f t="shared" si="4"/>
        <v>1.573200000000001</v>
      </c>
      <c r="G15" s="6">
        <f t="shared" si="5"/>
        <v>0.47610000000000052</v>
      </c>
      <c r="H15" s="6">
        <f t="shared" si="5"/>
        <v>5.1984000000000012</v>
      </c>
      <c r="I15" s="7">
        <f t="shared" si="2"/>
        <v>5.52753019575177</v>
      </c>
      <c r="J15" s="46">
        <f t="shared" si="3"/>
        <v>1.5724698042482297</v>
      </c>
      <c r="K15" s="8">
        <f t="shared" si="6"/>
        <v>2.4726612852724656</v>
      </c>
      <c r="L15" s="6"/>
      <c r="M15" s="18" t="s">
        <v>29</v>
      </c>
      <c r="N15" s="45">
        <f>SQRT(N14)</f>
        <v>1.8834086138830837</v>
      </c>
    </row>
    <row r="16" spans="1:14" x14ac:dyDescent="0.2">
      <c r="A16" s="3">
        <v>15</v>
      </c>
      <c r="B16" s="44">
        <v>1.3</v>
      </c>
      <c r="C16" s="44">
        <v>6</v>
      </c>
      <c r="D16" s="5">
        <f t="shared" si="0"/>
        <v>-0.80999999999999961</v>
      </c>
      <c r="E16" s="6">
        <f t="shared" si="1"/>
        <v>-3.5199999999999996</v>
      </c>
      <c r="F16" s="6">
        <f t="shared" si="4"/>
        <v>2.8511999999999982</v>
      </c>
      <c r="G16" s="6">
        <f t="shared" si="5"/>
        <v>0.65609999999999935</v>
      </c>
      <c r="H16" s="6">
        <f t="shared" si="5"/>
        <v>12.390399999999998</v>
      </c>
      <c r="I16" s="7">
        <f t="shared" si="2"/>
        <v>3.9894210745522702</v>
      </c>
      <c r="J16" s="46">
        <f t="shared" si="3"/>
        <v>-2.6894210745522704</v>
      </c>
      <c r="K16" s="8">
        <f t="shared" si="6"/>
        <v>7.2329857162458886</v>
      </c>
      <c r="L16" s="6"/>
    </row>
    <row r="17" spans="1:14" x14ac:dyDescent="0.2">
      <c r="A17" s="3">
        <v>16</v>
      </c>
      <c r="B17" s="44">
        <v>4.2</v>
      </c>
      <c r="C17" s="44">
        <v>7</v>
      </c>
      <c r="D17" s="5">
        <f t="shared" si="0"/>
        <v>0.19000000000000039</v>
      </c>
      <c r="E17" s="6">
        <f t="shared" si="1"/>
        <v>-0.61999999999999922</v>
      </c>
      <c r="F17" s="6">
        <f t="shared" si="4"/>
        <v>-0.1178000000000001</v>
      </c>
      <c r="G17" s="6">
        <f t="shared" si="5"/>
        <v>3.6100000000000146E-2</v>
      </c>
      <c r="H17" s="6">
        <f t="shared" si="5"/>
        <v>0.38439999999999902</v>
      </c>
      <c r="I17" s="7">
        <f t="shared" si="2"/>
        <v>5.014827155351937</v>
      </c>
      <c r="J17" s="46">
        <f t="shared" si="3"/>
        <v>-0.81482715535193684</v>
      </c>
      <c r="K17" s="8">
        <f t="shared" si="6"/>
        <v>0.66394329309892941</v>
      </c>
      <c r="L17" s="6"/>
      <c r="M17" s="77" t="s">
        <v>62</v>
      </c>
      <c r="N17" s="77"/>
    </row>
    <row r="18" spans="1:14" x14ac:dyDescent="0.2">
      <c r="A18" s="3">
        <v>17</v>
      </c>
      <c r="B18" s="44">
        <v>6.5</v>
      </c>
      <c r="C18" s="44">
        <v>7.5</v>
      </c>
      <c r="D18" s="5">
        <f t="shared" si="0"/>
        <v>0.69000000000000039</v>
      </c>
      <c r="E18" s="6">
        <f t="shared" si="1"/>
        <v>1.6800000000000006</v>
      </c>
      <c r="F18" s="6">
        <f t="shared" si="4"/>
        <v>1.1592000000000011</v>
      </c>
      <c r="G18" s="6">
        <f t="shared" si="5"/>
        <v>0.47610000000000052</v>
      </c>
      <c r="H18" s="6">
        <f t="shared" si="5"/>
        <v>2.8224000000000022</v>
      </c>
      <c r="I18" s="7">
        <f t="shared" si="2"/>
        <v>5.52753019575177</v>
      </c>
      <c r="J18" s="46">
        <f t="shared" si="3"/>
        <v>0.97246980424823004</v>
      </c>
      <c r="K18" s="8">
        <f t="shared" si="6"/>
        <v>0.94569752017459086</v>
      </c>
      <c r="L18" s="6"/>
      <c r="M18" s="18" t="s">
        <v>63</v>
      </c>
      <c r="N18" s="46">
        <f>F22/SQRT(G22*H22)</f>
        <v>0.64481337080941226</v>
      </c>
    </row>
    <row r="19" spans="1:14" x14ac:dyDescent="0.2">
      <c r="A19" s="3">
        <v>18</v>
      </c>
      <c r="B19" s="44">
        <v>3.8</v>
      </c>
      <c r="C19" s="44">
        <v>4</v>
      </c>
      <c r="D19" s="5">
        <f t="shared" si="0"/>
        <v>-2.8099999999999996</v>
      </c>
      <c r="E19" s="6">
        <f t="shared" si="1"/>
        <v>-1.0199999999999996</v>
      </c>
      <c r="F19" s="6">
        <f t="shared" si="4"/>
        <v>2.8661999999999983</v>
      </c>
      <c r="G19" s="6">
        <f t="shared" si="5"/>
        <v>7.8960999999999979</v>
      </c>
      <c r="H19" s="6">
        <f t="shared" si="5"/>
        <v>1.0403999999999991</v>
      </c>
      <c r="I19" s="7">
        <f t="shared" si="2"/>
        <v>1.9386089129529358</v>
      </c>
      <c r="J19" s="46">
        <f t="shared" si="3"/>
        <v>1.861391087047064</v>
      </c>
      <c r="K19" s="8">
        <f t="shared" si="6"/>
        <v>3.4647767789382509</v>
      </c>
      <c r="L19" s="6"/>
      <c r="M19" s="18" t="s">
        <v>65</v>
      </c>
      <c r="N19" s="46">
        <f>CORREL(Tabela1[nota (y)],Tabela1[antes (x)])</f>
        <v>0.64481337080941237</v>
      </c>
    </row>
    <row r="20" spans="1:14" x14ac:dyDescent="0.2">
      <c r="A20" s="3">
        <v>19</v>
      </c>
      <c r="B20" s="44">
        <v>4</v>
      </c>
      <c r="C20" s="44">
        <v>7</v>
      </c>
      <c r="D20" s="5">
        <f t="shared" si="0"/>
        <v>0.19000000000000039</v>
      </c>
      <c r="E20" s="6">
        <f t="shared" si="1"/>
        <v>-0.8199999999999994</v>
      </c>
      <c r="F20" s="6">
        <f t="shared" si="4"/>
        <v>-0.15580000000000022</v>
      </c>
      <c r="G20" s="6">
        <f t="shared" si="5"/>
        <v>3.6100000000000146E-2</v>
      </c>
      <c r="H20" s="6">
        <f t="shared" si="5"/>
        <v>0.672399999999999</v>
      </c>
      <c r="I20" s="7">
        <f t="shared" si="2"/>
        <v>5.014827155351937</v>
      </c>
      <c r="J20" s="46">
        <f t="shared" si="3"/>
        <v>-1.014827155351937</v>
      </c>
      <c r="K20" s="8">
        <f t="shared" si="6"/>
        <v>1.0298741552397046</v>
      </c>
      <c r="L20" s="6"/>
    </row>
    <row r="21" spans="1:14" ht="13.5" thickBot="1" x14ac:dyDescent="0.25">
      <c r="A21" s="4">
        <v>20</v>
      </c>
      <c r="B21" s="44">
        <v>3.8</v>
      </c>
      <c r="C21" s="44">
        <v>6.5</v>
      </c>
      <c r="D21" s="9">
        <f t="shared" si="0"/>
        <v>-0.30999999999999961</v>
      </c>
      <c r="E21" s="10">
        <f t="shared" si="1"/>
        <v>-1.0199999999999996</v>
      </c>
      <c r="F21" s="10">
        <f t="shared" si="4"/>
        <v>0.31619999999999948</v>
      </c>
      <c r="G21" s="10">
        <f t="shared" si="5"/>
        <v>9.6099999999999755E-2</v>
      </c>
      <c r="H21" s="10">
        <f t="shared" si="5"/>
        <v>1.0403999999999991</v>
      </c>
      <c r="I21" s="11">
        <f t="shared" si="2"/>
        <v>4.5021241149521032</v>
      </c>
      <c r="J21" s="59">
        <f t="shared" si="3"/>
        <v>-0.70212411495210336</v>
      </c>
      <c r="K21" s="12">
        <f t="shared" si="6"/>
        <v>0.49297827279727446</v>
      </c>
      <c r="L21" s="6"/>
    </row>
    <row r="22" spans="1:14" x14ac:dyDescent="0.2">
      <c r="A22" s="13" t="s">
        <v>12</v>
      </c>
      <c r="B22" s="14">
        <f>AVERAGE(B2:B21)</f>
        <v>4.8199999999999994</v>
      </c>
      <c r="C22" s="14">
        <f>AVERAGE(C2:C21)</f>
        <v>6.81</v>
      </c>
      <c r="E22" s="15" t="s">
        <v>15</v>
      </c>
      <c r="F22" s="16">
        <f>SUM(F2:F21)</f>
        <v>44.316000000000003</v>
      </c>
      <c r="G22" s="16">
        <f>SUM(G2:G21)</f>
        <v>43.217999999999996</v>
      </c>
      <c r="H22" s="16">
        <f>SUM(H2:H21)</f>
        <v>109.29200000000004</v>
      </c>
      <c r="J22" s="16">
        <f>SUM(Tabela1[u])</f>
        <v>1.7763568394002505E-15</v>
      </c>
      <c r="K22" s="16">
        <f>SUM(Tabela1[u^2])</f>
        <v>63.850104123281973</v>
      </c>
    </row>
  </sheetData>
  <mergeCells count="4">
    <mergeCell ref="M17:N17"/>
    <mergeCell ref="M11:N12"/>
    <mergeCell ref="M6:N7"/>
    <mergeCell ref="M1:N1"/>
  </mergeCells>
  <phoneticPr fontId="9" type="noConversion"/>
  <pageMargins left="0.78740157499999996" right="0.78740157499999996" top="0.984251969" bottom="0.984251969" header="0.49212598499999999" footer="0.49212598499999999"/>
  <headerFooter alignWithMargins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44C8-C532-4125-B9D6-A9DAFB6DC21C}">
  <dimension ref="A1:M44"/>
  <sheetViews>
    <sheetView tabSelected="1" workbookViewId="0">
      <selection activeCell="I29" sqref="I29"/>
    </sheetView>
  </sheetViews>
  <sheetFormatPr defaultRowHeight="12.75" x14ac:dyDescent="0.2"/>
  <cols>
    <col min="5" max="13" width="15.28515625" customWidth="1"/>
  </cols>
  <sheetData>
    <row r="1" spans="1:13" ht="13.5" thickBot="1" x14ac:dyDescent="0.25">
      <c r="A1" s="23" t="s">
        <v>11</v>
      </c>
      <c r="B1" s="24" t="s">
        <v>67</v>
      </c>
      <c r="C1" s="25" t="s">
        <v>68</v>
      </c>
      <c r="E1" t="s">
        <v>33</v>
      </c>
    </row>
    <row r="2" spans="1:13" ht="14.25" thickTop="1" thickBot="1" x14ac:dyDescent="0.25">
      <c r="A2" s="26">
        <v>1</v>
      </c>
      <c r="B2" s="27">
        <v>2.7</v>
      </c>
      <c r="C2" s="52">
        <v>6</v>
      </c>
    </row>
    <row r="3" spans="1:13" x14ac:dyDescent="0.2">
      <c r="A3" s="28">
        <v>2</v>
      </c>
      <c r="B3" s="29">
        <v>5.8</v>
      </c>
      <c r="C3" s="53">
        <v>8.5</v>
      </c>
      <c r="E3" s="39" t="s">
        <v>34</v>
      </c>
      <c r="F3" s="39"/>
    </row>
    <row r="4" spans="1:13" x14ac:dyDescent="0.2">
      <c r="A4" s="26">
        <v>3</v>
      </c>
      <c r="B4" s="27">
        <v>7.2</v>
      </c>
      <c r="C4" s="52">
        <v>6.5</v>
      </c>
      <c r="E4" t="s">
        <v>35</v>
      </c>
      <c r="F4">
        <v>0.64481337080941259</v>
      </c>
    </row>
    <row r="5" spans="1:13" x14ac:dyDescent="0.2">
      <c r="A5" s="28">
        <v>4</v>
      </c>
      <c r="B5" s="29">
        <v>3.4</v>
      </c>
      <c r="C5" s="53">
        <v>6</v>
      </c>
      <c r="E5" t="s">
        <v>36</v>
      </c>
      <c r="F5">
        <v>0.41578428317459698</v>
      </c>
    </row>
    <row r="6" spans="1:13" x14ac:dyDescent="0.2">
      <c r="A6" s="26">
        <v>5</v>
      </c>
      <c r="B6" s="27">
        <v>8.8000000000000007</v>
      </c>
      <c r="C6" s="52">
        <v>7.5</v>
      </c>
      <c r="E6" t="s">
        <v>37</v>
      </c>
      <c r="F6">
        <v>0.38332785446207462</v>
      </c>
    </row>
    <row r="7" spans="1:13" x14ac:dyDescent="0.2">
      <c r="A7" s="28">
        <v>6</v>
      </c>
      <c r="B7" s="29">
        <v>4.5999999999999996</v>
      </c>
      <c r="C7" s="53">
        <v>7</v>
      </c>
      <c r="E7" t="s">
        <v>38</v>
      </c>
      <c r="F7">
        <v>1.8834086138830837</v>
      </c>
    </row>
    <row r="8" spans="1:13" ht="13.5" thickBot="1" x14ac:dyDescent="0.25">
      <c r="A8" s="26">
        <v>7</v>
      </c>
      <c r="B8" s="27">
        <v>5</v>
      </c>
      <c r="C8" s="52">
        <v>8.5</v>
      </c>
      <c r="E8" s="37" t="s">
        <v>39</v>
      </c>
      <c r="F8" s="37">
        <v>20</v>
      </c>
    </row>
    <row r="9" spans="1:13" x14ac:dyDescent="0.2">
      <c r="A9" s="28">
        <v>8</v>
      </c>
      <c r="B9" s="29">
        <v>2.5</v>
      </c>
      <c r="C9" s="53">
        <v>8.1999999999999993</v>
      </c>
    </row>
    <row r="10" spans="1:13" ht="13.5" thickBot="1" x14ac:dyDescent="0.25">
      <c r="A10" s="26">
        <v>9</v>
      </c>
      <c r="B10" s="27">
        <v>8.4</v>
      </c>
      <c r="C10" s="52">
        <v>8.5</v>
      </c>
      <c r="E10" t="s">
        <v>40</v>
      </c>
    </row>
    <row r="11" spans="1:13" x14ac:dyDescent="0.2">
      <c r="A11" s="28">
        <v>10</v>
      </c>
      <c r="B11" s="29">
        <v>8.8000000000000007</v>
      </c>
      <c r="C11" s="53">
        <v>8.5</v>
      </c>
      <c r="E11" s="38"/>
      <c r="F11" s="38" t="s">
        <v>45</v>
      </c>
      <c r="G11" s="38" t="s">
        <v>46</v>
      </c>
      <c r="H11" s="38" t="s">
        <v>47</v>
      </c>
      <c r="I11" s="38" t="s">
        <v>48</v>
      </c>
      <c r="J11" s="38" t="s">
        <v>49</v>
      </c>
    </row>
    <row r="12" spans="1:13" x14ac:dyDescent="0.2">
      <c r="A12" s="26">
        <v>11</v>
      </c>
      <c r="B12" s="27">
        <v>4.5999999999999996</v>
      </c>
      <c r="C12" s="52">
        <v>7.5</v>
      </c>
      <c r="E12" t="s">
        <v>41</v>
      </c>
      <c r="F12">
        <v>1</v>
      </c>
      <c r="G12">
        <v>45.441895876718071</v>
      </c>
      <c r="H12">
        <v>45.441895876718071</v>
      </c>
      <c r="I12">
        <v>12.810537069784836</v>
      </c>
      <c r="J12">
        <v>2.1442215844323254E-3</v>
      </c>
    </row>
    <row r="13" spans="1:13" x14ac:dyDescent="0.2">
      <c r="A13" s="28">
        <v>12</v>
      </c>
      <c r="B13" s="29">
        <v>0.2</v>
      </c>
      <c r="C13" s="53">
        <v>3</v>
      </c>
      <c r="E13" t="s">
        <v>42</v>
      </c>
      <c r="F13">
        <v>18</v>
      </c>
      <c r="G13">
        <v>63.850104123281973</v>
      </c>
      <c r="H13">
        <v>3.5472280068489983</v>
      </c>
    </row>
    <row r="14" spans="1:13" ht="13.5" thickBot="1" x14ac:dyDescent="0.25">
      <c r="A14" s="26">
        <v>13</v>
      </c>
      <c r="B14" s="27">
        <v>3.7</v>
      </c>
      <c r="C14" s="52">
        <v>5</v>
      </c>
      <c r="E14" s="37" t="s">
        <v>43</v>
      </c>
      <c r="F14" s="37">
        <v>19</v>
      </c>
      <c r="G14" s="37">
        <v>109.29200000000004</v>
      </c>
      <c r="H14" s="37"/>
      <c r="I14" s="37"/>
      <c r="J14" s="37"/>
    </row>
    <row r="15" spans="1:13" ht="13.5" thickBot="1" x14ac:dyDescent="0.25">
      <c r="A15" s="28">
        <v>14</v>
      </c>
      <c r="B15" s="29">
        <v>7.1</v>
      </c>
      <c r="C15" s="53">
        <v>7.5</v>
      </c>
    </row>
    <row r="16" spans="1:13" x14ac:dyDescent="0.2">
      <c r="A16" s="26">
        <v>15</v>
      </c>
      <c r="B16" s="27">
        <v>1.3</v>
      </c>
      <c r="C16" s="52">
        <v>6</v>
      </c>
      <c r="E16" s="38"/>
      <c r="F16" s="38" t="s">
        <v>50</v>
      </c>
      <c r="G16" s="38" t="s">
        <v>38</v>
      </c>
      <c r="H16" s="38" t="s">
        <v>51</v>
      </c>
      <c r="I16" s="38" t="s">
        <v>52</v>
      </c>
      <c r="J16" s="38" t="s">
        <v>53</v>
      </c>
      <c r="K16" s="38" t="s">
        <v>54</v>
      </c>
      <c r="L16" s="38" t="s">
        <v>55</v>
      </c>
      <c r="M16" s="38" t="s">
        <v>56</v>
      </c>
    </row>
    <row r="17" spans="1:13" x14ac:dyDescent="0.2">
      <c r="A17" s="28">
        <v>16</v>
      </c>
      <c r="B17" s="29">
        <v>4.2</v>
      </c>
      <c r="C17" s="53">
        <v>7</v>
      </c>
      <c r="E17" t="s">
        <v>44</v>
      </c>
      <c r="F17">
        <v>-2.1630154102457322</v>
      </c>
      <c r="G17">
        <v>1.9959455280139706</v>
      </c>
      <c r="H17">
        <v>-1.0837046301549127</v>
      </c>
      <c r="I17">
        <v>0.2927990288173053</v>
      </c>
      <c r="J17">
        <v>-6.356341361170819</v>
      </c>
      <c r="K17">
        <v>2.0303105406793547</v>
      </c>
      <c r="L17">
        <v>-6.356341361170819</v>
      </c>
      <c r="M17">
        <v>2.0303105406793547</v>
      </c>
    </row>
    <row r="18" spans="1:13" ht="13.5" thickBot="1" x14ac:dyDescent="0.25">
      <c r="A18" s="26">
        <v>17</v>
      </c>
      <c r="B18" s="27">
        <v>6.5</v>
      </c>
      <c r="C18" s="52">
        <v>7.5</v>
      </c>
      <c r="E18" s="37" t="s">
        <v>68</v>
      </c>
      <c r="F18" s="37">
        <v>1.025406080799667</v>
      </c>
      <c r="G18" s="37">
        <v>0.28649181564974346</v>
      </c>
      <c r="H18" s="37">
        <v>3.5791810613302077</v>
      </c>
      <c r="I18" s="37">
        <v>2.1442215844323254E-3</v>
      </c>
      <c r="J18" s="37">
        <v>0.4235091109524487</v>
      </c>
      <c r="K18" s="37">
        <v>1.6273030506468853</v>
      </c>
      <c r="L18" s="37">
        <v>0.4235091109524487</v>
      </c>
      <c r="M18" s="37">
        <v>1.6273030506468853</v>
      </c>
    </row>
    <row r="19" spans="1:13" x14ac:dyDescent="0.2">
      <c r="A19" s="28">
        <v>18</v>
      </c>
      <c r="B19" s="29">
        <v>3.8</v>
      </c>
      <c r="C19" s="53">
        <v>4</v>
      </c>
    </row>
    <row r="20" spans="1:13" x14ac:dyDescent="0.2">
      <c r="A20" s="26">
        <v>19</v>
      </c>
      <c r="B20" s="27">
        <v>4</v>
      </c>
      <c r="C20" s="52">
        <v>7</v>
      </c>
    </row>
    <row r="21" spans="1:13" ht="13.5" thickBot="1" x14ac:dyDescent="0.25">
      <c r="A21" s="30">
        <v>20</v>
      </c>
      <c r="B21" s="31">
        <v>3.8</v>
      </c>
      <c r="C21" s="53">
        <v>6.5</v>
      </c>
    </row>
    <row r="22" spans="1:13" x14ac:dyDescent="0.2">
      <c r="E22" t="s">
        <v>57</v>
      </c>
    </row>
    <row r="23" spans="1:13" ht="13.5" thickBot="1" x14ac:dyDescent="0.25"/>
    <row r="24" spans="1:13" x14ac:dyDescent="0.2">
      <c r="E24" s="38" t="s">
        <v>58</v>
      </c>
      <c r="F24" s="38" t="s">
        <v>69</v>
      </c>
      <c r="G24" s="38" t="s">
        <v>59</v>
      </c>
    </row>
    <row r="25" spans="1:13" x14ac:dyDescent="0.2">
      <c r="E25">
        <v>1</v>
      </c>
      <c r="F25">
        <v>3.9894210745522702</v>
      </c>
      <c r="G25">
        <v>-1.2894210745522701</v>
      </c>
    </row>
    <row r="26" spans="1:13" x14ac:dyDescent="0.2">
      <c r="E26">
        <v>2</v>
      </c>
      <c r="F26">
        <v>6.5529362765514367</v>
      </c>
      <c r="G26">
        <v>-0.75293627655143691</v>
      </c>
    </row>
    <row r="27" spans="1:13" x14ac:dyDescent="0.2">
      <c r="E27">
        <v>3</v>
      </c>
      <c r="F27">
        <v>4.5021241149521032</v>
      </c>
      <c r="G27">
        <v>2.697875885047897</v>
      </c>
    </row>
    <row r="28" spans="1:13" x14ac:dyDescent="0.2">
      <c r="E28">
        <v>4</v>
      </c>
      <c r="F28">
        <v>3.9894210745522702</v>
      </c>
      <c r="G28">
        <v>-0.58942107455227033</v>
      </c>
    </row>
    <row r="29" spans="1:13" x14ac:dyDescent="0.2">
      <c r="E29">
        <v>5</v>
      </c>
      <c r="F29">
        <v>5.52753019575177</v>
      </c>
      <c r="G29">
        <v>3.2724698042482308</v>
      </c>
    </row>
    <row r="30" spans="1:13" x14ac:dyDescent="0.2">
      <c r="E30">
        <v>6</v>
      </c>
      <c r="F30">
        <v>5.014827155351937</v>
      </c>
      <c r="G30">
        <v>-0.41482715535193737</v>
      </c>
    </row>
    <row r="31" spans="1:13" x14ac:dyDescent="0.2">
      <c r="E31">
        <v>7</v>
      </c>
      <c r="F31">
        <v>6.5529362765514367</v>
      </c>
      <c r="G31">
        <v>-1.5529362765514367</v>
      </c>
    </row>
    <row r="32" spans="1:13" x14ac:dyDescent="0.2">
      <c r="E32">
        <v>8</v>
      </c>
      <c r="F32">
        <v>6.2453144523115363</v>
      </c>
      <c r="G32">
        <v>-3.7453144523115363</v>
      </c>
    </row>
    <row r="33" spans="5:7" x14ac:dyDescent="0.2">
      <c r="E33">
        <v>9</v>
      </c>
      <c r="F33">
        <v>6.5529362765514367</v>
      </c>
      <c r="G33">
        <v>1.8470637234485636</v>
      </c>
    </row>
    <row r="34" spans="5:7" x14ac:dyDescent="0.2">
      <c r="E34">
        <v>10</v>
      </c>
      <c r="F34">
        <v>6.5529362765514367</v>
      </c>
      <c r="G34">
        <v>2.247063723448564</v>
      </c>
    </row>
    <row r="35" spans="5:7" x14ac:dyDescent="0.2">
      <c r="E35">
        <v>11</v>
      </c>
      <c r="F35">
        <v>5.52753019575177</v>
      </c>
      <c r="G35">
        <v>-0.92753019575177031</v>
      </c>
    </row>
    <row r="36" spans="5:7" x14ac:dyDescent="0.2">
      <c r="E36">
        <v>12</v>
      </c>
      <c r="F36">
        <v>0.91320283215326903</v>
      </c>
      <c r="G36">
        <v>-0.71320283215326907</v>
      </c>
    </row>
    <row r="37" spans="5:7" x14ac:dyDescent="0.2">
      <c r="E37">
        <v>13</v>
      </c>
      <c r="F37">
        <v>2.9640149937526026</v>
      </c>
      <c r="G37">
        <v>0.7359850062473976</v>
      </c>
    </row>
    <row r="38" spans="5:7" x14ac:dyDescent="0.2">
      <c r="E38">
        <v>14</v>
      </c>
      <c r="F38">
        <v>5.52753019575177</v>
      </c>
      <c r="G38">
        <v>1.5724698042482297</v>
      </c>
    </row>
    <row r="39" spans="5:7" x14ac:dyDescent="0.2">
      <c r="E39">
        <v>15</v>
      </c>
      <c r="F39">
        <v>3.9894210745522702</v>
      </c>
      <c r="G39">
        <v>-2.6894210745522704</v>
      </c>
    </row>
    <row r="40" spans="5:7" x14ac:dyDescent="0.2">
      <c r="E40">
        <v>16</v>
      </c>
      <c r="F40">
        <v>5.014827155351937</v>
      </c>
      <c r="G40">
        <v>-0.81482715535193684</v>
      </c>
    </row>
    <row r="41" spans="5:7" x14ac:dyDescent="0.2">
      <c r="E41">
        <v>17</v>
      </c>
      <c r="F41">
        <v>5.52753019575177</v>
      </c>
      <c r="G41">
        <v>0.97246980424823004</v>
      </c>
    </row>
    <row r="42" spans="5:7" x14ac:dyDescent="0.2">
      <c r="E42">
        <v>18</v>
      </c>
      <c r="F42">
        <v>1.9386089129529358</v>
      </c>
      <c r="G42">
        <v>1.861391087047064</v>
      </c>
    </row>
    <row r="43" spans="5:7" x14ac:dyDescent="0.2">
      <c r="E43">
        <v>19</v>
      </c>
      <c r="F43">
        <v>5.014827155351937</v>
      </c>
      <c r="G43">
        <v>-1.014827155351937</v>
      </c>
    </row>
    <row r="44" spans="5:7" ht="13.5" thickBot="1" x14ac:dyDescent="0.25">
      <c r="E44" s="37">
        <v>20</v>
      </c>
      <c r="F44" s="37">
        <v>4.5021241149521032</v>
      </c>
      <c r="G44" s="37">
        <v>-0.70212411495210336</v>
      </c>
    </row>
  </sheetData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344F-CF18-4391-8423-0E22A2F50FD5}">
  <dimension ref="A1:T45"/>
  <sheetViews>
    <sheetView workbookViewId="0">
      <selection activeCell="L7" sqref="L7"/>
    </sheetView>
  </sheetViews>
  <sheetFormatPr defaultRowHeight="12.75" x14ac:dyDescent="0.2"/>
  <cols>
    <col min="1" max="1" width="7.5703125" customWidth="1"/>
    <col min="2" max="2" width="8.85546875" customWidth="1"/>
    <col min="3" max="3" width="9" customWidth="1"/>
    <col min="4" max="4" width="1.85546875" customWidth="1"/>
    <col min="5" max="13" width="12.28515625" customWidth="1"/>
    <col min="14" max="14" width="10.85546875" customWidth="1"/>
  </cols>
  <sheetData>
    <row r="1" spans="1:20" x14ac:dyDescent="0.2">
      <c r="A1" s="47" t="s">
        <v>11</v>
      </c>
      <c r="B1" s="50" t="s">
        <v>67</v>
      </c>
      <c r="C1" s="51" t="s">
        <v>68</v>
      </c>
      <c r="E1" s="19" t="s">
        <v>33</v>
      </c>
      <c r="F1" s="19"/>
      <c r="G1" s="19"/>
      <c r="H1" s="19"/>
      <c r="I1" s="19"/>
      <c r="J1" s="19"/>
      <c r="K1" s="19"/>
      <c r="L1" s="19"/>
      <c r="M1" s="19"/>
    </row>
    <row r="2" spans="1:20" ht="13.5" thickBot="1" x14ac:dyDescent="0.25">
      <c r="A2" s="3">
        <v>1</v>
      </c>
      <c r="B2" s="44">
        <v>2.7</v>
      </c>
      <c r="C2" s="44">
        <v>6</v>
      </c>
      <c r="E2" s="19"/>
      <c r="F2" s="19"/>
      <c r="G2" s="19"/>
      <c r="H2" s="19"/>
      <c r="I2" s="19"/>
      <c r="J2" s="19"/>
      <c r="K2" s="19"/>
      <c r="L2" s="19"/>
      <c r="M2" s="19"/>
      <c r="N2" s="79" t="s">
        <v>97</v>
      </c>
      <c r="O2" s="80"/>
      <c r="P2" s="80"/>
      <c r="Q2" s="80"/>
      <c r="R2" s="80"/>
      <c r="S2" s="80"/>
      <c r="T2" s="80"/>
    </row>
    <row r="3" spans="1:20" x14ac:dyDescent="0.2">
      <c r="A3" s="3">
        <v>2</v>
      </c>
      <c r="B3" s="44">
        <v>5.8</v>
      </c>
      <c r="C3" s="44">
        <v>8.5</v>
      </c>
      <c r="E3" s="69" t="s">
        <v>34</v>
      </c>
      <c r="F3" s="69"/>
      <c r="G3" s="19"/>
      <c r="H3" s="19"/>
      <c r="I3" s="19"/>
      <c r="J3" s="19"/>
      <c r="K3" s="19"/>
      <c r="L3" s="19"/>
      <c r="M3" s="19"/>
      <c r="N3" s="80"/>
      <c r="O3" s="80"/>
      <c r="P3" s="80"/>
      <c r="Q3" s="80"/>
      <c r="R3" s="80"/>
      <c r="S3" s="80"/>
      <c r="T3" s="80"/>
    </row>
    <row r="4" spans="1:20" x14ac:dyDescent="0.2">
      <c r="A4" s="3">
        <v>3</v>
      </c>
      <c r="B4" s="44">
        <v>7.2</v>
      </c>
      <c r="C4" s="44">
        <v>6.5</v>
      </c>
      <c r="E4" s="19" t="s">
        <v>35</v>
      </c>
      <c r="F4" s="19">
        <v>0.93887847793356149</v>
      </c>
      <c r="G4" s="19"/>
      <c r="H4" s="19"/>
      <c r="I4" s="19"/>
      <c r="J4" s="19"/>
      <c r="K4" s="19"/>
      <c r="L4" s="19"/>
      <c r="M4" s="19"/>
      <c r="N4" s="80"/>
      <c r="O4" s="80"/>
      <c r="P4" s="80"/>
      <c r="Q4" s="80"/>
      <c r="R4" s="80"/>
      <c r="S4" s="80"/>
      <c r="T4" s="80"/>
    </row>
    <row r="5" spans="1:20" x14ac:dyDescent="0.2">
      <c r="A5" s="3">
        <v>4</v>
      </c>
      <c r="B5" s="44">
        <v>3.4</v>
      </c>
      <c r="C5" s="44">
        <v>6</v>
      </c>
      <c r="E5" s="19" t="s">
        <v>36</v>
      </c>
      <c r="F5" s="19">
        <v>0.88149279632684119</v>
      </c>
      <c r="G5" s="19"/>
      <c r="H5" s="19"/>
      <c r="I5" s="19"/>
      <c r="J5" s="19"/>
      <c r="K5" s="19"/>
      <c r="L5" s="19"/>
      <c r="M5" s="19"/>
      <c r="N5" s="80"/>
      <c r="O5" s="80"/>
      <c r="P5" s="80"/>
      <c r="Q5" s="80"/>
      <c r="R5" s="80"/>
      <c r="S5" s="80"/>
      <c r="T5" s="80"/>
    </row>
    <row r="6" spans="1:20" x14ac:dyDescent="0.2">
      <c r="A6" s="3">
        <v>5</v>
      </c>
      <c r="B6" s="44">
        <v>8.8000000000000007</v>
      </c>
      <c r="C6" s="44">
        <v>7.5</v>
      </c>
      <c r="E6" s="19" t="s">
        <v>37</v>
      </c>
      <c r="F6" s="19">
        <v>0.82886121737947271</v>
      </c>
      <c r="G6" s="19"/>
      <c r="H6" s="19"/>
      <c r="I6" s="19"/>
      <c r="J6" s="19"/>
      <c r="K6" s="19"/>
      <c r="L6" s="19"/>
      <c r="M6" s="19"/>
      <c r="N6" s="80"/>
      <c r="O6" s="80"/>
      <c r="P6" s="80"/>
      <c r="Q6" s="80"/>
      <c r="R6" s="80"/>
      <c r="S6" s="80"/>
      <c r="T6" s="80"/>
    </row>
    <row r="7" spans="1:20" x14ac:dyDescent="0.2">
      <c r="A7" s="3">
        <v>6</v>
      </c>
      <c r="B7" s="44">
        <v>4.5999999999999996</v>
      </c>
      <c r="C7" s="44">
        <v>7</v>
      </c>
      <c r="E7" s="19" t="s">
        <v>38</v>
      </c>
      <c r="F7" s="19">
        <v>1.8920334991494818</v>
      </c>
      <c r="G7" s="19"/>
      <c r="H7" s="19"/>
      <c r="I7" s="19"/>
      <c r="J7" s="19"/>
      <c r="K7" s="19"/>
      <c r="L7" s="19"/>
      <c r="M7" s="19"/>
      <c r="N7" s="80"/>
      <c r="O7" s="80"/>
      <c r="P7" s="80"/>
      <c r="Q7" s="80"/>
      <c r="R7" s="80"/>
      <c r="S7" s="80"/>
      <c r="T7" s="80"/>
    </row>
    <row r="8" spans="1:20" ht="13.5" thickBot="1" x14ac:dyDescent="0.25">
      <c r="A8" s="3">
        <v>7</v>
      </c>
      <c r="B8" s="44">
        <v>5</v>
      </c>
      <c r="C8" s="44">
        <v>8.5</v>
      </c>
      <c r="E8" s="70" t="s">
        <v>39</v>
      </c>
      <c r="F8" s="70">
        <v>20</v>
      </c>
      <c r="G8" s="19"/>
      <c r="H8" s="19"/>
      <c r="I8" s="19"/>
      <c r="J8" s="19"/>
      <c r="K8" s="19"/>
      <c r="L8" s="19"/>
      <c r="M8" s="19"/>
      <c r="N8" s="80"/>
      <c r="O8" s="80"/>
      <c r="P8" s="80"/>
      <c r="Q8" s="80"/>
      <c r="R8" s="80"/>
      <c r="S8" s="80"/>
      <c r="T8" s="80"/>
    </row>
    <row r="9" spans="1:20" x14ac:dyDescent="0.2">
      <c r="A9" s="3">
        <v>8</v>
      </c>
      <c r="B9" s="44">
        <v>2.5</v>
      </c>
      <c r="C9" s="44">
        <v>8.1999999999999993</v>
      </c>
      <c r="E9" s="19"/>
      <c r="F9" s="19"/>
      <c r="G9" s="19"/>
      <c r="H9" s="19"/>
      <c r="I9" s="19"/>
      <c r="J9" s="19"/>
      <c r="K9" s="19"/>
      <c r="L9" s="19"/>
      <c r="M9" s="19"/>
      <c r="N9" s="80"/>
      <c r="O9" s="80"/>
      <c r="P9" s="80"/>
      <c r="Q9" s="80"/>
      <c r="R9" s="80"/>
      <c r="S9" s="80"/>
      <c r="T9" s="80"/>
    </row>
    <row r="10" spans="1:20" ht="13.5" thickBot="1" x14ac:dyDescent="0.25">
      <c r="A10" s="3">
        <v>9</v>
      </c>
      <c r="B10" s="44">
        <v>8.4</v>
      </c>
      <c r="C10" s="44">
        <v>8.5</v>
      </c>
      <c r="E10" s="19" t="s">
        <v>40</v>
      </c>
      <c r="F10" s="19"/>
      <c r="G10" s="19"/>
      <c r="H10" s="19"/>
      <c r="I10" s="19"/>
      <c r="J10" s="19"/>
      <c r="K10" s="19"/>
      <c r="L10" s="19"/>
      <c r="M10" s="19"/>
      <c r="N10" s="80"/>
      <c r="O10" s="80"/>
      <c r="P10" s="80"/>
      <c r="Q10" s="80"/>
      <c r="R10" s="80"/>
      <c r="S10" s="80"/>
      <c r="T10" s="80"/>
    </row>
    <row r="11" spans="1:20" x14ac:dyDescent="0.2">
      <c r="A11" s="3">
        <v>10</v>
      </c>
      <c r="B11" s="44">
        <v>8.8000000000000007</v>
      </c>
      <c r="C11" s="44">
        <v>8.5</v>
      </c>
      <c r="E11" s="69"/>
      <c r="F11" s="69" t="s">
        <v>45</v>
      </c>
      <c r="G11" s="69" t="s">
        <v>46</v>
      </c>
      <c r="H11" s="69" t="s">
        <v>47</v>
      </c>
      <c r="I11" s="69" t="s">
        <v>48</v>
      </c>
      <c r="J11" s="69" t="s">
        <v>49</v>
      </c>
      <c r="K11" s="19"/>
      <c r="L11" s="19"/>
      <c r="M11" s="19"/>
      <c r="N11" s="80"/>
      <c r="O11" s="80"/>
      <c r="P11" s="80"/>
      <c r="Q11" s="80"/>
      <c r="R11" s="80"/>
      <c r="S11" s="80"/>
      <c r="T11" s="80"/>
    </row>
    <row r="12" spans="1:20" x14ac:dyDescent="0.2">
      <c r="A12" s="3">
        <v>11</v>
      </c>
      <c r="B12" s="44">
        <v>4.5999999999999996</v>
      </c>
      <c r="C12" s="44">
        <v>7.5</v>
      </c>
      <c r="E12" s="19" t="s">
        <v>41</v>
      </c>
      <c r="F12" s="19">
        <v>1</v>
      </c>
      <c r="G12" s="19">
        <v>505.92397552382727</v>
      </c>
      <c r="H12" s="19">
        <v>505.92397552382727</v>
      </c>
      <c r="I12" s="19">
        <v>141.3278063365812</v>
      </c>
      <c r="J12" s="19">
        <v>5.8668901859754344E-10</v>
      </c>
      <c r="K12" s="19"/>
      <c r="L12" s="19"/>
      <c r="M12" s="19"/>
      <c r="N12" s="80"/>
      <c r="O12" s="80"/>
      <c r="P12" s="80"/>
      <c r="Q12" s="80"/>
      <c r="R12" s="80"/>
      <c r="S12" s="80"/>
      <c r="T12" s="80"/>
    </row>
    <row r="13" spans="1:20" x14ac:dyDescent="0.2">
      <c r="A13" s="3">
        <v>12</v>
      </c>
      <c r="B13" s="44">
        <v>0.2</v>
      </c>
      <c r="C13" s="44">
        <v>3</v>
      </c>
      <c r="E13" s="19" t="s">
        <v>42</v>
      </c>
      <c r="F13" s="19">
        <v>19</v>
      </c>
      <c r="G13" s="19">
        <v>68.016024476172817</v>
      </c>
      <c r="H13" s="19">
        <v>3.5797907619038325</v>
      </c>
      <c r="I13" s="19"/>
      <c r="J13" s="19"/>
      <c r="K13" s="19"/>
      <c r="L13" s="19"/>
      <c r="M13" s="19"/>
      <c r="N13" s="80"/>
      <c r="O13" s="80"/>
      <c r="P13" s="80"/>
      <c r="Q13" s="80"/>
      <c r="R13" s="80"/>
      <c r="S13" s="80"/>
      <c r="T13" s="80"/>
    </row>
    <row r="14" spans="1:20" ht="13.5" thickBot="1" x14ac:dyDescent="0.25">
      <c r="A14" s="3">
        <v>13</v>
      </c>
      <c r="B14" s="44">
        <v>3.7</v>
      </c>
      <c r="C14" s="44">
        <v>5</v>
      </c>
      <c r="E14" s="70" t="s">
        <v>43</v>
      </c>
      <c r="F14" s="70">
        <v>20</v>
      </c>
      <c r="G14" s="70">
        <v>573.94000000000005</v>
      </c>
      <c r="H14" s="70"/>
      <c r="I14" s="70"/>
      <c r="J14" s="70"/>
      <c r="K14" s="19"/>
      <c r="L14" s="19"/>
      <c r="M14" s="19"/>
      <c r="N14" s="80"/>
      <c r="O14" s="80"/>
      <c r="P14" s="80"/>
      <c r="Q14" s="80"/>
      <c r="R14" s="80"/>
      <c r="S14" s="80"/>
      <c r="T14" s="80"/>
    </row>
    <row r="15" spans="1:20" ht="13.5" thickBot="1" x14ac:dyDescent="0.25">
      <c r="A15" s="3">
        <v>14</v>
      </c>
      <c r="B15" s="44">
        <v>7.1</v>
      </c>
      <c r="C15" s="44">
        <v>7.5</v>
      </c>
      <c r="E15" s="19"/>
      <c r="F15" s="19"/>
      <c r="G15" s="19"/>
      <c r="H15" s="19"/>
      <c r="I15" s="19"/>
      <c r="J15" s="19"/>
      <c r="K15" s="19"/>
      <c r="L15" s="19"/>
      <c r="M15" s="19"/>
      <c r="N15" s="80"/>
      <c r="O15" s="80"/>
      <c r="P15" s="80"/>
      <c r="Q15" s="80"/>
      <c r="R15" s="80"/>
      <c r="S15" s="80"/>
      <c r="T15" s="80"/>
    </row>
    <row r="16" spans="1:20" x14ac:dyDescent="0.2">
      <c r="A16" s="3">
        <v>15</v>
      </c>
      <c r="B16" s="44">
        <v>1.3</v>
      </c>
      <c r="C16" s="44">
        <v>6</v>
      </c>
      <c r="E16" s="69"/>
      <c r="F16" s="69" t="s">
        <v>50</v>
      </c>
      <c r="G16" s="69" t="s">
        <v>38</v>
      </c>
      <c r="H16" s="69" t="s">
        <v>51</v>
      </c>
      <c r="I16" s="69" t="s">
        <v>52</v>
      </c>
      <c r="J16" s="69" t="s">
        <v>53</v>
      </c>
      <c r="K16" s="69" t="s">
        <v>54</v>
      </c>
      <c r="L16" s="69" t="s">
        <v>55</v>
      </c>
      <c r="M16" s="69" t="s">
        <v>56</v>
      </c>
      <c r="N16" s="80"/>
      <c r="O16" s="80"/>
      <c r="P16" s="80"/>
      <c r="Q16" s="80"/>
      <c r="R16" s="80"/>
      <c r="S16" s="80"/>
      <c r="T16" s="80"/>
    </row>
    <row r="17" spans="1:20" x14ac:dyDescent="0.2">
      <c r="A17" s="3">
        <v>16</v>
      </c>
      <c r="B17" s="44">
        <v>4.2</v>
      </c>
      <c r="C17" s="44">
        <v>7</v>
      </c>
      <c r="E17" s="19" t="s">
        <v>44</v>
      </c>
      <c r="F17" s="19">
        <v>0</v>
      </c>
      <c r="G17" s="19" t="e">
        <v>#N/A</v>
      </c>
      <c r="H17" s="19" t="e">
        <v>#N/A</v>
      </c>
      <c r="I17" s="19" t="e">
        <v>#N/A</v>
      </c>
      <c r="J17" s="19" t="e">
        <v>#N/A</v>
      </c>
      <c r="K17" s="19" t="e">
        <v>#N/A</v>
      </c>
      <c r="L17" s="19" t="e">
        <v>#N/A</v>
      </c>
      <c r="M17" s="19" t="e">
        <v>#N/A</v>
      </c>
      <c r="N17" s="80"/>
      <c r="O17" s="80"/>
      <c r="P17" s="80"/>
      <c r="Q17" s="80"/>
      <c r="R17" s="80"/>
      <c r="S17" s="80"/>
      <c r="T17" s="80"/>
    </row>
    <row r="18" spans="1:20" ht="13.5" thickBot="1" x14ac:dyDescent="0.25">
      <c r="A18" s="3">
        <v>17</v>
      </c>
      <c r="B18" s="44">
        <v>6.5</v>
      </c>
      <c r="C18" s="44">
        <v>7.5</v>
      </c>
      <c r="E18" s="70" t="s">
        <v>68</v>
      </c>
      <c r="F18" s="70">
        <v>0.72192348105568949</v>
      </c>
      <c r="G18" s="70">
        <v>6.0726375231920052E-2</v>
      </c>
      <c r="H18" s="70">
        <v>11.888137210538124</v>
      </c>
      <c r="I18" s="70">
        <v>3.0344207008460709E-10</v>
      </c>
      <c r="J18" s="70">
        <v>0.59482171695825581</v>
      </c>
      <c r="K18" s="70">
        <v>0.84902524515312316</v>
      </c>
      <c r="L18" s="70">
        <v>0.59482171695825581</v>
      </c>
      <c r="M18" s="70">
        <v>0.84902524515312316</v>
      </c>
      <c r="N18" s="80"/>
      <c r="O18" s="80"/>
      <c r="P18" s="80"/>
      <c r="Q18" s="80"/>
      <c r="R18" s="80"/>
      <c r="S18" s="80"/>
      <c r="T18" s="80"/>
    </row>
    <row r="19" spans="1:20" x14ac:dyDescent="0.2">
      <c r="A19" s="3">
        <v>18</v>
      </c>
      <c r="B19" s="44">
        <v>3.8</v>
      </c>
      <c r="C19" s="44">
        <v>4</v>
      </c>
      <c r="E19" s="19"/>
      <c r="F19" s="19"/>
      <c r="G19" s="19"/>
      <c r="H19" s="19"/>
      <c r="I19" s="19"/>
      <c r="J19" s="19"/>
      <c r="K19" s="19"/>
      <c r="L19" s="19"/>
      <c r="M19" s="19"/>
      <c r="N19" s="80"/>
      <c r="O19" s="80"/>
      <c r="P19" s="80"/>
      <c r="Q19" s="80"/>
      <c r="R19" s="80"/>
      <c r="S19" s="80"/>
      <c r="T19" s="80"/>
    </row>
    <row r="20" spans="1:20" x14ac:dyDescent="0.2">
      <c r="A20" s="3">
        <v>19</v>
      </c>
      <c r="B20" s="44">
        <v>4</v>
      </c>
      <c r="C20" s="44">
        <v>7</v>
      </c>
      <c r="E20" s="19"/>
      <c r="F20" s="19"/>
      <c r="G20" s="19"/>
      <c r="H20" s="19"/>
      <c r="I20" s="19"/>
      <c r="J20" s="19"/>
      <c r="K20" s="19"/>
      <c r="L20" s="19"/>
      <c r="M20" s="19"/>
      <c r="N20" s="80"/>
      <c r="O20" s="80"/>
      <c r="P20" s="80"/>
      <c r="Q20" s="80"/>
      <c r="R20" s="80"/>
      <c r="S20" s="80"/>
      <c r="T20" s="80"/>
    </row>
    <row r="21" spans="1:20" ht="13.5" thickBot="1" x14ac:dyDescent="0.25">
      <c r="A21" s="4">
        <v>20</v>
      </c>
      <c r="B21" s="44">
        <v>3.8</v>
      </c>
      <c r="C21" s="44">
        <v>6.5</v>
      </c>
      <c r="E21" s="19"/>
      <c r="F21" s="19"/>
      <c r="G21" s="19"/>
      <c r="H21" s="19"/>
      <c r="I21" s="19"/>
      <c r="J21" s="19"/>
      <c r="K21" s="19"/>
      <c r="L21" s="19"/>
      <c r="M21" s="19"/>
      <c r="N21" s="80"/>
      <c r="O21" s="80"/>
      <c r="P21" s="80"/>
      <c r="Q21" s="80"/>
      <c r="R21" s="80"/>
      <c r="S21" s="80"/>
      <c r="T21" s="80"/>
    </row>
    <row r="22" spans="1:20" x14ac:dyDescent="0.2">
      <c r="A22" s="54" t="s">
        <v>12</v>
      </c>
      <c r="B22" s="55">
        <f>AVERAGE(B2:B21)</f>
        <v>4.8199999999999994</v>
      </c>
      <c r="C22" s="55">
        <f>AVERAGE(C2:C21)</f>
        <v>6.81</v>
      </c>
      <c r="E22" s="19" t="s">
        <v>57</v>
      </c>
      <c r="F22" s="19"/>
      <c r="G22" s="19"/>
      <c r="H22" s="19"/>
      <c r="I22" s="19"/>
      <c r="J22" s="19"/>
      <c r="K22" s="19"/>
      <c r="L22" s="19"/>
      <c r="M22" s="19"/>
      <c r="N22" s="80"/>
      <c r="O22" s="80"/>
      <c r="P22" s="80"/>
      <c r="Q22" s="80"/>
      <c r="R22" s="80"/>
      <c r="S22" s="80"/>
      <c r="T22" s="80"/>
    </row>
    <row r="23" spans="1:20" ht="13.5" thickBot="1" x14ac:dyDescent="0.25">
      <c r="E23" s="19"/>
      <c r="F23" s="19"/>
      <c r="G23" s="19"/>
      <c r="H23" s="19"/>
      <c r="I23" s="19"/>
      <c r="J23" s="19"/>
      <c r="K23" s="19"/>
      <c r="L23" s="19"/>
      <c r="M23" s="19"/>
    </row>
    <row r="24" spans="1:20" x14ac:dyDescent="0.2">
      <c r="E24" s="69" t="s">
        <v>58</v>
      </c>
      <c r="F24" s="69" t="s">
        <v>69</v>
      </c>
      <c r="G24" s="69" t="s">
        <v>59</v>
      </c>
      <c r="H24" s="19"/>
      <c r="I24" s="19"/>
      <c r="J24" s="19"/>
      <c r="K24" s="19"/>
      <c r="L24" s="19"/>
      <c r="M24" s="19"/>
    </row>
    <row r="25" spans="1:20" x14ac:dyDescent="0.2">
      <c r="E25" s="19">
        <v>1</v>
      </c>
      <c r="F25" s="19">
        <v>4.3315408863341371</v>
      </c>
      <c r="G25" s="19">
        <v>-1.631540886334137</v>
      </c>
      <c r="H25" s="19"/>
      <c r="I25" s="19"/>
      <c r="J25" s="19"/>
      <c r="K25" s="19"/>
      <c r="L25" s="19"/>
      <c r="M25" s="19"/>
    </row>
    <row r="26" spans="1:20" x14ac:dyDescent="0.2">
      <c r="E26" s="19">
        <v>2</v>
      </c>
      <c r="F26" s="19">
        <v>6.1363495889733608</v>
      </c>
      <c r="G26" s="19">
        <v>-0.33634958897336098</v>
      </c>
      <c r="H26" s="19"/>
      <c r="I26" s="19"/>
      <c r="J26" s="19"/>
      <c r="K26" s="19"/>
      <c r="L26" s="19"/>
      <c r="M26" s="19"/>
    </row>
    <row r="27" spans="1:20" x14ac:dyDescent="0.2">
      <c r="E27" s="19">
        <v>3</v>
      </c>
      <c r="F27" s="19">
        <v>4.6925026268619821</v>
      </c>
      <c r="G27" s="19">
        <v>2.5074973731380181</v>
      </c>
      <c r="H27" s="19"/>
      <c r="I27" s="19"/>
      <c r="J27" s="19"/>
      <c r="K27" s="19"/>
      <c r="L27" s="19"/>
      <c r="M27" s="19"/>
    </row>
    <row r="28" spans="1:20" x14ac:dyDescent="0.2">
      <c r="E28" s="19">
        <v>4</v>
      </c>
      <c r="F28" s="19">
        <v>4.3315408863341371</v>
      </c>
      <c r="G28" s="19">
        <v>-0.93154088633413723</v>
      </c>
      <c r="H28" s="19"/>
      <c r="I28" s="19"/>
      <c r="J28" s="19"/>
      <c r="K28" s="19"/>
      <c r="L28" s="19"/>
      <c r="M28" s="19"/>
    </row>
    <row r="29" spans="1:20" x14ac:dyDescent="0.2">
      <c r="E29" s="19">
        <v>5</v>
      </c>
      <c r="F29" s="19">
        <v>5.414426107917671</v>
      </c>
      <c r="G29" s="19">
        <v>3.3855738920823297</v>
      </c>
      <c r="H29" s="19"/>
      <c r="I29" s="19"/>
      <c r="J29" s="19"/>
      <c r="K29" s="19"/>
      <c r="L29" s="19"/>
      <c r="M29" s="19"/>
    </row>
    <row r="30" spans="1:20" x14ac:dyDescent="0.2">
      <c r="E30" s="19">
        <v>6</v>
      </c>
      <c r="F30" s="19">
        <v>5.0534643673898261</v>
      </c>
      <c r="G30" s="19">
        <v>-0.45346436738982643</v>
      </c>
      <c r="H30" s="19"/>
      <c r="I30" s="19"/>
      <c r="J30" s="19"/>
      <c r="K30" s="19"/>
      <c r="L30" s="19"/>
      <c r="M30" s="19"/>
    </row>
    <row r="31" spans="1:20" x14ac:dyDescent="0.2">
      <c r="E31" s="19">
        <v>7</v>
      </c>
      <c r="F31" s="19">
        <v>6.1363495889733608</v>
      </c>
      <c r="G31" s="19">
        <v>-1.1363495889733608</v>
      </c>
      <c r="H31" s="19"/>
      <c r="I31" s="19"/>
      <c r="J31" s="19"/>
      <c r="K31" s="19"/>
      <c r="L31" s="19"/>
      <c r="M31" s="19"/>
    </row>
    <row r="32" spans="1:20" x14ac:dyDescent="0.2">
      <c r="E32" s="19">
        <v>8</v>
      </c>
      <c r="F32" s="19">
        <v>5.9197725446566531</v>
      </c>
      <c r="G32" s="19">
        <v>-3.4197725446566531</v>
      </c>
      <c r="H32" s="19"/>
      <c r="I32" s="19"/>
      <c r="J32" s="19"/>
      <c r="K32" s="19"/>
      <c r="L32" s="19"/>
      <c r="M32" s="19"/>
    </row>
    <row r="33" spans="5:13" x14ac:dyDescent="0.2">
      <c r="E33" s="19">
        <v>9</v>
      </c>
      <c r="F33" s="19">
        <v>6.1363495889733608</v>
      </c>
      <c r="G33" s="19">
        <v>2.2636504110266396</v>
      </c>
      <c r="H33" s="19"/>
      <c r="I33" s="19"/>
      <c r="J33" s="19"/>
      <c r="K33" s="19"/>
      <c r="L33" s="19"/>
      <c r="M33" s="19"/>
    </row>
    <row r="34" spans="5:13" x14ac:dyDescent="0.2">
      <c r="E34" s="19">
        <v>10</v>
      </c>
      <c r="F34" s="19">
        <v>6.1363495889733608</v>
      </c>
      <c r="G34" s="19">
        <v>2.6636504110266399</v>
      </c>
      <c r="H34" s="19"/>
      <c r="I34" s="19"/>
      <c r="J34" s="19"/>
      <c r="K34" s="19"/>
      <c r="L34" s="19"/>
      <c r="M34" s="19"/>
    </row>
    <row r="35" spans="5:13" x14ac:dyDescent="0.2">
      <c r="E35" s="19">
        <v>11</v>
      </c>
      <c r="F35" s="19">
        <v>5.414426107917671</v>
      </c>
      <c r="G35" s="19">
        <v>-0.81442610791767134</v>
      </c>
      <c r="H35" s="19"/>
      <c r="I35" s="19"/>
      <c r="J35" s="19"/>
      <c r="K35" s="19"/>
      <c r="L35" s="19"/>
      <c r="M35" s="19"/>
    </row>
    <row r="36" spans="5:13" x14ac:dyDescent="0.2">
      <c r="E36" s="19">
        <v>12</v>
      </c>
      <c r="F36" s="19">
        <v>2.1657704431670686</v>
      </c>
      <c r="G36" s="19">
        <v>-1.9657704431670686</v>
      </c>
      <c r="H36" s="19"/>
      <c r="I36" s="19"/>
      <c r="J36" s="19"/>
      <c r="K36" s="19"/>
      <c r="L36" s="19"/>
      <c r="M36" s="19"/>
    </row>
    <row r="37" spans="5:13" x14ac:dyDescent="0.2">
      <c r="E37" s="19">
        <v>13</v>
      </c>
      <c r="F37" s="19">
        <v>3.6096174052784473</v>
      </c>
      <c r="G37" s="19">
        <v>9.0382594721552856E-2</v>
      </c>
      <c r="H37" s="19"/>
      <c r="I37" s="19"/>
      <c r="J37" s="19"/>
      <c r="K37" s="19"/>
      <c r="L37" s="19"/>
      <c r="M37" s="19"/>
    </row>
    <row r="38" spans="5:13" x14ac:dyDescent="0.2">
      <c r="E38" s="19">
        <v>14</v>
      </c>
      <c r="F38" s="19">
        <v>5.414426107917671</v>
      </c>
      <c r="G38" s="19">
        <v>1.6855738920823287</v>
      </c>
      <c r="H38" s="19"/>
      <c r="I38" s="19"/>
      <c r="J38" s="19"/>
      <c r="K38" s="19"/>
      <c r="L38" s="19"/>
      <c r="M38" s="19"/>
    </row>
    <row r="39" spans="5:13" x14ac:dyDescent="0.2">
      <c r="E39" s="19">
        <v>15</v>
      </c>
      <c r="F39" s="19">
        <v>4.3315408863341371</v>
      </c>
      <c r="G39" s="19">
        <v>-3.0315408863341373</v>
      </c>
      <c r="H39" s="19"/>
      <c r="I39" s="19"/>
      <c r="J39" s="19"/>
      <c r="K39" s="19"/>
      <c r="L39" s="19"/>
      <c r="M39" s="19"/>
    </row>
    <row r="40" spans="5:13" x14ac:dyDescent="0.2">
      <c r="E40" s="19">
        <v>16</v>
      </c>
      <c r="F40" s="19">
        <v>5.0534643673898261</v>
      </c>
      <c r="G40" s="19">
        <v>-0.8534643673898259</v>
      </c>
      <c r="H40" s="19"/>
      <c r="I40" s="19"/>
      <c r="J40" s="19"/>
      <c r="K40" s="19"/>
      <c r="L40" s="19"/>
      <c r="M40" s="19"/>
    </row>
    <row r="41" spans="5:13" x14ac:dyDescent="0.2">
      <c r="E41" s="19">
        <v>17</v>
      </c>
      <c r="F41" s="19">
        <v>5.414426107917671</v>
      </c>
      <c r="G41" s="19">
        <v>1.085573892082329</v>
      </c>
      <c r="H41" s="19"/>
      <c r="I41" s="19"/>
      <c r="J41" s="19"/>
      <c r="K41" s="19"/>
      <c r="L41" s="19"/>
      <c r="M41" s="19"/>
    </row>
    <row r="42" spans="5:13" x14ac:dyDescent="0.2">
      <c r="E42" s="19">
        <v>18</v>
      </c>
      <c r="F42" s="19">
        <v>2.8876939242227579</v>
      </c>
      <c r="G42" s="19">
        <v>0.91230607577724188</v>
      </c>
      <c r="H42" s="19"/>
      <c r="I42" s="19"/>
      <c r="J42" s="19"/>
      <c r="K42" s="19"/>
      <c r="L42" s="19"/>
      <c r="M42" s="19"/>
    </row>
    <row r="43" spans="5:13" x14ac:dyDescent="0.2">
      <c r="E43" s="19">
        <v>19</v>
      </c>
      <c r="F43" s="19">
        <v>5.0534643673898261</v>
      </c>
      <c r="G43" s="19">
        <v>-1.0534643673898261</v>
      </c>
      <c r="H43" s="19"/>
      <c r="I43" s="19"/>
      <c r="J43" s="19"/>
      <c r="K43" s="19"/>
      <c r="L43" s="19"/>
      <c r="M43" s="19"/>
    </row>
    <row r="44" spans="5:13" ht="13.5" thickBot="1" x14ac:dyDescent="0.25">
      <c r="E44" s="70">
        <v>20</v>
      </c>
      <c r="F44" s="70">
        <v>4.6925026268619821</v>
      </c>
      <c r="G44" s="70">
        <v>-0.89250262686198223</v>
      </c>
      <c r="H44" s="19"/>
      <c r="I44" s="19"/>
      <c r="J44" s="19"/>
      <c r="K44" s="19"/>
      <c r="L44" s="19"/>
      <c r="M44" s="19"/>
    </row>
    <row r="45" spans="5:13" x14ac:dyDescent="0.2">
      <c r="E45" s="19"/>
      <c r="F45" s="19"/>
      <c r="G45" s="19"/>
      <c r="H45" s="19"/>
      <c r="I45" s="19"/>
      <c r="J45" s="19"/>
      <c r="K45" s="19"/>
      <c r="L45" s="19"/>
      <c r="M45" s="19"/>
    </row>
  </sheetData>
  <mergeCells count="1">
    <mergeCell ref="N2:T2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B8C5-F4EA-4DE9-986D-5F0672C0273D}">
  <dimension ref="A1:J24"/>
  <sheetViews>
    <sheetView workbookViewId="0">
      <selection activeCell="F2" sqref="F2"/>
    </sheetView>
  </sheetViews>
  <sheetFormatPr defaultRowHeight="12.75" x14ac:dyDescent="0.2"/>
  <cols>
    <col min="4" max="4" width="7.7109375" customWidth="1"/>
    <col min="5" max="5" width="20.42578125" customWidth="1"/>
    <col min="6" max="6" width="18.140625" customWidth="1"/>
    <col min="7" max="7" width="21.5703125" customWidth="1"/>
    <col min="8" max="8" width="19.7109375" customWidth="1"/>
    <col min="9" max="9" width="23.42578125" customWidth="1"/>
    <col min="10" max="10" width="19.28515625" customWidth="1"/>
  </cols>
  <sheetData>
    <row r="1" spans="1:10" ht="13.5" thickBot="1" x14ac:dyDescent="0.25">
      <c r="A1" s="58" t="s">
        <v>81</v>
      </c>
      <c r="B1" s="57" t="s">
        <v>82</v>
      </c>
      <c r="C1" s="57" t="str">
        <f>Tabela1[[#Headers],[y^]]</f>
        <v>y^</v>
      </c>
      <c r="D1" s="58" t="str">
        <f>Tabela1[[#Headers],[u]]</f>
        <v>u</v>
      </c>
      <c r="E1" s="18" t="s">
        <v>71</v>
      </c>
      <c r="F1" s="21" t="s">
        <v>72</v>
      </c>
      <c r="G1" s="21" t="s">
        <v>88</v>
      </c>
      <c r="H1" s="21" t="s">
        <v>89</v>
      </c>
      <c r="I1" s="21" t="s">
        <v>75</v>
      </c>
      <c r="J1" s="21" t="s">
        <v>76</v>
      </c>
    </row>
    <row r="2" spans="1:10" ht="13.5" thickTop="1" x14ac:dyDescent="0.2">
      <c r="A2" s="52">
        <v>6</v>
      </c>
      <c r="B2" s="52">
        <v>2.7</v>
      </c>
      <c r="C2" s="61">
        <f>$B$23+$B$24*A2</f>
        <v>3.9894210745522702</v>
      </c>
      <c r="D2" s="61">
        <f t="shared" ref="D2:D21" si="0">B2-C2</f>
        <v>-1.2894210745522701</v>
      </c>
      <c r="E2" s="42">
        <f>SUMSQ(D2:D21)</f>
        <v>63.850104123281973</v>
      </c>
      <c r="F2" s="60">
        <f>E2/18</f>
        <v>3.5472280068489983</v>
      </c>
      <c r="G2" cm="1">
        <f t="array" ref="G2">SQRT(F2 * (1/20 + AVERAGE(A2:A21)^2 / SUMPRODUCT((A2:A21 - AVERAGE(A2:A21))^2)))</f>
        <v>1.9959455280139706</v>
      </c>
      <c r="H2" cm="1">
        <f t="array" ref="H2">SQRT(F2 / SUMPRODUCT((A2:A21 - AVERAGE(A2:A21))^2))</f>
        <v>0.28649181564974346</v>
      </c>
      <c r="I2">
        <f>B23 / G2</f>
        <v>-1.0837046301549127</v>
      </c>
      <c r="J2">
        <f>B24 / H2</f>
        <v>3.5791810613302077</v>
      </c>
    </row>
    <row r="3" spans="1:10" x14ac:dyDescent="0.2">
      <c r="A3" s="53">
        <v>8.5</v>
      </c>
      <c r="B3" s="53">
        <v>5.8</v>
      </c>
      <c r="C3" s="61">
        <f t="shared" ref="C3:C21" si="1">$B$23+$B$24*A3</f>
        <v>6.5529362765514367</v>
      </c>
      <c r="D3" s="61">
        <f t="shared" si="0"/>
        <v>-0.75293627655143691</v>
      </c>
      <c r="F3" s="18"/>
      <c r="I3" s="64" t="s">
        <v>83</v>
      </c>
      <c r="J3" s="64" t="s">
        <v>90</v>
      </c>
    </row>
    <row r="4" spans="1:10" ht="14.25" x14ac:dyDescent="0.25">
      <c r="A4" s="52">
        <v>6.5</v>
      </c>
      <c r="B4" s="52">
        <v>7.2</v>
      </c>
      <c r="C4" s="61">
        <f t="shared" si="1"/>
        <v>4.5021241149521032</v>
      </c>
      <c r="D4" s="61">
        <f t="shared" si="0"/>
        <v>2.697875885047897</v>
      </c>
      <c r="E4" s="42"/>
      <c r="F4" s="18"/>
      <c r="I4" s="62"/>
    </row>
    <row r="5" spans="1:10" ht="13.15" customHeight="1" x14ac:dyDescent="0.2">
      <c r="A5" s="53">
        <v>6</v>
      </c>
      <c r="B5" s="53">
        <v>3.4</v>
      </c>
      <c r="C5" s="61">
        <f t="shared" si="1"/>
        <v>3.9894210745522702</v>
      </c>
      <c r="D5" s="61">
        <f t="shared" si="0"/>
        <v>-0.58942107455227033</v>
      </c>
      <c r="I5" s="63" t="s">
        <v>77</v>
      </c>
      <c r="J5" s="63">
        <v>0.05</v>
      </c>
    </row>
    <row r="6" spans="1:10" ht="13.15" customHeight="1" x14ac:dyDescent="0.2">
      <c r="A6" s="52">
        <v>7.5</v>
      </c>
      <c r="B6" s="52">
        <v>8.8000000000000007</v>
      </c>
      <c r="C6" s="61">
        <f t="shared" si="1"/>
        <v>5.52753019575177</v>
      </c>
      <c r="D6" s="61">
        <f t="shared" si="0"/>
        <v>3.2724698042482308</v>
      </c>
      <c r="I6" s="63" t="s">
        <v>78</v>
      </c>
      <c r="J6" s="63">
        <v>18</v>
      </c>
    </row>
    <row r="7" spans="1:10" x14ac:dyDescent="0.2">
      <c r="A7" s="53">
        <v>7</v>
      </c>
      <c r="B7" s="53">
        <v>4.5999999999999996</v>
      </c>
      <c r="C7" s="61">
        <f t="shared" si="1"/>
        <v>5.014827155351937</v>
      </c>
      <c r="D7" s="61">
        <f t="shared" si="0"/>
        <v>-0.41482715535193737</v>
      </c>
      <c r="I7" s="63" t="s">
        <v>79</v>
      </c>
      <c r="J7" s="42">
        <f>_xlfn.T.INV(1-J5,J6)</f>
        <v>1.7340636066175383</v>
      </c>
    </row>
    <row r="8" spans="1:10" x14ac:dyDescent="0.2">
      <c r="A8" s="52">
        <v>8.5</v>
      </c>
      <c r="B8" s="52">
        <v>5</v>
      </c>
      <c r="C8" s="61">
        <f t="shared" si="1"/>
        <v>6.5529362765514367</v>
      </c>
      <c r="D8" s="61">
        <f t="shared" si="0"/>
        <v>-1.5529362765514367</v>
      </c>
      <c r="I8" s="63" t="s">
        <v>80</v>
      </c>
      <c r="J8" s="42">
        <f>_xlfn.T.INV.2T(J5,J6)</f>
        <v>2.1009220402410378</v>
      </c>
    </row>
    <row r="9" spans="1:10" x14ac:dyDescent="0.2">
      <c r="A9" s="53">
        <v>8.1999999999999993</v>
      </c>
      <c r="B9" s="53">
        <v>2.5</v>
      </c>
      <c r="C9" s="61">
        <f t="shared" si="1"/>
        <v>6.2453144523115363</v>
      </c>
      <c r="D9" s="61">
        <f t="shared" si="0"/>
        <v>-3.7453144523115363</v>
      </c>
    </row>
    <row r="10" spans="1:10" x14ac:dyDescent="0.2">
      <c r="A10" s="52">
        <v>8.5</v>
      </c>
      <c r="B10" s="52">
        <v>8.4</v>
      </c>
      <c r="C10" s="61">
        <f t="shared" si="1"/>
        <v>6.5529362765514367</v>
      </c>
      <c r="D10" s="61">
        <f t="shared" si="0"/>
        <v>1.8470637234485636</v>
      </c>
      <c r="F10" s="81" t="s">
        <v>91</v>
      </c>
      <c r="G10" s="81"/>
      <c r="H10" s="81"/>
      <c r="I10" s="81"/>
      <c r="J10" s="81"/>
    </row>
    <row r="11" spans="1:10" x14ac:dyDescent="0.2">
      <c r="A11" s="53">
        <v>8.5</v>
      </c>
      <c r="B11" s="53">
        <v>8.8000000000000007</v>
      </c>
      <c r="C11" s="61">
        <f t="shared" si="1"/>
        <v>6.5529362765514367</v>
      </c>
      <c r="D11" s="61">
        <f t="shared" si="0"/>
        <v>2.247063723448564</v>
      </c>
      <c r="F11" s="81"/>
      <c r="G11" s="81"/>
      <c r="H11" s="81"/>
      <c r="I11" s="81"/>
      <c r="J11" s="81"/>
    </row>
    <row r="12" spans="1:10" x14ac:dyDescent="0.2">
      <c r="A12" s="52">
        <v>7.5</v>
      </c>
      <c r="B12" s="52">
        <v>4.5999999999999996</v>
      </c>
      <c r="C12" s="61">
        <f t="shared" si="1"/>
        <v>5.52753019575177</v>
      </c>
      <c r="D12" s="61">
        <f t="shared" si="0"/>
        <v>-0.92753019575177031</v>
      </c>
      <c r="F12" s="81"/>
      <c r="G12" s="81"/>
      <c r="H12" s="81"/>
      <c r="I12" s="81"/>
      <c r="J12" s="81"/>
    </row>
    <row r="13" spans="1:10" x14ac:dyDescent="0.2">
      <c r="A13" s="53">
        <v>3</v>
      </c>
      <c r="B13" s="53">
        <v>0.2</v>
      </c>
      <c r="C13" s="61">
        <f t="shared" si="1"/>
        <v>0.91320283215326903</v>
      </c>
      <c r="D13" s="61">
        <f t="shared" si="0"/>
        <v>-0.71320283215326907</v>
      </c>
      <c r="F13" s="81"/>
      <c r="G13" s="81"/>
      <c r="H13" s="81"/>
      <c r="I13" s="81"/>
      <c r="J13" s="81"/>
    </row>
    <row r="14" spans="1:10" x14ac:dyDescent="0.2">
      <c r="A14" s="52">
        <v>5</v>
      </c>
      <c r="B14" s="52">
        <v>3.7</v>
      </c>
      <c r="C14" s="61">
        <f t="shared" si="1"/>
        <v>2.9640149937526026</v>
      </c>
      <c r="D14" s="61">
        <f t="shared" si="0"/>
        <v>0.7359850062473976</v>
      </c>
      <c r="F14" s="81"/>
      <c r="G14" s="81"/>
      <c r="H14" s="81"/>
      <c r="I14" s="81"/>
      <c r="J14" s="81"/>
    </row>
    <row r="15" spans="1:10" x14ac:dyDescent="0.2">
      <c r="A15" s="53">
        <v>7.5</v>
      </c>
      <c r="B15" s="53">
        <v>7.1</v>
      </c>
      <c r="C15" s="61">
        <f t="shared" si="1"/>
        <v>5.52753019575177</v>
      </c>
      <c r="D15" s="61">
        <f t="shared" si="0"/>
        <v>1.5724698042482297</v>
      </c>
      <c r="F15" s="81"/>
      <c r="G15" s="81"/>
      <c r="H15" s="81"/>
      <c r="I15" s="81"/>
      <c r="J15" s="81"/>
    </row>
    <row r="16" spans="1:10" x14ac:dyDescent="0.2">
      <c r="A16" s="52">
        <v>6</v>
      </c>
      <c r="B16" s="52">
        <v>1.3</v>
      </c>
      <c r="C16" s="61">
        <f t="shared" si="1"/>
        <v>3.9894210745522702</v>
      </c>
      <c r="D16" s="61">
        <f t="shared" si="0"/>
        <v>-2.6894210745522704</v>
      </c>
    </row>
    <row r="17" spans="1:4" x14ac:dyDescent="0.2">
      <c r="A17" s="53">
        <v>7</v>
      </c>
      <c r="B17" s="53">
        <v>4.2</v>
      </c>
      <c r="C17" s="61">
        <f t="shared" si="1"/>
        <v>5.014827155351937</v>
      </c>
      <c r="D17" s="61">
        <f t="shared" si="0"/>
        <v>-0.81482715535193684</v>
      </c>
    </row>
    <row r="18" spans="1:4" x14ac:dyDescent="0.2">
      <c r="A18" s="52">
        <v>7.5</v>
      </c>
      <c r="B18" s="52">
        <v>6.5</v>
      </c>
      <c r="C18" s="61">
        <f t="shared" si="1"/>
        <v>5.52753019575177</v>
      </c>
      <c r="D18" s="61">
        <f t="shared" si="0"/>
        <v>0.97246980424823004</v>
      </c>
    </row>
    <row r="19" spans="1:4" x14ac:dyDescent="0.2">
      <c r="A19" s="53">
        <v>4</v>
      </c>
      <c r="B19" s="53">
        <v>3.8</v>
      </c>
      <c r="C19" s="61">
        <f t="shared" si="1"/>
        <v>1.9386089129529358</v>
      </c>
      <c r="D19" s="61">
        <f t="shared" si="0"/>
        <v>1.861391087047064</v>
      </c>
    </row>
    <row r="20" spans="1:4" x14ac:dyDescent="0.2">
      <c r="A20" s="52">
        <v>7</v>
      </c>
      <c r="B20" s="52">
        <v>4</v>
      </c>
      <c r="C20" s="61">
        <f t="shared" si="1"/>
        <v>5.014827155351937</v>
      </c>
      <c r="D20" s="61">
        <f t="shared" si="0"/>
        <v>-1.014827155351937</v>
      </c>
    </row>
    <row r="21" spans="1:4" x14ac:dyDescent="0.2">
      <c r="A21" s="53">
        <v>6.5</v>
      </c>
      <c r="B21" s="53">
        <v>3.8</v>
      </c>
      <c r="C21" s="61">
        <f t="shared" si="1"/>
        <v>4.5021241149521032</v>
      </c>
      <c r="D21" s="61">
        <f t="shared" si="0"/>
        <v>-0.70212411495210336</v>
      </c>
    </row>
    <row r="23" spans="1:4" x14ac:dyDescent="0.2">
      <c r="A23" s="18" t="s">
        <v>10</v>
      </c>
      <c r="B23">
        <f>'NOTA x ANTES'!N3</f>
        <v>-2.1630154102457322</v>
      </c>
    </row>
    <row r="24" spans="1:4" x14ac:dyDescent="0.2">
      <c r="A24" s="18" t="s">
        <v>9</v>
      </c>
      <c r="B24">
        <f>'NOTA x ANTES'!N2</f>
        <v>1.025406080799667</v>
      </c>
    </row>
  </sheetData>
  <mergeCells count="1">
    <mergeCell ref="F10:J15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5B6C-F281-4AAF-BA7E-43533908AF99}">
  <dimension ref="A1:J24"/>
  <sheetViews>
    <sheetView workbookViewId="0">
      <selection activeCell="H25" sqref="H25"/>
    </sheetView>
  </sheetViews>
  <sheetFormatPr defaultRowHeight="12.75" x14ac:dyDescent="0.2"/>
  <cols>
    <col min="4" max="4" width="7.7109375" customWidth="1"/>
    <col min="5" max="5" width="20.42578125" customWidth="1"/>
    <col min="6" max="6" width="18.140625" customWidth="1"/>
    <col min="7" max="7" width="21.5703125" customWidth="1"/>
    <col min="8" max="8" width="19.7109375" customWidth="1"/>
    <col min="9" max="9" width="23.42578125" customWidth="1"/>
    <col min="10" max="10" width="19.28515625" customWidth="1"/>
  </cols>
  <sheetData>
    <row r="1" spans="1:10" ht="13.5" thickBot="1" x14ac:dyDescent="0.25">
      <c r="A1" s="58" t="s">
        <v>81</v>
      </c>
      <c r="B1" s="57" t="s">
        <v>82</v>
      </c>
      <c r="C1" s="57" t="str">
        <f>Tabela1[[#Headers],[y^]]</f>
        <v>y^</v>
      </c>
      <c r="D1" s="58" t="str">
        <f>Tabela1[[#Headers],[u]]</f>
        <v>u</v>
      </c>
      <c r="E1" s="18" t="s">
        <v>71</v>
      </c>
      <c r="F1" s="21" t="s">
        <v>72</v>
      </c>
      <c r="G1" s="21" t="s">
        <v>73</v>
      </c>
      <c r="H1" s="21" t="s">
        <v>74</v>
      </c>
      <c r="I1" s="21" t="s">
        <v>75</v>
      </c>
      <c r="J1" s="21" t="s">
        <v>76</v>
      </c>
    </row>
    <row r="2" spans="1:10" ht="13.5" thickTop="1" x14ac:dyDescent="0.2">
      <c r="A2" s="52">
        <v>6</v>
      </c>
      <c r="B2" s="52">
        <v>2.7</v>
      </c>
      <c r="C2" s="61">
        <f>$B$23+$B$24*A2</f>
        <v>6.1524364847980024</v>
      </c>
      <c r="D2" s="61">
        <f t="shared" ref="D2:D21" si="0">B2-C2</f>
        <v>-3.4524364847980022</v>
      </c>
      <c r="E2" s="42">
        <f>SUMSQ(D2:D21)</f>
        <v>157.42281742249224</v>
      </c>
      <c r="F2" s="60">
        <f>E2/18</f>
        <v>8.7457120790273475</v>
      </c>
      <c r="G2" cm="1">
        <f t="array" ref="G2">SQRT(F2 * (1/20 + AVERAGE(A2:A21)^2 / SUMPRODUCT((A2:A21 - AVERAGE(A2:A21))^2)))</f>
        <v>3.1340196860225729</v>
      </c>
      <c r="H2" cm="1">
        <f t="array" ref="H2">SQRT(F2 / SUMPRODUCT((A2:A21 - AVERAGE(A2:A21))^2))</f>
        <v>0.44984744199109289</v>
      </c>
      <c r="I2" s="1">
        <f>B23 / G2</f>
        <v>0</v>
      </c>
      <c r="J2">
        <f>B24 / H2</f>
        <v>2.2794529546751772</v>
      </c>
    </row>
    <row r="3" spans="1:10" x14ac:dyDescent="0.2">
      <c r="A3" s="53">
        <v>8.5</v>
      </c>
      <c r="B3" s="53">
        <v>5.8</v>
      </c>
      <c r="C3" s="61">
        <f t="shared" ref="C3:C21" si="1">$B$23+$B$24*A3</f>
        <v>8.7159516867971689</v>
      </c>
      <c r="D3" s="61">
        <f t="shared" si="0"/>
        <v>-2.9159516867971691</v>
      </c>
      <c r="F3" s="18"/>
      <c r="I3" s="64" t="s">
        <v>83</v>
      </c>
      <c r="J3" s="64" t="s">
        <v>90</v>
      </c>
    </row>
    <row r="4" spans="1:10" x14ac:dyDescent="0.2">
      <c r="A4" s="52">
        <v>6.5</v>
      </c>
      <c r="B4" s="52">
        <v>7.2</v>
      </c>
      <c r="C4" s="61">
        <f t="shared" si="1"/>
        <v>6.6651395251978354</v>
      </c>
      <c r="D4" s="61">
        <f t="shared" si="0"/>
        <v>0.53486047480216481</v>
      </c>
      <c r="E4" s="42"/>
      <c r="F4" s="18"/>
    </row>
    <row r="5" spans="1:10" ht="13.15" customHeight="1" x14ac:dyDescent="0.2">
      <c r="A5" s="53">
        <v>6</v>
      </c>
      <c r="B5" s="53">
        <v>3.4</v>
      </c>
      <c r="C5" s="61">
        <f t="shared" si="1"/>
        <v>6.1524364847980024</v>
      </c>
      <c r="D5" s="61">
        <f t="shared" si="0"/>
        <v>-2.7524364847980025</v>
      </c>
      <c r="I5" s="63" t="s">
        <v>77</v>
      </c>
      <c r="J5" s="63">
        <v>0.05</v>
      </c>
    </row>
    <row r="6" spans="1:10" ht="13.15" customHeight="1" x14ac:dyDescent="0.2">
      <c r="A6" s="52">
        <v>7.5</v>
      </c>
      <c r="B6" s="52">
        <v>8.8000000000000007</v>
      </c>
      <c r="C6" s="61">
        <f t="shared" si="1"/>
        <v>7.6905456059975021</v>
      </c>
      <c r="D6" s="61">
        <f t="shared" si="0"/>
        <v>1.1094543940024986</v>
      </c>
      <c r="I6" s="63" t="s">
        <v>78</v>
      </c>
      <c r="J6" s="63">
        <v>18</v>
      </c>
    </row>
    <row r="7" spans="1:10" x14ac:dyDescent="0.2">
      <c r="A7" s="53">
        <v>7</v>
      </c>
      <c r="B7" s="53">
        <v>4.5999999999999996</v>
      </c>
      <c r="C7" s="61">
        <f t="shared" si="1"/>
        <v>7.1778425655976692</v>
      </c>
      <c r="D7" s="61">
        <f t="shared" si="0"/>
        <v>-2.5778425655976696</v>
      </c>
      <c r="I7" s="63" t="s">
        <v>79</v>
      </c>
      <c r="J7" s="42">
        <f>_xlfn.T.INV(1-J5,J6)</f>
        <v>1.7340636066175383</v>
      </c>
    </row>
    <row r="8" spans="1:10" x14ac:dyDescent="0.2">
      <c r="A8" s="52">
        <v>8.5</v>
      </c>
      <c r="B8" s="52">
        <v>5</v>
      </c>
      <c r="C8" s="61">
        <f t="shared" si="1"/>
        <v>8.7159516867971689</v>
      </c>
      <c r="D8" s="61">
        <f t="shared" si="0"/>
        <v>-3.7159516867971689</v>
      </c>
      <c r="I8" s="63" t="s">
        <v>80</v>
      </c>
      <c r="J8" s="42">
        <f>_xlfn.T.INV.2T(J5,J6)</f>
        <v>2.1009220402410378</v>
      </c>
    </row>
    <row r="9" spans="1:10" x14ac:dyDescent="0.2">
      <c r="A9" s="53">
        <v>8.1999999999999993</v>
      </c>
      <c r="B9" s="53">
        <v>2.5</v>
      </c>
      <c r="C9" s="61">
        <f t="shared" si="1"/>
        <v>8.4083298625572684</v>
      </c>
      <c r="D9" s="61">
        <f t="shared" si="0"/>
        <v>-5.9083298625572684</v>
      </c>
    </row>
    <row r="10" spans="1:10" ht="13.15" customHeight="1" x14ac:dyDescent="0.2">
      <c r="A10" s="52">
        <v>8.5</v>
      </c>
      <c r="B10" s="52">
        <v>8.4</v>
      </c>
      <c r="C10" s="61">
        <f t="shared" si="1"/>
        <v>8.7159516867971689</v>
      </c>
      <c r="D10" s="61">
        <f t="shared" si="0"/>
        <v>-0.31595168679716856</v>
      </c>
      <c r="F10" s="81" t="s">
        <v>91</v>
      </c>
      <c r="G10" s="81"/>
      <c r="H10" s="81"/>
      <c r="I10" s="81"/>
      <c r="J10" s="81"/>
    </row>
    <row r="11" spans="1:10" x14ac:dyDescent="0.2">
      <c r="A11" s="53">
        <v>8.5</v>
      </c>
      <c r="B11" s="53">
        <v>8.8000000000000007</v>
      </c>
      <c r="C11" s="61">
        <f t="shared" si="1"/>
        <v>8.7159516867971689</v>
      </c>
      <c r="D11" s="61">
        <f t="shared" si="0"/>
        <v>8.4048313202831793E-2</v>
      </c>
      <c r="F11" s="81"/>
      <c r="G11" s="81"/>
      <c r="H11" s="81"/>
      <c r="I11" s="81"/>
      <c r="J11" s="81"/>
    </row>
    <row r="12" spans="1:10" x14ac:dyDescent="0.2">
      <c r="A12" s="52">
        <v>7.5</v>
      </c>
      <c r="B12" s="52">
        <v>4.5999999999999996</v>
      </c>
      <c r="C12" s="61">
        <f t="shared" si="1"/>
        <v>7.6905456059975021</v>
      </c>
      <c r="D12" s="61">
        <f t="shared" si="0"/>
        <v>-3.0905456059975025</v>
      </c>
      <c r="F12" s="81"/>
      <c r="G12" s="81"/>
      <c r="H12" s="81"/>
      <c r="I12" s="81"/>
      <c r="J12" s="81"/>
    </row>
    <row r="13" spans="1:10" x14ac:dyDescent="0.2">
      <c r="A13" s="53">
        <v>3</v>
      </c>
      <c r="B13" s="53">
        <v>0.2</v>
      </c>
      <c r="C13" s="61">
        <f t="shared" si="1"/>
        <v>3.0762182423990012</v>
      </c>
      <c r="D13" s="61">
        <f t="shared" si="0"/>
        <v>-2.876218242399001</v>
      </c>
      <c r="F13" s="81"/>
      <c r="G13" s="81"/>
      <c r="H13" s="81"/>
      <c r="I13" s="81"/>
      <c r="J13" s="81"/>
    </row>
    <row r="14" spans="1:10" x14ac:dyDescent="0.2">
      <c r="A14" s="52">
        <v>5</v>
      </c>
      <c r="B14" s="52">
        <v>3.7</v>
      </c>
      <c r="C14" s="61">
        <f t="shared" si="1"/>
        <v>5.1270304039983348</v>
      </c>
      <c r="D14" s="61">
        <f t="shared" si="0"/>
        <v>-1.4270304039983346</v>
      </c>
      <c r="F14" s="81"/>
      <c r="G14" s="81"/>
      <c r="H14" s="81"/>
      <c r="I14" s="81"/>
      <c r="J14" s="81"/>
    </row>
    <row r="15" spans="1:10" x14ac:dyDescent="0.2">
      <c r="A15" s="53">
        <v>7.5</v>
      </c>
      <c r="B15" s="53">
        <v>7.1</v>
      </c>
      <c r="C15" s="61">
        <f t="shared" si="1"/>
        <v>7.6905456059975021</v>
      </c>
      <c r="D15" s="61">
        <f t="shared" si="0"/>
        <v>-0.5905456059975025</v>
      </c>
      <c r="F15" s="81"/>
      <c r="G15" s="81"/>
      <c r="H15" s="81"/>
      <c r="I15" s="81"/>
      <c r="J15" s="81"/>
    </row>
    <row r="16" spans="1:10" x14ac:dyDescent="0.2">
      <c r="A16" s="52">
        <v>6</v>
      </c>
      <c r="B16" s="52">
        <v>1.3</v>
      </c>
      <c r="C16" s="61">
        <f t="shared" si="1"/>
        <v>6.1524364847980024</v>
      </c>
      <c r="D16" s="61">
        <f t="shared" si="0"/>
        <v>-4.8524364847980026</v>
      </c>
    </row>
    <row r="17" spans="1:4" x14ac:dyDescent="0.2">
      <c r="A17" s="53">
        <v>7</v>
      </c>
      <c r="B17" s="53">
        <v>4.2</v>
      </c>
      <c r="C17" s="61">
        <f t="shared" si="1"/>
        <v>7.1778425655976692</v>
      </c>
      <c r="D17" s="61">
        <f t="shared" si="0"/>
        <v>-2.977842565597669</v>
      </c>
    </row>
    <row r="18" spans="1:4" x14ac:dyDescent="0.2">
      <c r="A18" s="52">
        <v>7.5</v>
      </c>
      <c r="B18" s="52">
        <v>6.5</v>
      </c>
      <c r="C18" s="61">
        <f t="shared" si="1"/>
        <v>7.6905456059975021</v>
      </c>
      <c r="D18" s="61">
        <f t="shared" si="0"/>
        <v>-1.1905456059975021</v>
      </c>
    </row>
    <row r="19" spans="1:4" x14ac:dyDescent="0.2">
      <c r="A19" s="53">
        <v>4</v>
      </c>
      <c r="B19" s="53">
        <v>3.8</v>
      </c>
      <c r="C19" s="61">
        <f t="shared" si="1"/>
        <v>4.101624323198668</v>
      </c>
      <c r="D19" s="61">
        <f t="shared" si="0"/>
        <v>-0.30162432319866816</v>
      </c>
    </row>
    <row r="20" spans="1:4" x14ac:dyDescent="0.2">
      <c r="A20" s="52">
        <v>7</v>
      </c>
      <c r="B20" s="52">
        <v>4</v>
      </c>
      <c r="C20" s="61">
        <f t="shared" si="1"/>
        <v>7.1778425655976692</v>
      </c>
      <c r="D20" s="61">
        <f t="shared" si="0"/>
        <v>-3.1778425655976692</v>
      </c>
    </row>
    <row r="21" spans="1:4" x14ac:dyDescent="0.2">
      <c r="A21" s="53">
        <v>6.5</v>
      </c>
      <c r="B21" s="53">
        <v>3.8</v>
      </c>
      <c r="C21" s="61">
        <f t="shared" si="1"/>
        <v>6.6651395251978354</v>
      </c>
      <c r="D21" s="61">
        <f t="shared" si="0"/>
        <v>-2.8651395251978355</v>
      </c>
    </row>
    <row r="23" spans="1:4" x14ac:dyDescent="0.2">
      <c r="A23" s="18" t="s">
        <v>10</v>
      </c>
      <c r="B23">
        <v>0</v>
      </c>
    </row>
    <row r="24" spans="1:4" x14ac:dyDescent="0.2">
      <c r="A24" s="18" t="s">
        <v>9</v>
      </c>
      <c r="B24">
        <f>'NOTA x ANTES'!N2</f>
        <v>1.025406080799667</v>
      </c>
    </row>
  </sheetData>
  <mergeCells count="1">
    <mergeCell ref="F10:J15"/>
  </mergeCells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CB35-85CE-4224-96EF-2AA28B5550A9}">
  <dimension ref="A1:N46"/>
  <sheetViews>
    <sheetView workbookViewId="0">
      <selection activeCell="I10" sqref="I10"/>
    </sheetView>
  </sheetViews>
  <sheetFormatPr defaultRowHeight="12.75" x14ac:dyDescent="0.2"/>
  <cols>
    <col min="3" max="3" width="14.85546875" customWidth="1"/>
    <col min="6" max="14" width="14.5703125" customWidth="1"/>
  </cols>
  <sheetData>
    <row r="1" spans="1:14" x14ac:dyDescent="0.2">
      <c r="B1" s="65" t="s">
        <v>94</v>
      </c>
      <c r="C1" s="65" t="s">
        <v>95</v>
      </c>
      <c r="D1" s="65" t="s">
        <v>3</v>
      </c>
    </row>
    <row r="2" spans="1:14" ht="13.15" customHeight="1" x14ac:dyDescent="0.2">
      <c r="A2" s="43" t="s">
        <v>1</v>
      </c>
      <c r="B2" s="43" t="s">
        <v>0</v>
      </c>
      <c r="C2" s="43" t="s">
        <v>93</v>
      </c>
      <c r="D2" s="43" t="s">
        <v>2</v>
      </c>
      <c r="F2" t="s">
        <v>33</v>
      </c>
      <c r="I2" s="82" t="s">
        <v>101</v>
      </c>
      <c r="J2" s="83"/>
      <c r="K2" s="83"/>
      <c r="L2" s="83"/>
      <c r="M2" s="83"/>
      <c r="N2" s="83"/>
    </row>
    <row r="3" spans="1:14" ht="13.9" customHeight="1" thickBot="1" x14ac:dyDescent="0.25">
      <c r="A3" s="44">
        <v>5</v>
      </c>
      <c r="B3" s="44">
        <v>6</v>
      </c>
      <c r="C3" s="44">
        <f t="shared" ref="C3:C22" si="0">A3-B3</f>
        <v>-1</v>
      </c>
      <c r="D3" s="44">
        <v>2.7</v>
      </c>
      <c r="I3" s="83"/>
      <c r="J3" s="83"/>
      <c r="K3" s="83"/>
      <c r="L3" s="83"/>
      <c r="M3" s="83"/>
      <c r="N3" s="83"/>
    </row>
    <row r="4" spans="1:14" x14ac:dyDescent="0.2">
      <c r="A4" s="44">
        <v>7</v>
      </c>
      <c r="B4" s="44">
        <v>8.5</v>
      </c>
      <c r="C4" s="44">
        <f t="shared" si="0"/>
        <v>-1.5</v>
      </c>
      <c r="D4" s="44">
        <v>5.8</v>
      </c>
      <c r="F4" s="39" t="s">
        <v>34</v>
      </c>
      <c r="G4" s="39"/>
      <c r="I4" s="83"/>
      <c r="J4" s="83"/>
      <c r="K4" s="83"/>
      <c r="L4" s="83"/>
      <c r="M4" s="83"/>
      <c r="N4" s="83"/>
    </row>
    <row r="5" spans="1:14" x14ac:dyDescent="0.2">
      <c r="A5" s="44">
        <v>6.5</v>
      </c>
      <c r="B5" s="44">
        <v>6.5</v>
      </c>
      <c r="C5" s="44">
        <f t="shared" si="0"/>
        <v>0</v>
      </c>
      <c r="D5" s="44">
        <v>7.2</v>
      </c>
      <c r="F5" t="s">
        <v>35</v>
      </c>
      <c r="G5">
        <v>0.8418801806388283</v>
      </c>
      <c r="I5" s="83"/>
      <c r="J5" s="83"/>
      <c r="K5" s="83"/>
      <c r="L5" s="83"/>
      <c r="M5" s="83"/>
      <c r="N5" s="83"/>
    </row>
    <row r="6" spans="1:14" x14ac:dyDescent="0.2">
      <c r="A6" s="44">
        <v>6</v>
      </c>
      <c r="B6" s="44">
        <v>6</v>
      </c>
      <c r="C6" s="44">
        <f t="shared" si="0"/>
        <v>0</v>
      </c>
      <c r="D6" s="44">
        <v>3.4</v>
      </c>
      <c r="F6" t="s">
        <v>36</v>
      </c>
      <c r="G6">
        <v>0.70876223855246623</v>
      </c>
      <c r="I6" s="83"/>
      <c r="J6" s="83"/>
      <c r="K6" s="83"/>
      <c r="L6" s="83"/>
      <c r="M6" s="83"/>
      <c r="N6" s="83"/>
    </row>
    <row r="7" spans="1:14" x14ac:dyDescent="0.2">
      <c r="A7" s="44">
        <v>7.5</v>
      </c>
      <c r="B7" s="44">
        <v>7.5</v>
      </c>
      <c r="C7" s="44">
        <f t="shared" si="0"/>
        <v>0</v>
      </c>
      <c r="D7" s="44">
        <v>8.8000000000000007</v>
      </c>
      <c r="F7" t="s">
        <v>37</v>
      </c>
      <c r="G7">
        <v>0.67449897249981516</v>
      </c>
      <c r="I7" s="83"/>
      <c r="J7" s="83"/>
      <c r="K7" s="83"/>
      <c r="L7" s="83"/>
      <c r="M7" s="83"/>
      <c r="N7" s="83"/>
    </row>
    <row r="8" spans="1:14" x14ac:dyDescent="0.2">
      <c r="A8" s="44">
        <v>4.5</v>
      </c>
      <c r="B8" s="44">
        <v>7</v>
      </c>
      <c r="C8" s="44">
        <f t="shared" si="0"/>
        <v>-2.5</v>
      </c>
      <c r="D8" s="44">
        <v>4.5999999999999996</v>
      </c>
      <c r="F8" t="s">
        <v>38</v>
      </c>
      <c r="G8">
        <v>1.3683385680134756</v>
      </c>
      <c r="I8" s="83"/>
      <c r="J8" s="83"/>
      <c r="K8" s="83"/>
      <c r="L8" s="83"/>
      <c r="M8" s="83"/>
      <c r="N8" s="83"/>
    </row>
    <row r="9" spans="1:14" ht="13.5" thickBot="1" x14ac:dyDescent="0.25">
      <c r="A9" s="44">
        <v>7</v>
      </c>
      <c r="B9" s="44">
        <v>8.5</v>
      </c>
      <c r="C9" s="44">
        <f t="shared" si="0"/>
        <v>-1.5</v>
      </c>
      <c r="D9" s="44">
        <v>5</v>
      </c>
      <c r="F9" s="37" t="s">
        <v>39</v>
      </c>
      <c r="G9" s="37">
        <v>20</v>
      </c>
      <c r="I9" s="83"/>
      <c r="J9" s="83"/>
      <c r="K9" s="83"/>
      <c r="L9" s="83"/>
      <c r="M9" s="83"/>
      <c r="N9" s="83"/>
    </row>
    <row r="10" spans="1:14" x14ac:dyDescent="0.2">
      <c r="A10" s="44">
        <v>5.5</v>
      </c>
      <c r="B10" s="44">
        <v>8.1999999999999993</v>
      </c>
      <c r="C10" s="44">
        <f t="shared" si="0"/>
        <v>-2.6999999999999993</v>
      </c>
      <c r="D10" s="44">
        <v>2.5</v>
      </c>
    </row>
    <row r="11" spans="1:14" ht="13.5" thickBot="1" x14ac:dyDescent="0.25">
      <c r="A11" s="44">
        <v>7.5</v>
      </c>
      <c r="B11" s="44">
        <v>8.5</v>
      </c>
      <c r="C11" s="44">
        <f t="shared" si="0"/>
        <v>-1</v>
      </c>
      <c r="D11" s="44">
        <v>8.4</v>
      </c>
      <c r="F11" t="s">
        <v>40</v>
      </c>
    </row>
    <row r="12" spans="1:14" x14ac:dyDescent="0.2">
      <c r="A12" s="44">
        <v>8</v>
      </c>
      <c r="B12" s="44">
        <v>8.5</v>
      </c>
      <c r="C12" s="44">
        <f t="shared" si="0"/>
        <v>-0.5</v>
      </c>
      <c r="D12" s="44">
        <v>8.8000000000000007</v>
      </c>
      <c r="F12" s="38"/>
      <c r="G12" s="38" t="s">
        <v>45</v>
      </c>
      <c r="H12" s="38" t="s">
        <v>46</v>
      </c>
      <c r="I12" s="38" t="s">
        <v>47</v>
      </c>
      <c r="J12" s="38" t="s">
        <v>48</v>
      </c>
      <c r="K12" s="38" t="s">
        <v>49</v>
      </c>
    </row>
    <row r="13" spans="1:14" x14ac:dyDescent="0.2">
      <c r="A13" s="44">
        <v>6</v>
      </c>
      <c r="B13" s="44">
        <v>7.5</v>
      </c>
      <c r="C13" s="44">
        <f t="shared" si="0"/>
        <v>-1.5</v>
      </c>
      <c r="D13" s="44">
        <v>4.5999999999999996</v>
      </c>
      <c r="F13" t="s">
        <v>41</v>
      </c>
      <c r="G13">
        <v>2</v>
      </c>
      <c r="H13">
        <v>77.462042575876168</v>
      </c>
      <c r="I13">
        <v>38.731021287938084</v>
      </c>
      <c r="J13">
        <v>20.685775765314919</v>
      </c>
      <c r="K13">
        <v>2.7932211137904164E-5</v>
      </c>
    </row>
    <row r="14" spans="1:14" x14ac:dyDescent="0.2">
      <c r="A14" s="44">
        <v>2</v>
      </c>
      <c r="B14" s="44">
        <v>3</v>
      </c>
      <c r="C14" s="44">
        <f t="shared" si="0"/>
        <v>-1</v>
      </c>
      <c r="D14" s="44">
        <v>0.2</v>
      </c>
      <c r="F14" t="s">
        <v>42</v>
      </c>
      <c r="G14">
        <v>17</v>
      </c>
      <c r="H14">
        <v>31.829957424123879</v>
      </c>
      <c r="I14">
        <v>1.8723504367131694</v>
      </c>
    </row>
    <row r="15" spans="1:14" ht="13.5" thickBot="1" x14ac:dyDescent="0.25">
      <c r="A15" s="44">
        <v>5</v>
      </c>
      <c r="B15" s="44">
        <v>5</v>
      </c>
      <c r="C15" s="44">
        <f t="shared" si="0"/>
        <v>0</v>
      </c>
      <c r="D15" s="44">
        <v>3.7</v>
      </c>
      <c r="F15" s="37" t="s">
        <v>43</v>
      </c>
      <c r="G15" s="37">
        <v>19</v>
      </c>
      <c r="H15" s="37">
        <v>109.29200000000004</v>
      </c>
      <c r="I15" s="37"/>
      <c r="J15" s="37"/>
      <c r="K15" s="37"/>
    </row>
    <row r="16" spans="1:14" ht="13.5" thickBot="1" x14ac:dyDescent="0.25">
      <c r="A16" s="44">
        <v>7.5</v>
      </c>
      <c r="B16" s="44">
        <v>7.5</v>
      </c>
      <c r="C16" s="44">
        <f t="shared" si="0"/>
        <v>0</v>
      </c>
      <c r="D16" s="44">
        <v>7.1</v>
      </c>
    </row>
    <row r="17" spans="1:14" x14ac:dyDescent="0.2">
      <c r="A17" s="44">
        <v>4</v>
      </c>
      <c r="B17" s="44">
        <v>6</v>
      </c>
      <c r="C17" s="44">
        <f t="shared" si="0"/>
        <v>-2</v>
      </c>
      <c r="D17" s="44">
        <v>1.3</v>
      </c>
      <c r="F17" s="38"/>
      <c r="G17" s="38" t="s">
        <v>50</v>
      </c>
      <c r="H17" s="38" t="s">
        <v>38</v>
      </c>
      <c r="I17" s="38" t="s">
        <v>51</v>
      </c>
      <c r="J17" s="38" t="s">
        <v>52</v>
      </c>
      <c r="K17" s="38" t="s">
        <v>53</v>
      </c>
      <c r="L17" s="38" t="s">
        <v>54</v>
      </c>
      <c r="M17" s="38" t="s">
        <v>55</v>
      </c>
      <c r="N17" s="38" t="s">
        <v>56</v>
      </c>
    </row>
    <row r="18" spans="1:14" x14ac:dyDescent="0.2">
      <c r="A18" s="44">
        <v>6</v>
      </c>
      <c r="B18" s="44">
        <v>7</v>
      </c>
      <c r="C18" s="44">
        <f t="shared" si="0"/>
        <v>-1</v>
      </c>
      <c r="D18" s="44">
        <v>4.2</v>
      </c>
      <c r="F18" t="s">
        <v>44</v>
      </c>
      <c r="G18">
        <v>-2.4127042335573803</v>
      </c>
      <c r="H18">
        <v>1.4513556111706072</v>
      </c>
      <c r="I18">
        <v>-1.6623797882390703</v>
      </c>
      <c r="J18">
        <v>0.114763035167623</v>
      </c>
      <c r="K18">
        <v>-5.4747969109809222</v>
      </c>
      <c r="L18">
        <v>0.64938844386616124</v>
      </c>
      <c r="M18">
        <v>-5.4747969109809222</v>
      </c>
      <c r="N18">
        <v>0.64938844386616124</v>
      </c>
    </row>
    <row r="19" spans="1:14" x14ac:dyDescent="0.2">
      <c r="A19" s="44">
        <v>5</v>
      </c>
      <c r="B19" s="44">
        <v>7.5</v>
      </c>
      <c r="C19" s="44">
        <f t="shared" si="0"/>
        <v>-2.5</v>
      </c>
      <c r="D19" s="44">
        <v>6.5</v>
      </c>
      <c r="F19" t="s">
        <v>0</v>
      </c>
      <c r="G19">
        <v>1.3021603592613686</v>
      </c>
      <c r="H19">
        <v>0.21863691220969503</v>
      </c>
      <c r="I19">
        <v>5.9558120634838847</v>
      </c>
      <c r="J19">
        <v>1.5646217588219576E-5</v>
      </c>
      <c r="K19">
        <v>0.84087679599197873</v>
      </c>
      <c r="L19">
        <v>1.7634439225307585</v>
      </c>
      <c r="M19">
        <v>0.84087679599197873</v>
      </c>
      <c r="N19">
        <v>1.7634439225307585</v>
      </c>
    </row>
    <row r="20" spans="1:14" ht="13.5" thickBot="1" x14ac:dyDescent="0.25">
      <c r="A20" s="44">
        <v>4</v>
      </c>
      <c r="B20" s="44">
        <v>4</v>
      </c>
      <c r="C20" s="44">
        <f t="shared" si="0"/>
        <v>0</v>
      </c>
      <c r="D20" s="44">
        <v>3.8</v>
      </c>
      <c r="F20" s="37" t="s">
        <v>93</v>
      </c>
      <c r="G20" s="37">
        <v>1.4405355180727228</v>
      </c>
      <c r="H20" s="37">
        <v>0.34834203151769116</v>
      </c>
      <c r="I20" s="37">
        <v>4.1354053996770199</v>
      </c>
      <c r="J20" s="37">
        <v>6.9169042178035577E-4</v>
      </c>
      <c r="K20" s="37">
        <v>0.70559807356259374</v>
      </c>
      <c r="L20" s="37">
        <v>2.1754729625828517</v>
      </c>
      <c r="M20" s="37">
        <v>0.70559807356259374</v>
      </c>
      <c r="N20" s="37">
        <v>2.1754729625828517</v>
      </c>
    </row>
    <row r="21" spans="1:14" x14ac:dyDescent="0.2">
      <c r="A21" s="44">
        <v>5</v>
      </c>
      <c r="B21" s="44">
        <v>7</v>
      </c>
      <c r="C21" s="44">
        <f t="shared" si="0"/>
        <v>-2</v>
      </c>
      <c r="D21" s="44">
        <v>4</v>
      </c>
    </row>
    <row r="22" spans="1:14" x14ac:dyDescent="0.2">
      <c r="A22" s="44">
        <v>4.5</v>
      </c>
      <c r="B22" s="44">
        <v>6.5</v>
      </c>
      <c r="C22" s="44">
        <f t="shared" si="0"/>
        <v>-2</v>
      </c>
      <c r="D22" s="44">
        <v>3.8</v>
      </c>
    </row>
    <row r="24" spans="1:14" x14ac:dyDescent="0.2">
      <c r="F24" t="s">
        <v>57</v>
      </c>
    </row>
    <row r="26" spans="1:14" x14ac:dyDescent="0.2">
      <c r="F26" t="s">
        <v>58</v>
      </c>
      <c r="G26" t="s">
        <v>96</v>
      </c>
      <c r="H26" t="s">
        <v>59</v>
      </c>
    </row>
    <row r="27" spans="1:14" x14ac:dyDescent="0.2">
      <c r="F27">
        <v>1</v>
      </c>
      <c r="G27">
        <v>3.959722403938108</v>
      </c>
      <c r="H27">
        <v>-1.2597224039381079</v>
      </c>
    </row>
    <row r="28" spans="1:14" x14ac:dyDescent="0.2">
      <c r="F28">
        <v>2</v>
      </c>
      <c r="G28">
        <v>6.4948555430551682</v>
      </c>
      <c r="H28">
        <v>-0.69485554305516839</v>
      </c>
    </row>
    <row r="29" spans="1:14" x14ac:dyDescent="0.2">
      <c r="F29">
        <v>3</v>
      </c>
      <c r="G29">
        <v>6.0513381016415151</v>
      </c>
      <c r="H29">
        <v>1.1486618983584851</v>
      </c>
    </row>
    <row r="30" spans="1:14" x14ac:dyDescent="0.2">
      <c r="F30">
        <v>4</v>
      </c>
      <c r="G30">
        <v>5.4002579220108311</v>
      </c>
      <c r="H30">
        <v>-2.0002579220108312</v>
      </c>
    </row>
    <row r="31" spans="1:14" x14ac:dyDescent="0.2">
      <c r="F31">
        <v>5</v>
      </c>
      <c r="G31">
        <v>7.3534984609028848</v>
      </c>
      <c r="H31">
        <v>1.4465015390971159</v>
      </c>
    </row>
    <row r="32" spans="1:14" x14ac:dyDescent="0.2">
      <c r="F32">
        <v>6</v>
      </c>
      <c r="G32">
        <v>3.1010794860903936</v>
      </c>
      <c r="H32">
        <v>1.498920513909606</v>
      </c>
    </row>
    <row r="33" spans="6:8" x14ac:dyDescent="0.2">
      <c r="F33">
        <v>7</v>
      </c>
      <c r="G33">
        <v>6.4948555430551682</v>
      </c>
      <c r="H33">
        <v>-1.4948555430551682</v>
      </c>
    </row>
    <row r="34" spans="6:8" x14ac:dyDescent="0.2">
      <c r="F34">
        <v>8</v>
      </c>
      <c r="G34">
        <v>4.3755648135894907</v>
      </c>
      <c r="H34">
        <v>-1.8755648135894907</v>
      </c>
    </row>
    <row r="35" spans="6:8" x14ac:dyDescent="0.2">
      <c r="F35">
        <v>9</v>
      </c>
      <c r="G35">
        <v>7.2151233020915289</v>
      </c>
      <c r="H35">
        <v>1.1848766979084715</v>
      </c>
    </row>
    <row r="36" spans="6:8" x14ac:dyDescent="0.2">
      <c r="F36">
        <v>10</v>
      </c>
      <c r="G36">
        <v>7.9353910611278904</v>
      </c>
      <c r="H36">
        <v>0.86460893887211032</v>
      </c>
    </row>
    <row r="37" spans="6:8" x14ac:dyDescent="0.2">
      <c r="F37">
        <v>11</v>
      </c>
      <c r="G37">
        <v>5.1926951837938002</v>
      </c>
      <c r="H37">
        <v>-0.5926951837938006</v>
      </c>
    </row>
    <row r="38" spans="6:8" x14ac:dyDescent="0.2">
      <c r="F38">
        <v>12</v>
      </c>
      <c r="G38">
        <v>5.3241326154002566E-2</v>
      </c>
      <c r="H38">
        <v>0.14675867384599744</v>
      </c>
    </row>
    <row r="39" spans="6:8" x14ac:dyDescent="0.2">
      <c r="F39">
        <v>13</v>
      </c>
      <c r="G39">
        <v>4.0980975627494631</v>
      </c>
      <c r="H39">
        <v>-0.39809756274946295</v>
      </c>
    </row>
    <row r="40" spans="6:8" x14ac:dyDescent="0.2">
      <c r="F40">
        <v>14</v>
      </c>
      <c r="G40">
        <v>7.3534984609028848</v>
      </c>
      <c r="H40">
        <v>-0.25349846090288519</v>
      </c>
    </row>
    <row r="41" spans="6:8" x14ac:dyDescent="0.2">
      <c r="F41">
        <v>15</v>
      </c>
      <c r="G41">
        <v>2.5191868858653854</v>
      </c>
      <c r="H41">
        <v>-1.2191868858653854</v>
      </c>
    </row>
    <row r="42" spans="6:8" x14ac:dyDescent="0.2">
      <c r="F42">
        <v>16</v>
      </c>
      <c r="G42">
        <v>5.2618827631994778</v>
      </c>
      <c r="H42">
        <v>-1.0618827631994776</v>
      </c>
    </row>
    <row r="43" spans="6:8" x14ac:dyDescent="0.2">
      <c r="F43">
        <v>17</v>
      </c>
      <c r="G43">
        <v>3.7521596657210776</v>
      </c>
      <c r="H43">
        <v>2.7478403342789224</v>
      </c>
    </row>
    <row r="44" spans="6:8" x14ac:dyDescent="0.2">
      <c r="F44">
        <v>18</v>
      </c>
      <c r="G44">
        <v>2.7959372034880943</v>
      </c>
      <c r="H44">
        <v>1.0040627965119056</v>
      </c>
    </row>
    <row r="45" spans="6:8" x14ac:dyDescent="0.2">
      <c r="F45">
        <v>19</v>
      </c>
      <c r="G45">
        <v>3.8213472451267552</v>
      </c>
      <c r="H45">
        <v>0.17865275487324483</v>
      </c>
    </row>
    <row r="46" spans="6:8" x14ac:dyDescent="0.2">
      <c r="F46">
        <v>20</v>
      </c>
      <c r="G46">
        <v>3.1702670654960694</v>
      </c>
      <c r="H46">
        <v>0.62973293450393042</v>
      </c>
    </row>
  </sheetData>
  <mergeCells count="1">
    <mergeCell ref="I2:N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23B2-2BBE-48D8-A79B-2856F53F47DF}">
  <dimension ref="A1:M45"/>
  <sheetViews>
    <sheetView workbookViewId="0">
      <selection activeCell="K7" sqref="K7"/>
    </sheetView>
  </sheetViews>
  <sheetFormatPr defaultRowHeight="12.75" x14ac:dyDescent="0.2"/>
  <cols>
    <col min="5" max="13" width="13.42578125" customWidth="1"/>
  </cols>
  <sheetData>
    <row r="1" spans="1:13" x14ac:dyDescent="0.2">
      <c r="A1" s="65" t="s">
        <v>94</v>
      </c>
      <c r="B1" s="65" t="s">
        <v>95</v>
      </c>
      <c r="C1" s="65" t="s">
        <v>3</v>
      </c>
      <c r="E1" t="s">
        <v>33</v>
      </c>
    </row>
    <row r="2" spans="1:13" ht="13.5" thickBot="1" x14ac:dyDescent="0.25">
      <c r="A2" s="43" t="s">
        <v>0</v>
      </c>
      <c r="B2" s="43" t="s">
        <v>1</v>
      </c>
      <c r="C2" s="43" t="s">
        <v>2</v>
      </c>
      <c r="H2" s="84" t="s">
        <v>100</v>
      </c>
      <c r="I2" s="84"/>
    </row>
    <row r="3" spans="1:13" x14ac:dyDescent="0.2">
      <c r="A3" s="44">
        <v>6</v>
      </c>
      <c r="B3" s="44">
        <v>5</v>
      </c>
      <c r="C3" s="44">
        <v>2.7</v>
      </c>
      <c r="E3" s="39" t="s">
        <v>34</v>
      </c>
      <c r="F3" s="39"/>
      <c r="H3" s="66" t="s">
        <v>34</v>
      </c>
      <c r="I3" s="66"/>
    </row>
    <row r="4" spans="1:13" x14ac:dyDescent="0.2">
      <c r="A4" s="44">
        <v>8.5</v>
      </c>
      <c r="B4" s="44">
        <v>7</v>
      </c>
      <c r="C4" s="44">
        <v>5.8</v>
      </c>
      <c r="E4" t="s">
        <v>35</v>
      </c>
      <c r="F4">
        <v>0.8418801806388283</v>
      </c>
      <c r="H4" s="67" t="s">
        <v>35</v>
      </c>
      <c r="I4" s="67">
        <v>0.8418801806388283</v>
      </c>
    </row>
    <row r="5" spans="1:13" x14ac:dyDescent="0.2">
      <c r="A5" s="44">
        <v>6.5</v>
      </c>
      <c r="B5" s="44">
        <v>6.5</v>
      </c>
      <c r="C5" s="44">
        <v>7.2</v>
      </c>
      <c r="E5" t="s">
        <v>36</v>
      </c>
      <c r="F5">
        <v>0.70876223855246612</v>
      </c>
      <c r="H5" s="67" t="s">
        <v>36</v>
      </c>
      <c r="I5" s="67">
        <v>0.70876223855246623</v>
      </c>
    </row>
    <row r="6" spans="1:13" x14ac:dyDescent="0.2">
      <c r="A6" s="44">
        <v>6</v>
      </c>
      <c r="B6" s="44">
        <v>6</v>
      </c>
      <c r="C6" s="44">
        <v>3.4</v>
      </c>
      <c r="E6" t="s">
        <v>37</v>
      </c>
      <c r="F6">
        <v>0.67449897249981505</v>
      </c>
      <c r="H6" s="67" t="s">
        <v>37</v>
      </c>
      <c r="I6" s="67">
        <v>0.67449897249981516</v>
      </c>
    </row>
    <row r="7" spans="1:13" x14ac:dyDescent="0.2">
      <c r="A7" s="44">
        <v>7.5</v>
      </c>
      <c r="B7" s="44">
        <v>7.5</v>
      </c>
      <c r="C7" s="44">
        <v>8.8000000000000007</v>
      </c>
      <c r="E7" t="s">
        <v>38</v>
      </c>
      <c r="F7">
        <v>1.3683385680134761</v>
      </c>
      <c r="H7" s="67" t="s">
        <v>38</v>
      </c>
      <c r="I7" s="67">
        <v>1.3683385680134756</v>
      </c>
    </row>
    <row r="8" spans="1:13" ht="13.5" thickBot="1" x14ac:dyDescent="0.25">
      <c r="A8" s="44">
        <v>7</v>
      </c>
      <c r="B8" s="44">
        <v>4.5</v>
      </c>
      <c r="C8" s="44">
        <v>4.5999999999999996</v>
      </c>
      <c r="E8" s="37" t="s">
        <v>39</v>
      </c>
      <c r="F8" s="37">
        <v>20</v>
      </c>
      <c r="H8" s="68" t="s">
        <v>39</v>
      </c>
      <c r="I8" s="68">
        <v>20</v>
      </c>
    </row>
    <row r="9" spans="1:13" x14ac:dyDescent="0.2">
      <c r="A9" s="44">
        <v>8.5</v>
      </c>
      <c r="B9" s="44">
        <v>7</v>
      </c>
      <c r="C9" s="44">
        <v>5</v>
      </c>
    </row>
    <row r="10" spans="1:13" ht="13.5" thickBot="1" x14ac:dyDescent="0.25">
      <c r="A10" s="44">
        <v>8.1999999999999993</v>
      </c>
      <c r="B10" s="44">
        <v>5.5</v>
      </c>
      <c r="C10" s="44">
        <v>2.5</v>
      </c>
      <c r="E10" t="s">
        <v>40</v>
      </c>
    </row>
    <row r="11" spans="1:13" x14ac:dyDescent="0.2">
      <c r="A11" s="44">
        <v>8.5</v>
      </c>
      <c r="B11" s="44">
        <v>7.5</v>
      </c>
      <c r="C11" s="44">
        <v>8.4</v>
      </c>
      <c r="E11" s="38"/>
      <c r="F11" s="38" t="s">
        <v>45</v>
      </c>
      <c r="G11" s="38" t="s">
        <v>46</v>
      </c>
      <c r="H11" s="38" t="s">
        <v>47</v>
      </c>
      <c r="I11" s="38" t="s">
        <v>48</v>
      </c>
      <c r="J11" s="38" t="s">
        <v>49</v>
      </c>
    </row>
    <row r="12" spans="1:13" x14ac:dyDescent="0.2">
      <c r="A12" s="44">
        <v>8.5</v>
      </c>
      <c r="B12" s="44">
        <v>8</v>
      </c>
      <c r="C12" s="44">
        <v>8.8000000000000007</v>
      </c>
      <c r="E12" t="s">
        <v>41</v>
      </c>
      <c r="F12">
        <v>2</v>
      </c>
      <c r="G12">
        <v>77.462042575876154</v>
      </c>
      <c r="H12">
        <v>38.731021287938077</v>
      </c>
      <c r="I12">
        <v>20.685775765314908</v>
      </c>
      <c r="J12">
        <v>2.7932211137904214E-5</v>
      </c>
    </row>
    <row r="13" spans="1:13" x14ac:dyDescent="0.2">
      <c r="A13" s="44">
        <v>7.5</v>
      </c>
      <c r="B13" s="44">
        <v>6</v>
      </c>
      <c r="C13" s="44">
        <v>4.5999999999999996</v>
      </c>
      <c r="E13" t="s">
        <v>42</v>
      </c>
      <c r="F13">
        <v>17</v>
      </c>
      <c r="G13">
        <v>31.82995742412389</v>
      </c>
      <c r="H13">
        <v>1.87235043671317</v>
      </c>
    </row>
    <row r="14" spans="1:13" ht="13.5" thickBot="1" x14ac:dyDescent="0.25">
      <c r="A14" s="44">
        <v>3</v>
      </c>
      <c r="B14" s="44">
        <v>2</v>
      </c>
      <c r="C14" s="44">
        <v>0.2</v>
      </c>
      <c r="E14" s="37" t="s">
        <v>43</v>
      </c>
      <c r="F14" s="37">
        <v>19</v>
      </c>
      <c r="G14" s="37">
        <v>109.29200000000004</v>
      </c>
      <c r="H14" s="37"/>
      <c r="I14" s="37"/>
      <c r="J14" s="37"/>
    </row>
    <row r="15" spans="1:13" ht="13.5" thickBot="1" x14ac:dyDescent="0.25">
      <c r="A15" s="44">
        <v>5</v>
      </c>
      <c r="B15" s="44">
        <v>5</v>
      </c>
      <c r="C15" s="44">
        <v>3.7</v>
      </c>
    </row>
    <row r="16" spans="1:13" x14ac:dyDescent="0.2">
      <c r="A16" s="44">
        <v>7.5</v>
      </c>
      <c r="B16" s="44">
        <v>7.5</v>
      </c>
      <c r="C16" s="44">
        <v>7.1</v>
      </c>
      <c r="E16" s="38"/>
      <c r="F16" s="38" t="s">
        <v>50</v>
      </c>
      <c r="G16" s="38" t="s">
        <v>38</v>
      </c>
      <c r="H16" s="38" t="s">
        <v>51</v>
      </c>
      <c r="I16" s="38" t="s">
        <v>52</v>
      </c>
      <c r="J16" s="38" t="s">
        <v>53</v>
      </c>
      <c r="K16" s="38" t="s">
        <v>54</v>
      </c>
      <c r="L16" s="38" t="s">
        <v>55</v>
      </c>
      <c r="M16" s="38" t="s">
        <v>56</v>
      </c>
    </row>
    <row r="17" spans="1:13" x14ac:dyDescent="0.2">
      <c r="A17" s="44">
        <v>6</v>
      </c>
      <c r="B17" s="44">
        <v>4</v>
      </c>
      <c r="C17" s="44">
        <v>1.3</v>
      </c>
      <c r="E17" t="s">
        <v>44</v>
      </c>
      <c r="F17">
        <v>-2.4127042335573812</v>
      </c>
      <c r="G17">
        <v>1.4513556111706079</v>
      </c>
      <c r="H17">
        <v>-1.6623797882390701</v>
      </c>
      <c r="I17">
        <v>0.11476303516762298</v>
      </c>
      <c r="J17">
        <v>-5.474796910980924</v>
      </c>
      <c r="K17">
        <v>0.64938844386616168</v>
      </c>
      <c r="L17">
        <v>-5.474796910980924</v>
      </c>
      <c r="M17">
        <v>0.64938844386616168</v>
      </c>
    </row>
    <row r="18" spans="1:13" x14ac:dyDescent="0.2">
      <c r="A18" s="44">
        <v>7</v>
      </c>
      <c r="B18" s="44">
        <v>6</v>
      </c>
      <c r="C18" s="44">
        <v>4.2</v>
      </c>
      <c r="E18" t="s">
        <v>0</v>
      </c>
      <c r="F18">
        <v>-0.13837515881135437</v>
      </c>
      <c r="G18">
        <v>0.35002855782170111</v>
      </c>
      <c r="H18">
        <v>-0.39532534051647422</v>
      </c>
      <c r="I18">
        <v>0.69751941452569455</v>
      </c>
      <c r="J18">
        <v>-0.8768708627901094</v>
      </c>
      <c r="K18">
        <v>0.60012054516740054</v>
      </c>
      <c r="L18">
        <v>-0.8768708627901094</v>
      </c>
      <c r="M18">
        <v>0.60012054516740054</v>
      </c>
    </row>
    <row r="19" spans="1:13" ht="13.5" thickBot="1" x14ac:dyDescent="0.25">
      <c r="A19" s="44">
        <v>7.5</v>
      </c>
      <c r="B19" s="44">
        <v>5</v>
      </c>
      <c r="C19" s="44">
        <v>6.5</v>
      </c>
      <c r="E19" s="37" t="s">
        <v>1</v>
      </c>
      <c r="F19" s="37">
        <v>1.4405355180727231</v>
      </c>
      <c r="G19" s="37">
        <v>0.34834203151769128</v>
      </c>
      <c r="H19" s="37">
        <v>4.1354053996770199</v>
      </c>
      <c r="I19" s="37">
        <v>6.9169042178035577E-4</v>
      </c>
      <c r="J19" s="37">
        <v>0.70559807356259374</v>
      </c>
      <c r="K19" s="37">
        <v>2.1754729625828526</v>
      </c>
      <c r="L19" s="37">
        <v>0.70559807356259374</v>
      </c>
      <c r="M19" s="37">
        <v>2.1754729625828526</v>
      </c>
    </row>
    <row r="20" spans="1:13" x14ac:dyDescent="0.2">
      <c r="A20" s="44">
        <v>4</v>
      </c>
      <c r="B20" s="44">
        <v>4</v>
      </c>
      <c r="C20" s="44">
        <v>3.8</v>
      </c>
    </row>
    <row r="21" spans="1:13" x14ac:dyDescent="0.2">
      <c r="A21" s="44">
        <v>7</v>
      </c>
      <c r="B21" s="44">
        <v>5</v>
      </c>
      <c r="C21" s="44">
        <v>4</v>
      </c>
    </row>
    <row r="22" spans="1:13" x14ac:dyDescent="0.2">
      <c r="A22" s="44">
        <v>6.5</v>
      </c>
      <c r="B22" s="44">
        <v>4.5</v>
      </c>
      <c r="C22" s="44">
        <v>3.8</v>
      </c>
    </row>
    <row r="23" spans="1:13" x14ac:dyDescent="0.2">
      <c r="E23" t="s">
        <v>57</v>
      </c>
    </row>
    <row r="24" spans="1:13" ht="13.5" thickBot="1" x14ac:dyDescent="0.25"/>
    <row r="25" spans="1:13" x14ac:dyDescent="0.2">
      <c r="E25" s="38" t="s">
        <v>58</v>
      </c>
      <c r="F25" s="38" t="s">
        <v>96</v>
      </c>
      <c r="G25" s="38" t="s">
        <v>59</v>
      </c>
    </row>
    <row r="26" spans="1:13" x14ac:dyDescent="0.2">
      <c r="E26">
        <v>1</v>
      </c>
      <c r="F26">
        <v>3.959722403938108</v>
      </c>
      <c r="G26">
        <v>-1.2597224039381079</v>
      </c>
    </row>
    <row r="27" spans="1:13" x14ac:dyDescent="0.2">
      <c r="E27">
        <v>2</v>
      </c>
      <c r="F27">
        <v>6.4948555430551682</v>
      </c>
      <c r="G27">
        <v>-0.69485554305516839</v>
      </c>
    </row>
    <row r="28" spans="1:13" x14ac:dyDescent="0.2">
      <c r="E28">
        <v>3</v>
      </c>
      <c r="F28">
        <v>6.0513381016415142</v>
      </c>
      <c r="G28">
        <v>1.148661898358486</v>
      </c>
    </row>
    <row r="29" spans="1:13" x14ac:dyDescent="0.2">
      <c r="E29">
        <v>4</v>
      </c>
      <c r="F29">
        <v>5.4002579220108311</v>
      </c>
      <c r="G29">
        <v>-2.0002579220108312</v>
      </c>
    </row>
    <row r="30" spans="1:13" x14ac:dyDescent="0.2">
      <c r="E30">
        <v>5</v>
      </c>
      <c r="F30">
        <v>7.3534984609028848</v>
      </c>
      <c r="G30">
        <v>1.4465015390971159</v>
      </c>
    </row>
    <row r="31" spans="1:13" x14ac:dyDescent="0.2">
      <c r="E31">
        <v>6</v>
      </c>
      <c r="F31">
        <v>3.1010794860903923</v>
      </c>
      <c r="G31">
        <v>1.4989205139096073</v>
      </c>
    </row>
    <row r="32" spans="1:13" x14ac:dyDescent="0.2">
      <c r="E32">
        <v>7</v>
      </c>
      <c r="F32">
        <v>6.4948555430551682</v>
      </c>
      <c r="G32">
        <v>-1.4948555430551682</v>
      </c>
    </row>
    <row r="33" spans="5:7" x14ac:dyDescent="0.2">
      <c r="E33">
        <v>8</v>
      </c>
      <c r="F33">
        <v>4.3755648135894898</v>
      </c>
      <c r="G33">
        <v>-1.8755648135894898</v>
      </c>
    </row>
    <row r="34" spans="5:7" x14ac:dyDescent="0.2">
      <c r="E34">
        <v>9</v>
      </c>
      <c r="F34">
        <v>7.2151233020915306</v>
      </c>
      <c r="G34">
        <v>1.1848766979084697</v>
      </c>
    </row>
    <row r="35" spans="5:7" x14ac:dyDescent="0.2">
      <c r="E35">
        <v>10</v>
      </c>
      <c r="F35">
        <v>7.9353910611278913</v>
      </c>
      <c r="G35">
        <v>0.86460893887210943</v>
      </c>
    </row>
    <row r="36" spans="5:7" x14ac:dyDescent="0.2">
      <c r="E36">
        <v>11</v>
      </c>
      <c r="F36">
        <v>5.1926951837937994</v>
      </c>
      <c r="G36">
        <v>-0.59269518379379971</v>
      </c>
    </row>
    <row r="37" spans="5:7" x14ac:dyDescent="0.2">
      <c r="E37">
        <v>12</v>
      </c>
      <c r="F37">
        <v>5.32413261540019E-2</v>
      </c>
      <c r="G37">
        <v>0.14675867384599811</v>
      </c>
    </row>
    <row r="38" spans="5:7" x14ac:dyDescent="0.2">
      <c r="E38">
        <v>13</v>
      </c>
      <c r="F38">
        <v>4.0980975627494622</v>
      </c>
      <c r="G38">
        <v>-0.39809756274946206</v>
      </c>
    </row>
    <row r="39" spans="5:7" x14ac:dyDescent="0.2">
      <c r="E39">
        <v>14</v>
      </c>
      <c r="F39">
        <v>7.3534984609028848</v>
      </c>
      <c r="G39">
        <v>-0.25349846090288519</v>
      </c>
    </row>
    <row r="40" spans="5:7" x14ac:dyDescent="0.2">
      <c r="E40">
        <v>15</v>
      </c>
      <c r="F40">
        <v>2.519186885865385</v>
      </c>
      <c r="G40">
        <v>-1.2191868858653849</v>
      </c>
    </row>
    <row r="41" spans="5:7" x14ac:dyDescent="0.2">
      <c r="E41">
        <v>16</v>
      </c>
      <c r="F41">
        <v>5.2618827631994769</v>
      </c>
      <c r="G41">
        <v>-1.0618827631994767</v>
      </c>
    </row>
    <row r="42" spans="5:7" x14ac:dyDescent="0.2">
      <c r="E42">
        <v>17</v>
      </c>
      <c r="F42">
        <v>3.7521596657210763</v>
      </c>
      <c r="G42">
        <v>2.7478403342789237</v>
      </c>
    </row>
    <row r="43" spans="5:7" x14ac:dyDescent="0.2">
      <c r="E43">
        <v>18</v>
      </c>
      <c r="F43">
        <v>2.7959372034880934</v>
      </c>
      <c r="G43">
        <v>1.0040627965119064</v>
      </c>
    </row>
    <row r="44" spans="5:7" x14ac:dyDescent="0.2">
      <c r="E44">
        <v>19</v>
      </c>
      <c r="F44">
        <v>3.8213472451267538</v>
      </c>
      <c r="G44">
        <v>0.17865275487324617</v>
      </c>
    </row>
    <row r="45" spans="5:7" ht="13.5" thickBot="1" x14ac:dyDescent="0.25">
      <c r="E45" s="37">
        <v>20</v>
      </c>
      <c r="F45" s="37">
        <v>3.170267065496069</v>
      </c>
      <c r="G45" s="37">
        <v>0.62973293450393086</v>
      </c>
    </row>
  </sheetData>
  <mergeCells count="1">
    <mergeCell ref="H2:I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321AE33B082B4898A4C3EABED2F49D" ma:contentTypeVersion="4" ma:contentTypeDescription="Crie um novo documento." ma:contentTypeScope="" ma:versionID="5d463a7ae9922de263a84916586ee967">
  <xsd:schema xmlns:xsd="http://www.w3.org/2001/XMLSchema" xmlns:xs="http://www.w3.org/2001/XMLSchema" xmlns:p="http://schemas.microsoft.com/office/2006/metadata/properties" xmlns:ns2="28ddde5a-141e-4cfb-b708-46f655bab67f" targetNamespace="http://schemas.microsoft.com/office/2006/metadata/properties" ma:root="true" ma:fieldsID="2b86f069ca6a69f020252d00e12b8e54" ns2:_="">
    <xsd:import namespace="28ddde5a-141e-4cfb-b708-46f655bab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dde5a-141e-4cfb-b708-46f655bab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99EE8-4D0E-4D72-AC17-7C8E8515A0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5A9278-2A60-4110-B065-731F6AB7E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ddde5a-141e-4cfb-b708-46f655bab6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Resolução exercicios</vt:lpstr>
      <vt:lpstr>DADOS</vt:lpstr>
      <vt:lpstr>NOTA x ANTES</vt:lpstr>
      <vt:lpstr>NOTA x ANTES (An. Dados)</vt:lpstr>
      <vt:lpstr>Regr. B0=0</vt:lpstr>
      <vt:lpstr>Com intercepto</vt:lpstr>
      <vt:lpstr>Sem intercepto</vt:lpstr>
      <vt:lpstr>Exercício 7</vt:lpstr>
      <vt:lpstr>Exercício 8</vt:lpstr>
    </vt:vector>
  </TitlesOfParts>
  <Manager/>
  <Company>Particular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Cavalcanti</dc:creator>
  <cp:keywords/>
  <dc:description/>
  <cp:lastModifiedBy>Alceu Eilert Nascimento</cp:lastModifiedBy>
  <cp:revision/>
  <dcterms:created xsi:type="dcterms:W3CDTF">2003-04-14T14:18:25Z</dcterms:created>
  <dcterms:modified xsi:type="dcterms:W3CDTF">2024-05-19T23:37:45Z</dcterms:modified>
  <cp:category/>
  <cp:contentStatus/>
</cp:coreProperties>
</file>