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e8b25b6218866/R/Rprojetos/ufpr_ppgecon/mineracao_dados/at3/"/>
    </mc:Choice>
  </mc:AlternateContent>
  <xr:revisionPtr revIDLastSave="0" documentId="8_{BF489780-AC5A-41F6-B816-62A6ECA6EE35}" xr6:coauthVersionLast="47" xr6:coauthVersionMax="47" xr10:uidLastSave="{00000000-0000-0000-0000-000000000000}"/>
  <bookViews>
    <workbookView xWindow="-120" yWindow="-120" windowWidth="29040" windowHeight="15720" activeTab="4" xr2:uid="{BE130926-197C-4513-AB52-D14A6801501C}"/>
  </bookViews>
  <sheets>
    <sheet name="Algoritmo" sheetId="4" r:id="rId1"/>
    <sheet name="EXEMPLO" sheetId="1" r:id="rId2"/>
    <sheet name="EXEMPLO 2" sheetId="5" r:id="rId3"/>
    <sheet name="Atividade 1" sheetId="2" r:id="rId4"/>
    <sheet name="Atividade 2" sheetId="3" r:id="rId5"/>
  </sheets>
  <definedNames>
    <definedName name="_xlnm._FilterDatabase" localSheetId="1" hidden="1">EXEMPLO!$A$36:$D$42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E16" i="2"/>
  <c r="E15" i="2"/>
  <c r="E14" i="2"/>
  <c r="D14" i="2"/>
  <c r="D15" i="2"/>
  <c r="C14" i="2"/>
  <c r="C16" i="2"/>
  <c r="C15" i="2"/>
  <c r="B17" i="2"/>
  <c r="B16" i="2"/>
  <c r="B14" i="2"/>
  <c r="B15" i="2"/>
  <c r="B26" i="1"/>
  <c r="B20" i="1"/>
  <c r="B14" i="1"/>
  <c r="E11" i="5"/>
  <c r="E12" i="5"/>
  <c r="B16" i="5"/>
  <c r="D11" i="5"/>
  <c r="B31" i="5"/>
  <c r="D31" i="5" s="1"/>
  <c r="C31" i="5"/>
  <c r="D12" i="5"/>
  <c r="B32" i="5"/>
  <c r="D32" i="5" s="1"/>
  <c r="C32" i="5"/>
  <c r="D13" i="5"/>
  <c r="B33" i="5"/>
  <c r="D33" i="5" s="1"/>
  <c r="C33" i="5"/>
  <c r="C11" i="5"/>
  <c r="B25" i="5"/>
  <c r="C25" i="5"/>
  <c r="D25" i="5"/>
  <c r="C12" i="5"/>
  <c r="B26" i="5"/>
  <c r="D26" i="5" s="1"/>
  <c r="C26" i="5"/>
  <c r="B11" i="5"/>
  <c r="B19" i="5"/>
  <c r="D19" i="5" s="1"/>
  <c r="C19" i="5"/>
  <c r="B12" i="5"/>
  <c r="B20" i="5"/>
  <c r="D20" i="5" s="1"/>
  <c r="C20" i="5"/>
  <c r="E24" i="5"/>
  <c r="E23" i="5"/>
  <c r="E22" i="5"/>
  <c r="D11" i="1"/>
  <c r="D12" i="1"/>
  <c r="B17" i="1"/>
  <c r="C17" i="1"/>
  <c r="D17" i="1"/>
  <c r="D43" i="1"/>
  <c r="B46" i="1" s="1"/>
  <c r="D44" i="1"/>
  <c r="C43" i="1"/>
  <c r="B55" i="1"/>
  <c r="D55" i="1" s="1"/>
  <c r="C55" i="1"/>
  <c r="C44" i="1"/>
  <c r="C45" i="1"/>
  <c r="B49" i="1"/>
  <c r="C49" i="1"/>
  <c r="D49" i="1"/>
  <c r="B50" i="1"/>
  <c r="C50" i="1"/>
  <c r="D50" i="1"/>
  <c r="F53" i="1"/>
  <c r="F52" i="1"/>
  <c r="C11" i="1"/>
  <c r="B29" i="1"/>
  <c r="C29" i="1"/>
  <c r="D29" i="1"/>
  <c r="C12" i="1"/>
  <c r="C13" i="1"/>
  <c r="B31" i="1"/>
  <c r="D31" i="1" s="1"/>
  <c r="C31" i="1"/>
  <c r="B23" i="1"/>
  <c r="D23" i="1" s="1"/>
  <c r="C23" i="1"/>
  <c r="B24" i="1"/>
  <c r="C24" i="1"/>
  <c r="D24" i="1"/>
  <c r="F31" i="1"/>
  <c r="F30" i="1"/>
  <c r="F29" i="1"/>
  <c r="C57" i="1"/>
  <c r="C56" i="1"/>
  <c r="B57" i="1"/>
  <c r="B56" i="1"/>
  <c r="B44" i="1"/>
  <c r="B43" i="1"/>
  <c r="C30" i="1"/>
  <c r="B30" i="1"/>
  <c r="C18" i="1"/>
  <c r="B18" i="1"/>
  <c r="B12" i="1"/>
  <c r="B11" i="1"/>
  <c r="A12" i="1"/>
  <c r="A11" i="1"/>
  <c r="B59" i="1" l="1"/>
  <c r="G53" i="1" s="1"/>
  <c r="B52" i="1"/>
  <c r="G52" i="1" s="1"/>
  <c r="B33" i="1"/>
  <c r="G31" i="1" s="1"/>
  <c r="G30" i="1"/>
  <c r="G29" i="1"/>
  <c r="B28" i="5"/>
  <c r="F23" i="5" s="1"/>
  <c r="B35" i="5"/>
  <c r="F24" i="5" s="1"/>
  <c r="B22" i="5"/>
  <c r="F22" i="5" s="1"/>
</calcChain>
</file>

<file path=xl/sharedStrings.xml><?xml version="1.0" encoding="utf-8"?>
<sst xmlns="http://schemas.openxmlformats.org/spreadsheetml/2006/main" count="500" uniqueCount="71">
  <si>
    <t>ALGORITMO ID3</t>
  </si>
  <si>
    <t>ID</t>
  </si>
  <si>
    <t>Faixa etária</t>
  </si>
  <si>
    <t>Cor</t>
  </si>
  <si>
    <t>Tamanho</t>
  </si>
  <si>
    <t>Compra camiseta?</t>
  </si>
  <si>
    <t>A</t>
  </si>
  <si>
    <t>Azul</t>
  </si>
  <si>
    <t>G</t>
  </si>
  <si>
    <t>Sim</t>
  </si>
  <si>
    <t>Vermelho</t>
  </si>
  <si>
    <t>M</t>
  </si>
  <si>
    <t>Não</t>
  </si>
  <si>
    <t>B</t>
  </si>
  <si>
    <t>P</t>
  </si>
  <si>
    <t>Entropia do conjunto</t>
  </si>
  <si>
    <t>H(S)=</t>
  </si>
  <si>
    <t>Ganho(FE)</t>
  </si>
  <si>
    <t>H(A)=</t>
  </si>
  <si>
    <t>H(B)=</t>
  </si>
  <si>
    <t>GANHO(FE)=</t>
  </si>
  <si>
    <t>Ganho(Cor)</t>
  </si>
  <si>
    <t>H(Azul)=</t>
  </si>
  <si>
    <t>H(Vermelho)=</t>
  </si>
  <si>
    <t>GANHO(Cor)=</t>
  </si>
  <si>
    <t>Ganho(Tamanho)</t>
  </si>
  <si>
    <t>H(P)=</t>
  </si>
  <si>
    <t>H(M)=</t>
  </si>
  <si>
    <t>H(G)=</t>
  </si>
  <si>
    <t>GANHO(Tamanho)=</t>
  </si>
  <si>
    <t>Recursidade - Segunda iteração</t>
  </si>
  <si>
    <t>Recursidade - Terceira iteração</t>
  </si>
  <si>
    <t>Etapa de PODA</t>
  </si>
  <si>
    <t>Árvore final</t>
  </si>
  <si>
    <t>ENTROPIA DO CONJUNTO: UTILIZANDO O ATRIBUTO META</t>
  </si>
  <si>
    <t>sim</t>
  </si>
  <si>
    <t>não</t>
  </si>
  <si>
    <t>Ganho(FE)=</t>
  </si>
  <si>
    <t>Ganho(Cor)=</t>
  </si>
  <si>
    <t>Ganho(TAM)</t>
  </si>
  <si>
    <t>Ganho(TAM)=</t>
  </si>
  <si>
    <t>PAÍS</t>
  </si>
  <si>
    <t>DOCE</t>
  </si>
  <si>
    <t>FRUTA</t>
  </si>
  <si>
    <t>IDADE</t>
  </si>
  <si>
    <t>Compra?</t>
  </si>
  <si>
    <t>Argentina</t>
  </si>
  <si>
    <t>Bala</t>
  </si>
  <si>
    <t>Banana</t>
  </si>
  <si>
    <t>Brasil</t>
  </si>
  <si>
    <t>Chocolate</t>
  </si>
  <si>
    <t>Laranja</t>
  </si>
  <si>
    <t>C</t>
  </si>
  <si>
    <t>Nao</t>
  </si>
  <si>
    <t>Sorvete</t>
  </si>
  <si>
    <t>EUA</t>
  </si>
  <si>
    <t>Suíça</t>
  </si>
  <si>
    <t>Aparência </t>
  </si>
  <si>
    <t>Temperatura</t>
  </si>
  <si>
    <t>Umidade</t>
  </si>
  <si>
    <t>Vento</t>
  </si>
  <si>
    <t>Jogou?</t>
  </si>
  <si>
    <t>Ensolarado</t>
  </si>
  <si>
    <t>Alta</t>
  </si>
  <si>
    <t>Fraco</t>
  </si>
  <si>
    <t>Forte</t>
  </si>
  <si>
    <t>Nublado</t>
  </si>
  <si>
    <t>Chuvoso</t>
  </si>
  <si>
    <t>Média</t>
  </si>
  <si>
    <t>Baixa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</si>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</sst>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b/>
      <sz val="14"/>
      <color rgb="FFFFFFFF"/>
      <name val="Gill Sans MT"/>
      <family val="2"/>
    </font>
    <font>
      <sz val="14"/>
      <color rgb="FF000000"/>
      <name val="Gill Sans MT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2F2B20"/>
      <name val="Franklin Gothic Book"/>
      <family val="2"/>
    </font>
    <font>
      <sz val="14"/>
      <color rgb="FF2F2B20"/>
      <name val="Franklin Gothic Book"/>
      <family val="2"/>
    </font>
    <font>
      <sz val="2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FF"/>
      <name val="Gill Sans MT"/>
      <family val="2"/>
    </font>
    <font>
      <b/>
      <sz val="18"/>
      <color rgb="FF000000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rgb="FFD16349"/>
        <bgColor indexed="64"/>
      </patternFill>
    </fill>
    <fill>
      <patternFill patternType="solid">
        <fgColor rgb="FFEED3CF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5F0EA"/>
        <bgColor indexed="64"/>
      </patternFill>
    </fill>
    <fill>
      <patternFill patternType="solid">
        <fgColor rgb="FFEBDF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C89F5D"/>
      </left>
      <right style="medium">
        <color rgb="FFC89F5D"/>
      </right>
      <top style="medium">
        <color rgb="FFC89F5D"/>
      </top>
      <bottom style="medium">
        <color rgb="FFC89F5D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4" fillId="6" borderId="0" applyNumberFormat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/>
    <xf numFmtId="164" fontId="3" fillId="0" borderId="4" xfId="0" applyNumberFormat="1" applyFont="1" applyBorder="1" applyAlignment="1">
      <alignment horizontal="left" indent="5"/>
    </xf>
    <xf numFmtId="0" fontId="3" fillId="0" borderId="0" xfId="0" applyFont="1"/>
    <xf numFmtId="164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6" fillId="5" borderId="4" xfId="1" applyFont="1" applyBorder="1" applyAlignment="1">
      <alignment horizontal="center"/>
    </xf>
    <xf numFmtId="0" fontId="3" fillId="6" borderId="4" xfId="2" applyFont="1" applyBorder="1" applyAlignment="1">
      <alignment horizontal="center"/>
    </xf>
    <xf numFmtId="0" fontId="7" fillId="7" borderId="6" xfId="0" applyFont="1" applyFill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0" fontId="8" fillId="8" borderId="6" xfId="0" applyFont="1" applyFill="1" applyBorder="1" applyAlignment="1">
      <alignment horizontal="center" vertical="top" wrapText="1" readingOrder="1"/>
    </xf>
    <xf numFmtId="0" fontId="8" fillId="7" borderId="6" xfId="0" applyFont="1" applyFill="1" applyBorder="1" applyAlignment="1">
      <alignment horizontal="center" vertical="top" wrapText="1" readingOrder="1"/>
    </xf>
    <xf numFmtId="0" fontId="11" fillId="9" borderId="4" xfId="0" applyFont="1" applyFill="1" applyBorder="1"/>
    <xf numFmtId="164" fontId="11" fillId="9" borderId="4" xfId="0" applyNumberFormat="1" applyFont="1" applyFill="1" applyBorder="1"/>
    <xf numFmtId="0" fontId="11" fillId="10" borderId="4" xfId="0" applyFont="1" applyFill="1" applyBorder="1"/>
    <xf numFmtId="164" fontId="11" fillId="10" borderId="4" xfId="0" applyNumberFormat="1" applyFont="1" applyFill="1" applyBorder="1"/>
    <xf numFmtId="0" fontId="10" fillId="0" borderId="0" xfId="0" applyFont="1"/>
    <xf numFmtId="0" fontId="12" fillId="0" borderId="0" xfId="0" applyFont="1"/>
    <xf numFmtId="164" fontId="0" fillId="0" borderId="0" xfId="0" applyNumberFormat="1" applyAlignment="1">
      <alignment horizontal="center"/>
    </xf>
    <xf numFmtId="0" fontId="0" fillId="11" borderId="4" xfId="0" applyFill="1" applyBorder="1"/>
    <xf numFmtId="164" fontId="0" fillId="11" borderId="4" xfId="0" applyNumberFormat="1" applyFill="1" applyBorder="1" applyAlignment="1">
      <alignment horizontal="center"/>
    </xf>
    <xf numFmtId="0" fontId="0" fillId="12" borderId="4" xfId="0" applyFill="1" applyBorder="1"/>
    <xf numFmtId="164" fontId="0" fillId="12" borderId="4" xfId="0" applyNumberFormat="1" applyFill="1" applyBorder="1" applyAlignment="1">
      <alignment horizontal="center"/>
    </xf>
    <xf numFmtId="164" fontId="0" fillId="12" borderId="4" xfId="0" applyNumberFormat="1" applyFill="1" applyBorder="1"/>
    <xf numFmtId="0" fontId="9" fillId="0" borderId="0" xfId="0" applyFont="1"/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 readingOrder="1"/>
    </xf>
    <xf numFmtId="0" fontId="16" fillId="0" borderId="2" xfId="0" applyFont="1" applyBorder="1" applyAlignment="1">
      <alignment horizontal="center" vertical="center" wrapText="1" readingOrder="1"/>
    </xf>
    <xf numFmtId="0" fontId="16" fillId="0" borderId="8" xfId="0" applyFont="1" applyBorder="1" applyAlignment="1">
      <alignment horizontal="center" vertical="center" wrapText="1" readingOrder="1"/>
    </xf>
    <xf numFmtId="0" fontId="16" fillId="0" borderId="3" xfId="0" applyFont="1" applyBorder="1" applyAlignment="1">
      <alignment horizontal="center" vertical="center" wrapText="1" readingOrder="1"/>
    </xf>
    <xf numFmtId="0" fontId="16" fillId="0" borderId="9" xfId="0" applyFont="1" applyBorder="1" applyAlignment="1">
      <alignment horizontal="center" vertical="center" wrapText="1" readingOrder="1"/>
    </xf>
    <xf numFmtId="0" fontId="16" fillId="0" borderId="3" xfId="0" applyFont="1" applyBorder="1" applyAlignment="1">
      <alignment horizontal="right" vertical="center" wrapText="1" readingOrder="1"/>
    </xf>
    <xf numFmtId="164" fontId="16" fillId="0" borderId="3" xfId="0" applyNumberFormat="1" applyFont="1" applyBorder="1" applyAlignment="1">
      <alignment horizontal="center" vertical="center" wrapText="1" readingOrder="1"/>
    </xf>
    <xf numFmtId="164" fontId="16" fillId="0" borderId="9" xfId="0" applyNumberFormat="1" applyFont="1" applyBorder="1" applyAlignment="1">
      <alignment horizontal="center" vertical="center" wrapText="1" readingOrder="1"/>
    </xf>
    <xf numFmtId="0" fontId="16" fillId="0" borderId="10" xfId="0" applyFont="1" applyBorder="1" applyAlignment="1">
      <alignment horizontal="center" vertical="center" wrapText="1" readingOrder="1"/>
    </xf>
    <xf numFmtId="164" fontId="16" fillId="0" borderId="10" xfId="0" applyNumberFormat="1" applyFont="1" applyBorder="1" applyAlignment="1">
      <alignment horizontal="center" vertical="center" wrapText="1" readingOrder="1"/>
    </xf>
    <xf numFmtId="0" fontId="16" fillId="0" borderId="1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40% - Ênfase2" xfId="2" builtinId="35"/>
    <cellStyle name="Ênfase2" xfId="1" builtinId="33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/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strike val="0"/>
        <outline val="0"/>
        <shadow val="0"/>
        <u val="none"/>
        <vertAlign val="baseline"/>
        <sz val="18"/>
      </font>
      <fill>
        <patternFill patternType="none">
          <fgColor indexed="64"/>
          <bgColor auto="1"/>
        </patternFill>
      </fill>
      <alignment horizontal="center" textRotation="0" indent="0" justifyLastLine="0" shrinkToFit="0"/>
    </dxf>
    <dxf>
      <border outline="0">
        <right style="medium">
          <color rgb="FFFFFFF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Gill Sans M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5" Type="http://schemas.openxmlformats.org/officeDocument/2006/relationships/image" Target="../media/image8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2286000</xdr:colOff>
      <xdr:row>14</xdr:row>
      <xdr:rowOff>171450</xdr:rowOff>
    </xdr:from>
    <xdr:to>
      <xdr:col>5</xdr:col>
      <xdr:colOff>476250</xdr:colOff>
      <xdr:row>18</xdr:row>
      <xdr:rowOff>47307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B642D930-B1AD-4157-88E2-5325EC19F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3867150"/>
          <a:ext cx="5181600" cy="637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2</xdr:row>
      <xdr:rowOff>1</xdr:rowOff>
    </xdr:from>
    <xdr:ext cx="11896725" cy="123825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0F93E4A-41A6-4132-9158-CED38FA7862A}"/>
            </a:ext>
          </a:extLst>
        </xdr:cNvPr>
        <xdr:cNvSpPr txBox="1"/>
      </xdr:nvSpPr>
      <xdr:spPr>
        <a:xfrm>
          <a:off x="0" y="647701"/>
          <a:ext cx="11896725" cy="1238250"/>
        </a:xfrm>
        <a:prstGeom prst="rect">
          <a:avLst/>
        </a:prstGeom>
        <a:noFill/>
        <a:ln w="254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 eaLnBrk="1" fontAlgn="base" hangingPunct="1"/>
          <a:r>
            <a:rPr lang="pt-BR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ENTROPIA</a:t>
          </a:r>
        </a:p>
        <a:p>
          <a:pPr rtl="0" eaLnBrk="1" fontAlgn="base" hangingPunct="1"/>
          <a:r>
            <a:rPr lang="pt-BR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Dada uma coleção </a:t>
          </a:r>
          <a:r>
            <a:rPr lang="pt-BR" sz="16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 contendo exemplos + e –de algum conceito alvo, a entropia de S relativa a esta classificação booleana é:</a:t>
          </a:r>
          <a:endParaRPr lang="pt-BR" sz="1600">
            <a:effectLst/>
          </a:endParaRPr>
        </a:p>
        <a:p>
          <a:pPr rtl="0" eaLnBrk="1" fontAlgn="base" hangingPunct="1"/>
          <a:r>
            <a:rPr lang="pt-BR" sz="16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p+ é a proporção de exemplos positivos em S</a:t>
          </a:r>
          <a:endParaRPr lang="pt-BR" sz="1600">
            <a:effectLst/>
          </a:endParaRPr>
        </a:p>
        <a:p>
          <a:pPr rtl="0" eaLnBrk="1" fontAlgn="base" hangingPunct="1"/>
          <a:r>
            <a:rPr lang="pt-BR" sz="16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p–é a proporção de exemplos negativos em S</a:t>
          </a:r>
          <a:endParaRPr lang="pt-BR" sz="1600">
            <a:effectLst/>
          </a:endParaRPr>
        </a:p>
        <a:p>
          <a:endParaRPr lang="pt-BR" sz="1600"/>
        </a:p>
      </xdr:txBody>
    </xdr:sp>
    <xdr:clientData/>
  </xdr:oneCellAnchor>
  <xdr:twoCellAnchor>
    <xdr:from>
      <xdr:col>0</xdr:col>
      <xdr:colOff>0</xdr:colOff>
      <xdr:row>9</xdr:row>
      <xdr:rowOff>66674</xdr:rowOff>
    </xdr:from>
    <xdr:to>
      <xdr:col>8</xdr:col>
      <xdr:colOff>485775</xdr:colOff>
      <xdr:row>19</xdr:row>
      <xdr:rowOff>19050</xdr:rowOff>
    </xdr:to>
    <xdr:sp macro="" textlink="">
      <xdr:nvSpPr>
        <xdr:cNvPr id="6" name="Espaço Reservado para Conteúdo 2">
          <a:extLst>
            <a:ext uri="{FF2B5EF4-FFF2-40B4-BE49-F238E27FC236}">
              <a16:creationId xmlns:a16="http://schemas.microsoft.com/office/drawing/2014/main" id="{6DEA6905-23B0-48A5-B86C-AF8A5CC86465}"/>
            </a:ext>
          </a:extLst>
        </xdr:cNvPr>
        <xdr:cNvSpPr>
          <a:spLocks noGrp="1"/>
        </xdr:cNvSpPr>
      </xdr:nvSpPr>
      <xdr:spPr bwMode="auto">
        <a:xfrm>
          <a:off x="0" y="2809874"/>
          <a:ext cx="11915775" cy="1857376"/>
        </a:xfrm>
        <a:prstGeom prst="rect">
          <a:avLst/>
        </a:prstGeom>
        <a:noFill/>
        <a:ln w="25400">
          <a:solidFill>
            <a:schemeClr val="accent5">
              <a:lumMod val="75000"/>
            </a:schemeClr>
          </a:solidFill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65125" indent="-282575" algn="l" rtl="0" eaLnBrk="0" fontAlgn="base" hangingPunct="0">
            <a:spcBef>
              <a:spcPts val="600"/>
            </a:spcBef>
            <a:spcAft>
              <a:spcPct val="0"/>
            </a:spcAft>
            <a:buClr>
              <a:schemeClr val="accent1"/>
            </a:buClr>
            <a:buSzPct val="80000"/>
            <a:buFont typeface="Wingdings 2" pitchFamily="18" charset="2"/>
            <a:buChar char="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39763" indent="-236538" algn="l" rtl="0" eaLnBrk="0" fontAlgn="base" hangingPunct="0">
            <a:spcBef>
              <a:spcPts val="550"/>
            </a:spcBef>
            <a:spcAft>
              <a:spcPct val="0"/>
            </a:spcAft>
            <a:buClr>
              <a:schemeClr val="accent1"/>
            </a:buClr>
            <a:buFont typeface="Verdana" pitchFamily="34" charset="0"/>
            <a:buChar char="◦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85825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Font typeface="Wingdings 2" pitchFamily="18" charset="2"/>
            <a:buChar char="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96963" indent="-173038" algn="l" rtl="0" eaLnBrk="0" fontAlgn="base" hangingPunct="0">
            <a:spcBef>
              <a:spcPct val="20000"/>
            </a:spcBef>
            <a:spcAft>
              <a:spcPct val="0"/>
            </a:spcAft>
            <a:buClr>
              <a:srgbClr val="C32D2E"/>
            </a:buClr>
            <a:buFont typeface="Wingdings 2" pitchFamily="18" charset="2"/>
            <a:buChar char="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296988" indent="-182563" algn="l" rtl="0" eaLnBrk="0" fontAlgn="base" hangingPunct="0">
            <a:spcBef>
              <a:spcPct val="20000"/>
            </a:spcBef>
            <a:spcAft>
              <a:spcPct val="0"/>
            </a:spcAft>
            <a:buClr>
              <a:srgbClr val="84AA33"/>
            </a:buClr>
            <a:buFont typeface="Wingdings 2" pitchFamily="18" charset="2"/>
            <a:buChar char="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508760" indent="-182880" algn="l" rtl="0" eaLnBrk="1" latinLnBrk="0" hangingPunct="1">
            <a:lnSpc>
              <a:spcPct val="100000"/>
            </a:lnSpc>
            <a:spcBef>
              <a:spcPct val="20000"/>
            </a:spcBef>
            <a:buClr>
              <a:schemeClr val="accent5"/>
            </a:buClr>
            <a:buFont typeface="Wingdings 2"/>
            <a:buChar char=""/>
            <a:defRPr kumimoji="0"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719072" indent="-182880" algn="l" rtl="0" eaLnBrk="1" latinLnBrk="0" hangingPunct="1">
            <a:lnSpc>
              <a:spcPct val="100000"/>
            </a:lnSpc>
            <a:spcBef>
              <a:spcPct val="20000"/>
            </a:spcBef>
            <a:buClr>
              <a:schemeClr val="accent6"/>
            </a:buClr>
            <a:buFont typeface="Wingdings 2"/>
            <a:buChar char=""/>
            <a:defRPr kumimoji="0"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1920240" indent="-182880" algn="l" rtl="0" eaLnBrk="1" latinLnBrk="0" hangingPunct="1">
            <a:lnSpc>
              <a:spcPct val="100000"/>
            </a:lnSpc>
            <a:spcBef>
              <a:spcPct val="20000"/>
            </a:spcBef>
            <a:buClr>
              <a:schemeClr val="accent6"/>
            </a:buClr>
            <a:buFont typeface="Wingdings 2"/>
            <a:buChar char=""/>
            <a:defRPr kumimoji="0"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130552" indent="-182880" algn="l" rtl="0" eaLnBrk="1" latinLnBrk="0" hangingPunct="1">
            <a:lnSpc>
              <a:spcPct val="100000"/>
            </a:lnSpc>
            <a:spcBef>
              <a:spcPct val="20000"/>
            </a:spcBef>
            <a:buClr>
              <a:schemeClr val="accent6"/>
            </a:buClr>
            <a:buFont typeface="Wingdings 2"/>
            <a:buChar char=""/>
            <a:defRPr kumimoji="0"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  <a:extLst/>
        </a:lstStyle>
        <a:p>
          <a:pPr algn="ctr" eaLnBrk="1" hangingPunct="1"/>
          <a:r>
            <a:rPr lang="pt-BR" sz="1800" b="1" i="1"/>
            <a:t>GANHO DE INFORMAÇÃO</a:t>
          </a:r>
        </a:p>
        <a:p>
          <a:pPr eaLnBrk="1" hangingPunct="1"/>
          <a:r>
            <a:rPr lang="pt-BR" sz="1800" i="1"/>
            <a:t>Gain(S,A) = redução esperada na entropia devido a ordenação sobre A, ou seja, a redução esperada na entropia causada pela partição dos exemplos de acordo com este atributo A</a:t>
          </a:r>
        </a:p>
        <a:p>
          <a:pPr eaLnBrk="1" hangingPunct="1"/>
          <a:endParaRPr lang="pt-BR" sz="1800"/>
        </a:p>
      </xdr:txBody>
    </xdr:sp>
    <xdr:clientData/>
  </xdr:twoCellAnchor>
  <xdr:twoCellAnchor editAs="oneCell">
    <xdr:from>
      <xdr:col>2</xdr:col>
      <xdr:colOff>971550</xdr:colOff>
      <xdr:row>5</xdr:row>
      <xdr:rowOff>133350</xdr:rowOff>
    </xdr:from>
    <xdr:to>
      <xdr:col>6</xdr:col>
      <xdr:colOff>276225</xdr:colOff>
      <xdr:row>7</xdr:row>
      <xdr:rowOff>111919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1EF68983-444A-404A-801B-55E29F37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14825" y="1352550"/>
          <a:ext cx="5067300" cy="3595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13</xdr:row>
      <xdr:rowOff>85724</xdr:rowOff>
    </xdr:from>
    <xdr:to>
      <xdr:col>12</xdr:col>
      <xdr:colOff>514350</xdr:colOff>
      <xdr:row>24</xdr:row>
      <xdr:rowOff>360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76227BA-4D4F-471F-954D-4E5ED1048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3533774"/>
          <a:ext cx="5572125" cy="238161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36</xdr:row>
      <xdr:rowOff>76200</xdr:rowOff>
    </xdr:from>
    <xdr:to>
      <xdr:col>10</xdr:col>
      <xdr:colOff>572323</xdr:colOff>
      <xdr:row>47</xdr:row>
      <xdr:rowOff>68447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256648C-69A1-469F-B42E-992A28932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5" y="8648700"/>
          <a:ext cx="5401498" cy="2744972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54</xdr:row>
      <xdr:rowOff>180975</xdr:rowOff>
    </xdr:from>
    <xdr:to>
      <xdr:col>10</xdr:col>
      <xdr:colOff>125369</xdr:colOff>
      <xdr:row>66</xdr:row>
      <xdr:rowOff>106547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6E1E17-DF12-4512-AE78-084A2A3AA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50" y="13106400"/>
          <a:ext cx="4925969" cy="2725922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70</xdr:row>
      <xdr:rowOff>38100</xdr:rowOff>
    </xdr:from>
    <xdr:to>
      <xdr:col>9</xdr:col>
      <xdr:colOff>255756</xdr:colOff>
      <xdr:row>77</xdr:row>
      <xdr:rowOff>123647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2F80BFEA-29A1-4D88-BDD5-DF98BE1E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0100" y="16487775"/>
          <a:ext cx="6027906" cy="4486097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77</xdr:row>
      <xdr:rowOff>85725</xdr:rowOff>
    </xdr:from>
    <xdr:to>
      <xdr:col>8</xdr:col>
      <xdr:colOff>446256</xdr:colOff>
      <xdr:row>80</xdr:row>
      <xdr:rowOff>2808933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87495FD2-7F6D-4E85-A659-5139D0DBD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0935950"/>
          <a:ext cx="4722981" cy="3528071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82</xdr:row>
      <xdr:rowOff>1</xdr:rowOff>
    </xdr:from>
    <xdr:to>
      <xdr:col>6</xdr:col>
      <xdr:colOff>227181</xdr:colOff>
      <xdr:row>99</xdr:row>
      <xdr:rowOff>37470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91B30A5-761F-47FE-9F37-33AB70E83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48125" y="24955501"/>
          <a:ext cx="4618206" cy="330454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100</xdr:row>
      <xdr:rowOff>85725</xdr:rowOff>
    </xdr:from>
    <xdr:to>
      <xdr:col>5</xdr:col>
      <xdr:colOff>1180055</xdr:colOff>
      <xdr:row>122</xdr:row>
      <xdr:rowOff>163628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5AE30B02-0044-4860-B9D2-6F747F658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2150" y="28489275"/>
          <a:ext cx="5971130" cy="4059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4</xdr:col>
      <xdr:colOff>227262</xdr:colOff>
      <xdr:row>140</xdr:row>
      <xdr:rowOff>173222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D4469077-8D37-441F-A7E4-81FFFDC9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1625" y="37709475"/>
          <a:ext cx="4346825" cy="2859272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0</xdr:row>
      <xdr:rowOff>0</xdr:rowOff>
    </xdr:from>
    <xdr:to>
      <xdr:col>13</xdr:col>
      <xdr:colOff>351087</xdr:colOff>
      <xdr:row>10</xdr:row>
      <xdr:rowOff>1772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C13B6C14-048A-4DF6-9B61-BAAB7506E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67675" y="0"/>
          <a:ext cx="4346825" cy="2859272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3</xdr:row>
      <xdr:rowOff>38100</xdr:rowOff>
    </xdr:from>
    <xdr:to>
      <xdr:col>6</xdr:col>
      <xdr:colOff>314325</xdr:colOff>
      <xdr:row>7</xdr:row>
      <xdr:rowOff>57150</xdr:rowOff>
    </xdr:to>
    <xdr:sp macro="" textlink="">
      <xdr:nvSpPr>
        <xdr:cNvPr id="42" name="Seta: para a Direita 41">
          <a:extLst>
            <a:ext uri="{FF2B5EF4-FFF2-40B4-BE49-F238E27FC236}">
              <a16:creationId xmlns:a16="http://schemas.microsoft.com/office/drawing/2014/main" id="{81F7ADFA-405C-46D2-BD3E-77034FFD37B1}"/>
            </a:ext>
          </a:extLst>
        </xdr:cNvPr>
        <xdr:cNvSpPr/>
      </xdr:nvSpPr>
      <xdr:spPr>
        <a:xfrm>
          <a:off x="6115050" y="904875"/>
          <a:ext cx="2000250" cy="11620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/>
            <a:t>ID3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561295</xdr:colOff>
      <xdr:row>26</xdr:row>
      <xdr:rowOff>41621</xdr:rowOff>
    </xdr:from>
    <xdr:to>
      <xdr:col>7</xdr:col>
      <xdr:colOff>605063</xdr:colOff>
      <xdr:row>33</xdr:row>
      <xdr:rowOff>108859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39E334E-2987-410C-99CA-75C013159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858" y="5794041"/>
          <a:ext cx="3161844" cy="1329300"/>
        </a:xfrm>
        <a:prstGeom prst="rect">
          <a:avLst/>
        </a:prstGeom>
      </xdr:spPr>
    </xdr:pic>
    <xdr:clientData/>
  </xdr:twoCellAnchor>
  <xdr:twoCellAnchor editAs="oneCell">
    <xdr:from>
      <xdr:col>3</xdr:col>
      <xdr:colOff>731386</xdr:colOff>
      <xdr:row>41</xdr:row>
      <xdr:rowOff>146277</xdr:rowOff>
    </xdr:from>
    <xdr:to>
      <xdr:col>7</xdr:col>
      <xdr:colOff>533127</xdr:colOff>
      <xdr:row>52</xdr:row>
      <xdr:rowOff>34017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2D1AC97-F5FB-4383-84F6-07ABA03A7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7306" y="9072563"/>
          <a:ext cx="4125410" cy="2054678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238123</xdr:colOff>
      <xdr:row>57</xdr:row>
      <xdr:rowOff>159884</xdr:rowOff>
    </xdr:from>
    <xdr:to>
      <xdr:col>8</xdr:col>
      <xdr:colOff>129503</xdr:colOff>
      <xdr:row>65</xdr:row>
      <xdr:rowOff>166687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398486B-021E-4BEC-AFB7-DB1316C6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8686" y="12154580"/>
          <a:ext cx="3636746" cy="1826759"/>
        </a:xfrm>
        <a:prstGeom prst="rect">
          <a:avLst/>
        </a:prstGeom>
      </xdr:spPr>
    </xdr:pic>
    <xdr:clientData/>
  </xdr:twoCellAnchor>
  <xdr:twoCellAnchor editAs="oneCell">
    <xdr:from>
      <xdr:col>3</xdr:col>
      <xdr:colOff>663349</xdr:colOff>
      <xdr:row>67</xdr:row>
      <xdr:rowOff>221117</xdr:rowOff>
    </xdr:from>
    <xdr:to>
      <xdr:col>8</xdr:col>
      <xdr:colOff>79912</xdr:colOff>
      <xdr:row>71</xdr:row>
      <xdr:rowOff>2320018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D8E0DBE-3A63-4E3D-A05A-3EA581362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9269" y="14495010"/>
          <a:ext cx="4386572" cy="3099026"/>
        </a:xfrm>
        <a:prstGeom prst="rect">
          <a:avLst/>
        </a:prstGeom>
      </xdr:spPr>
    </xdr:pic>
    <xdr:clientData/>
  </xdr:twoCellAnchor>
  <xdr:twoCellAnchor editAs="oneCell">
    <xdr:from>
      <xdr:col>1</xdr:col>
      <xdr:colOff>760668</xdr:colOff>
      <xdr:row>79</xdr:row>
      <xdr:rowOff>37420</xdr:rowOff>
    </xdr:from>
    <xdr:to>
      <xdr:col>4</xdr:col>
      <xdr:colOff>1455823</xdr:colOff>
      <xdr:row>94</xdr:row>
      <xdr:rowOff>98651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6AED000-05B0-4F5B-8866-B22676D5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0588" y="19988894"/>
          <a:ext cx="4205798" cy="2765651"/>
        </a:xfrm>
        <a:prstGeom prst="rect">
          <a:avLst/>
        </a:prstGeom>
      </xdr:spPr>
    </xdr:pic>
    <xdr:clientData/>
  </xdr:twoCellAnchor>
  <xdr:twoCellAnchor editAs="oneCell">
    <xdr:from>
      <xdr:col>1</xdr:col>
      <xdr:colOff>1153206</xdr:colOff>
      <xdr:row>94</xdr:row>
      <xdr:rowOff>102426</xdr:rowOff>
    </xdr:from>
    <xdr:to>
      <xdr:col>4</xdr:col>
      <xdr:colOff>1418546</xdr:colOff>
      <xdr:row>106</xdr:row>
      <xdr:rowOff>148047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52CD3BC-0BB9-48BF-ADA5-0B8A1D518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126" y="22758319"/>
          <a:ext cx="3775983" cy="2209157"/>
        </a:xfrm>
        <a:prstGeom prst="rect">
          <a:avLst/>
        </a:prstGeom>
      </xdr:spPr>
    </xdr:pic>
    <xdr:clientData/>
  </xdr:twoCellAnchor>
  <xdr:twoCellAnchor editAs="oneCell">
    <xdr:from>
      <xdr:col>4</xdr:col>
      <xdr:colOff>469446</xdr:colOff>
      <xdr:row>8</xdr:row>
      <xdr:rowOff>112259</xdr:rowOff>
    </xdr:from>
    <xdr:to>
      <xdr:col>8</xdr:col>
      <xdr:colOff>383925</xdr:colOff>
      <xdr:row>18</xdr:row>
      <xdr:rowOff>156481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4627444-BCD0-4FD9-A1DB-A40961C1F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70009" y="2292804"/>
          <a:ext cx="3659845" cy="2173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352AB-BAB8-4763-B970-7867930E2BE7}" name="Tabela1" displayName="Tabela1" ref="A21:E53" totalsRowShown="0" headerRowDxfId="7" dataDxfId="6" tableBorderDxfId="5">
  <tableColumns count="5">
    <tableColumn id="1" xr3:uid="{3796227C-4568-49EA-9A63-68000905761D}" name="ID" dataDxfId="4"/>
    <tableColumn id="2" xr3:uid="{5C62B16A-FC9F-4499-91F7-1DDCB3D2F702}" name="Faixa etária" dataDxfId="3"/>
    <tableColumn id="3" xr3:uid="{C6E31E50-43B7-4356-9E13-3B3E86FB31CB}" name="Cor" dataDxfId="2"/>
    <tableColumn id="4" xr3:uid="{290C5E64-E9B5-4A24-BA47-EB6D92EA7339}" name="Tamanho" dataDxfId="1"/>
    <tableColumn id="5" xr3:uid="{DC14163E-E6EF-4E13-B745-4392A79B4FA5}" name="Compra camiseta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1B8B-2C5B-4A39-A669-8786FD7C3101}">
  <sheetPr>
    <pageSetUpPr fitToPage="1"/>
  </sheetPr>
  <dimension ref="A1:O53"/>
  <sheetViews>
    <sheetView topLeftCell="A54" workbookViewId="0">
      <selection activeCell="A21" sqref="A21"/>
    </sheetView>
  </sheetViews>
  <sheetFormatPr defaultRowHeight="15" x14ac:dyDescent="0.25"/>
  <cols>
    <col min="1" max="1" width="12" customWidth="1"/>
    <col min="2" max="2" width="38.140625" customWidth="1"/>
    <col min="3" max="3" width="24.7109375" customWidth="1"/>
    <col min="4" max="4" width="15.28515625" customWidth="1"/>
    <col min="5" max="5" width="26.7109375" customWidth="1"/>
    <col min="6" max="6" width="19.7109375" customWidth="1"/>
    <col min="7" max="7" width="18" customWidth="1"/>
    <col min="8" max="8" width="16.85546875" customWidth="1"/>
    <col min="9" max="9" width="12.7109375" customWidth="1"/>
    <col min="10" max="10" width="18.85546875" customWidth="1"/>
  </cols>
  <sheetData>
    <row r="1" spans="1:15" ht="36" x14ac:dyDescent="0.55000000000000004">
      <c r="A1" s="44" t="s">
        <v>0</v>
      </c>
      <c r="B1" s="44"/>
      <c r="C1" s="44"/>
      <c r="D1" s="44"/>
      <c r="E1" s="44"/>
      <c r="F1" s="44"/>
      <c r="G1" s="44"/>
      <c r="H1" s="44"/>
      <c r="I1" s="30"/>
      <c r="J1" s="30"/>
      <c r="K1" s="30"/>
      <c r="L1" s="30"/>
      <c r="M1" s="30"/>
      <c r="N1" s="30"/>
      <c r="O1" s="30"/>
    </row>
    <row r="20" spans="1:5" ht="15.75" thickBot="1" x14ac:dyDescent="0.3"/>
    <row r="21" spans="1:5" ht="56.25" thickBot="1" x14ac:dyDescent="0.4">
      <c r="A21" s="31" t="s">
        <v>1</v>
      </c>
      <c r="B21" s="32" t="s">
        <v>2</v>
      </c>
      <c r="C21" s="32" t="s">
        <v>3</v>
      </c>
      <c r="D21" s="32" t="s">
        <v>4</v>
      </c>
      <c r="E21" s="33" t="s">
        <v>5</v>
      </c>
    </row>
    <row r="22" spans="1:5" ht="29.25" thickTop="1" thickBot="1" x14ac:dyDescent="0.4">
      <c r="A22" s="31">
        <v>1</v>
      </c>
      <c r="B22" s="34" t="s">
        <v>6</v>
      </c>
      <c r="C22" s="34" t="s">
        <v>7</v>
      </c>
      <c r="D22" s="34" t="s">
        <v>8</v>
      </c>
      <c r="E22" s="35" t="s">
        <v>9</v>
      </c>
    </row>
    <row r="23" spans="1:5" ht="28.5" thickBot="1" x14ac:dyDescent="0.4">
      <c r="A23" s="31">
        <v>2</v>
      </c>
      <c r="B23" s="36" t="s">
        <v>6</v>
      </c>
      <c r="C23" s="36" t="s">
        <v>10</v>
      </c>
      <c r="D23" s="36" t="s">
        <v>11</v>
      </c>
      <c r="E23" s="37" t="s">
        <v>12</v>
      </c>
    </row>
    <row r="24" spans="1:5" ht="28.5" thickBot="1" x14ac:dyDescent="0.4">
      <c r="A24" s="31">
        <v>3</v>
      </c>
      <c r="B24" s="36" t="s">
        <v>13</v>
      </c>
      <c r="C24" s="36" t="s">
        <v>7</v>
      </c>
      <c r="D24" s="36" t="s">
        <v>11</v>
      </c>
      <c r="E24" s="37" t="s">
        <v>12</v>
      </c>
    </row>
    <row r="25" spans="1:5" ht="28.5" thickBot="1" x14ac:dyDescent="0.4">
      <c r="A25" s="31">
        <v>4</v>
      </c>
      <c r="B25" s="36" t="s">
        <v>13</v>
      </c>
      <c r="C25" s="36" t="s">
        <v>10</v>
      </c>
      <c r="D25" s="36" t="s">
        <v>14</v>
      </c>
      <c r="E25" s="37" t="s">
        <v>12</v>
      </c>
    </row>
    <row r="26" spans="1:5" ht="28.5" thickBot="1" x14ac:dyDescent="0.4">
      <c r="A26" s="31">
        <v>5</v>
      </c>
      <c r="B26" s="36" t="s">
        <v>6</v>
      </c>
      <c r="C26" s="36" t="s">
        <v>7</v>
      </c>
      <c r="D26" s="36" t="s">
        <v>8</v>
      </c>
      <c r="E26" s="37" t="s">
        <v>9</v>
      </c>
    </row>
    <row r="27" spans="1:5" ht="28.5" thickBot="1" x14ac:dyDescent="0.4">
      <c r="A27" s="31">
        <v>6</v>
      </c>
      <c r="B27" s="36" t="s">
        <v>6</v>
      </c>
      <c r="C27" s="36" t="s">
        <v>7</v>
      </c>
      <c r="D27" s="36" t="s">
        <v>14</v>
      </c>
      <c r="E27" s="37" t="s">
        <v>12</v>
      </c>
    </row>
    <row r="28" spans="1:5" ht="28.5" thickBot="1" x14ac:dyDescent="0.4">
      <c r="A28" s="31">
        <v>7</v>
      </c>
      <c r="B28" s="36" t="s">
        <v>6</v>
      </c>
      <c r="C28" s="36" t="s">
        <v>10</v>
      </c>
      <c r="D28" s="36" t="s">
        <v>14</v>
      </c>
      <c r="E28" s="37" t="s">
        <v>9</v>
      </c>
    </row>
    <row r="29" spans="1:5" ht="28.5" thickBot="1" x14ac:dyDescent="0.4">
      <c r="A29" s="31">
        <v>8</v>
      </c>
      <c r="B29" s="36" t="s">
        <v>13</v>
      </c>
      <c r="C29" s="36" t="s">
        <v>7</v>
      </c>
      <c r="D29" s="36" t="s">
        <v>8</v>
      </c>
      <c r="E29" s="37" t="s">
        <v>12</v>
      </c>
    </row>
    <row r="30" spans="1:5" ht="28.5" thickBot="1" x14ac:dyDescent="0.4">
      <c r="A30" s="31">
        <v>9</v>
      </c>
      <c r="B30" s="36" t="s">
        <v>6</v>
      </c>
      <c r="C30" s="36" t="s">
        <v>7</v>
      </c>
      <c r="D30" s="36" t="s">
        <v>14</v>
      </c>
      <c r="E30" s="37" t="s">
        <v>9</v>
      </c>
    </row>
    <row r="31" spans="1:5" ht="28.5" thickBot="1" x14ac:dyDescent="0.4">
      <c r="A31" s="31"/>
      <c r="B31" s="36">
        <v>6</v>
      </c>
      <c r="C31" s="36">
        <v>6</v>
      </c>
      <c r="D31" s="36">
        <v>4</v>
      </c>
      <c r="E31" s="37">
        <v>4</v>
      </c>
    </row>
    <row r="32" spans="1:5" ht="28.5" thickBot="1" x14ac:dyDescent="0.4">
      <c r="A32" s="31"/>
      <c r="B32" s="36">
        <v>3</v>
      </c>
      <c r="C32" s="36">
        <v>3</v>
      </c>
      <c r="D32" s="36">
        <v>2</v>
      </c>
      <c r="E32" s="37">
        <v>5</v>
      </c>
    </row>
    <row r="33" spans="1:5" ht="28.5" thickBot="1" x14ac:dyDescent="0.4">
      <c r="A33" s="31"/>
      <c r="B33" s="36" t="s">
        <v>15</v>
      </c>
      <c r="C33" s="36"/>
      <c r="D33" s="36">
        <v>3</v>
      </c>
      <c r="E33" s="37"/>
    </row>
    <row r="34" spans="1:5" ht="28.5" thickBot="1" x14ac:dyDescent="0.4">
      <c r="A34" s="31"/>
      <c r="B34" s="38" t="s">
        <v>16</v>
      </c>
      <c r="C34" s="39">
        <v>0.99107605983822222</v>
      </c>
      <c r="D34" s="36"/>
      <c r="E34" s="37"/>
    </row>
    <row r="35" spans="1:5" ht="28.5" thickBot="1" x14ac:dyDescent="0.4">
      <c r="A35" s="31"/>
      <c r="B35" s="36"/>
      <c r="C35" s="36"/>
      <c r="D35" s="36"/>
      <c r="E35" s="37"/>
    </row>
    <row r="36" spans="1:5" ht="28.5" thickBot="1" x14ac:dyDescent="0.4">
      <c r="A36" s="31"/>
      <c r="B36" s="36" t="s">
        <v>17</v>
      </c>
      <c r="C36" s="36"/>
      <c r="D36" s="36"/>
      <c r="E36" s="37"/>
    </row>
    <row r="37" spans="1:5" ht="28.5" thickBot="1" x14ac:dyDescent="0.4">
      <c r="A37" s="31"/>
      <c r="B37" s="38" t="s">
        <v>18</v>
      </c>
      <c r="C37" s="36">
        <v>4</v>
      </c>
      <c r="D37" s="36">
        <v>2</v>
      </c>
      <c r="E37" s="40">
        <v>0.91829583405448956</v>
      </c>
    </row>
    <row r="38" spans="1:5" ht="28.5" thickBot="1" x14ac:dyDescent="0.4">
      <c r="A38" s="31"/>
      <c r="B38" s="38" t="s">
        <v>19</v>
      </c>
      <c r="C38" s="36">
        <v>0</v>
      </c>
      <c r="D38" s="36">
        <v>3</v>
      </c>
      <c r="E38" s="37">
        <v>0</v>
      </c>
    </row>
    <row r="39" spans="1:5" ht="28.5" thickBot="1" x14ac:dyDescent="0.4">
      <c r="A39" s="31"/>
      <c r="B39" s="36"/>
      <c r="C39" s="36"/>
      <c r="D39" s="36"/>
      <c r="E39" s="37"/>
    </row>
    <row r="40" spans="1:5" ht="28.5" thickBot="1" x14ac:dyDescent="0.4">
      <c r="A40" s="31"/>
      <c r="B40" s="36" t="s">
        <v>20</v>
      </c>
      <c r="C40" s="39">
        <v>0.37887883713522919</v>
      </c>
      <c r="D40" s="36"/>
      <c r="E40" s="37"/>
    </row>
    <row r="41" spans="1:5" ht="28.5" thickBot="1" x14ac:dyDescent="0.4">
      <c r="A41" s="31"/>
      <c r="B41" s="36"/>
      <c r="C41" s="36"/>
      <c r="D41" s="36"/>
      <c r="E41" s="37"/>
    </row>
    <row r="42" spans="1:5" ht="28.5" thickBot="1" x14ac:dyDescent="0.4">
      <c r="A42" s="31"/>
      <c r="B42" s="36" t="s">
        <v>21</v>
      </c>
      <c r="C42" s="36"/>
      <c r="D42" s="36"/>
      <c r="E42" s="37"/>
    </row>
    <row r="43" spans="1:5" ht="28.5" thickBot="1" x14ac:dyDescent="0.4">
      <c r="A43" s="31"/>
      <c r="B43" s="38" t="s">
        <v>22</v>
      </c>
      <c r="C43" s="36">
        <v>3</v>
      </c>
      <c r="D43" s="36">
        <v>3</v>
      </c>
      <c r="E43" s="37">
        <v>1</v>
      </c>
    </row>
    <row r="44" spans="1:5" ht="28.5" thickBot="1" x14ac:dyDescent="0.4">
      <c r="A44" s="31"/>
      <c r="B44" s="38" t="s">
        <v>23</v>
      </c>
      <c r="C44" s="36">
        <v>1</v>
      </c>
      <c r="D44" s="36">
        <v>2</v>
      </c>
      <c r="E44" s="40">
        <v>0.91829583405448956</v>
      </c>
    </row>
    <row r="45" spans="1:5" ht="28.5" thickBot="1" x14ac:dyDescent="0.4">
      <c r="A45" s="31"/>
      <c r="B45" s="36"/>
      <c r="C45" s="36"/>
      <c r="D45" s="36"/>
      <c r="E45" s="37"/>
    </row>
    <row r="46" spans="1:5" ht="28.5" thickBot="1" x14ac:dyDescent="0.4">
      <c r="A46" s="31"/>
      <c r="B46" s="36" t="s">
        <v>24</v>
      </c>
      <c r="C46" s="39">
        <v>1.8310781820059074E-2</v>
      </c>
      <c r="D46" s="36"/>
      <c r="E46" s="37"/>
    </row>
    <row r="47" spans="1:5" ht="28.5" thickBot="1" x14ac:dyDescent="0.4">
      <c r="A47" s="31"/>
      <c r="B47" s="36"/>
      <c r="C47" s="36"/>
      <c r="D47" s="36"/>
      <c r="E47" s="37"/>
    </row>
    <row r="48" spans="1:5" ht="28.5" thickBot="1" x14ac:dyDescent="0.4">
      <c r="A48" s="31"/>
      <c r="B48" s="36" t="s">
        <v>25</v>
      </c>
      <c r="C48" s="36"/>
      <c r="D48" s="36"/>
      <c r="E48" s="37"/>
    </row>
    <row r="49" spans="1:5" ht="28.5" thickBot="1" x14ac:dyDescent="0.4">
      <c r="A49" s="31"/>
      <c r="B49" s="38" t="s">
        <v>26</v>
      </c>
      <c r="C49" s="36">
        <v>2</v>
      </c>
      <c r="D49" s="36">
        <v>2</v>
      </c>
      <c r="E49" s="37">
        <v>1</v>
      </c>
    </row>
    <row r="50" spans="1:5" ht="28.5" thickBot="1" x14ac:dyDescent="0.4">
      <c r="A50" s="31"/>
      <c r="B50" s="38" t="s">
        <v>27</v>
      </c>
      <c r="C50" s="36">
        <v>0</v>
      </c>
      <c r="D50" s="36">
        <v>2</v>
      </c>
      <c r="E50" s="37">
        <v>0</v>
      </c>
    </row>
    <row r="51" spans="1:5" ht="28.5" thickBot="1" x14ac:dyDescent="0.4">
      <c r="A51" s="31"/>
      <c r="B51" s="38" t="s">
        <v>28</v>
      </c>
      <c r="C51" s="36">
        <v>2</v>
      </c>
      <c r="D51" s="36">
        <v>1</v>
      </c>
      <c r="E51" s="40">
        <v>0.91829583405448956</v>
      </c>
    </row>
    <row r="52" spans="1:5" ht="28.5" thickBot="1" x14ac:dyDescent="0.4">
      <c r="A52" s="31"/>
      <c r="B52" s="36"/>
      <c r="C52" s="36"/>
      <c r="D52" s="36"/>
      <c r="E52" s="37"/>
    </row>
    <row r="53" spans="1:5" ht="27.75" x14ac:dyDescent="0.35">
      <c r="A53" s="31"/>
      <c r="B53" s="41" t="s">
        <v>29</v>
      </c>
      <c r="C53" s="42">
        <v>0.24053300404228128</v>
      </c>
      <c r="D53" s="41"/>
      <c r="E53" s="43"/>
    </row>
  </sheetData>
  <mergeCells count="1">
    <mergeCell ref="A1:H1"/>
  </mergeCells>
  <phoneticPr fontId="13" type="noConversion"/>
  <pageMargins left="0.511811024" right="0.511811024" top="0.78740157499999996" bottom="0.78740157499999996" header="0.31496062000000002" footer="0.31496062000000002"/>
  <pageSetup paperSize="9" scale="5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D1D0-A67C-4C5A-BC5C-DFA542C95322}">
  <sheetPr>
    <pageSetUpPr fitToPage="1"/>
  </sheetPr>
  <dimension ref="A1:G128"/>
  <sheetViews>
    <sheetView topLeftCell="A58" workbookViewId="0">
      <selection activeCell="B59" sqref="B59"/>
    </sheetView>
  </sheetViews>
  <sheetFormatPr defaultRowHeight="15" x14ac:dyDescent="0.25"/>
  <cols>
    <col min="1" max="1" width="23.5703125" bestFit="1" customWidth="1"/>
    <col min="2" max="2" width="22.85546875" bestFit="1" customWidth="1"/>
    <col min="3" max="3" width="13.5703125" bestFit="1" customWidth="1"/>
    <col min="4" max="4" width="25.28515625" bestFit="1" customWidth="1"/>
    <col min="6" max="6" width="23.5703125" bestFit="1" customWidth="1"/>
  </cols>
  <sheetData>
    <row r="1" spans="1:4" ht="22.5" thickBot="1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ht="23.25" thickTop="1" thickBot="1" x14ac:dyDescent="0.3">
      <c r="A2" s="2" t="s">
        <v>6</v>
      </c>
      <c r="B2" s="2" t="s">
        <v>7</v>
      </c>
      <c r="C2" s="2" t="s">
        <v>8</v>
      </c>
      <c r="D2" s="2" t="s">
        <v>9</v>
      </c>
    </row>
    <row r="3" spans="1:4" ht="22.5" thickBot="1" x14ac:dyDescent="0.3">
      <c r="A3" s="3" t="s">
        <v>6</v>
      </c>
      <c r="B3" s="3" t="s">
        <v>10</v>
      </c>
      <c r="C3" s="3" t="s">
        <v>11</v>
      </c>
      <c r="D3" s="3" t="s">
        <v>12</v>
      </c>
    </row>
    <row r="4" spans="1:4" ht="22.5" thickBot="1" x14ac:dyDescent="0.3">
      <c r="A4" s="4" t="s">
        <v>13</v>
      </c>
      <c r="B4" s="4" t="s">
        <v>7</v>
      </c>
      <c r="C4" s="4" t="s">
        <v>11</v>
      </c>
      <c r="D4" s="4" t="s">
        <v>12</v>
      </c>
    </row>
    <row r="5" spans="1:4" ht="22.5" thickBot="1" x14ac:dyDescent="0.3">
      <c r="A5" s="3" t="s">
        <v>13</v>
      </c>
      <c r="B5" s="3" t="s">
        <v>10</v>
      </c>
      <c r="C5" s="3" t="s">
        <v>14</v>
      </c>
      <c r="D5" s="3" t="s">
        <v>12</v>
      </c>
    </row>
    <row r="6" spans="1:4" ht="22.5" thickBot="1" x14ac:dyDescent="0.3">
      <c r="A6" s="4" t="s">
        <v>6</v>
      </c>
      <c r="B6" s="4" t="s">
        <v>7</v>
      </c>
      <c r="C6" s="4" t="s">
        <v>8</v>
      </c>
      <c r="D6" s="4" t="s">
        <v>9</v>
      </c>
    </row>
    <row r="7" spans="1:4" ht="22.5" thickBot="1" x14ac:dyDescent="0.3">
      <c r="A7" s="3" t="s">
        <v>6</v>
      </c>
      <c r="B7" s="3" t="s">
        <v>7</v>
      </c>
      <c r="C7" s="3" t="s">
        <v>14</v>
      </c>
      <c r="D7" s="3" t="s">
        <v>12</v>
      </c>
    </row>
    <row r="8" spans="1:4" ht="22.5" thickBot="1" x14ac:dyDescent="0.3">
      <c r="A8" s="4" t="s">
        <v>6</v>
      </c>
      <c r="B8" s="4" t="s">
        <v>10</v>
      </c>
      <c r="C8" s="4" t="s">
        <v>14</v>
      </c>
      <c r="D8" s="4" t="s">
        <v>9</v>
      </c>
    </row>
    <row r="9" spans="1:4" ht="22.5" thickBot="1" x14ac:dyDescent="0.3">
      <c r="A9" s="3" t="s">
        <v>13</v>
      </c>
      <c r="B9" s="3" t="s">
        <v>7</v>
      </c>
      <c r="C9" s="3" t="s">
        <v>8</v>
      </c>
      <c r="D9" s="3" t="s">
        <v>12</v>
      </c>
    </row>
    <row r="10" spans="1:4" ht="22.5" thickBot="1" x14ac:dyDescent="0.3">
      <c r="A10" s="4" t="s">
        <v>6</v>
      </c>
      <c r="B10" s="4" t="s">
        <v>7</v>
      </c>
      <c r="C10" s="4" t="s">
        <v>14</v>
      </c>
      <c r="D10" s="4" t="s">
        <v>9</v>
      </c>
    </row>
    <row r="11" spans="1:4" ht="18.75" x14ac:dyDescent="0.3">
      <c r="A11" s="5">
        <f>COUNTIF($A$2:$A$10,"A")</f>
        <v>6</v>
      </c>
      <c r="B11" s="5">
        <f>COUNTIF($B$2:$B$10,"Azul")</f>
        <v>6</v>
      </c>
      <c r="C11" s="5">
        <f>COUNTIF($C$2:$C$10,"P")</f>
        <v>4</v>
      </c>
      <c r="D11" s="6">
        <f>COUNTIF($D$2:$D$10,"Sim")</f>
        <v>4</v>
      </c>
    </row>
    <row r="12" spans="1:4" ht="18.75" x14ac:dyDescent="0.3">
      <c r="A12" s="5">
        <f>COUNTIF($A$2:$A$10,"B")</f>
        <v>3</v>
      </c>
      <c r="B12" s="5">
        <f>COUNTIF($B$2:$B$10,"Vermelho")</f>
        <v>3</v>
      </c>
      <c r="C12" s="5">
        <f>COUNTIF($C$2:$C$10,"M")</f>
        <v>2</v>
      </c>
      <c r="D12" s="6">
        <f>COUNTIF($D$2:$D$10,"Não")</f>
        <v>5</v>
      </c>
    </row>
    <row r="13" spans="1:4" ht="18.75" x14ac:dyDescent="0.3">
      <c r="A13" s="5" t="s">
        <v>15</v>
      </c>
      <c r="B13" s="5"/>
      <c r="C13" s="5">
        <f>COUNTIF($C$2:$C$10,"G")</f>
        <v>3</v>
      </c>
      <c r="D13" s="6"/>
    </row>
    <row r="14" spans="1:4" ht="18.75" x14ac:dyDescent="0.3">
      <c r="A14" s="7" t="s">
        <v>16</v>
      </c>
      <c r="B14" s="8">
        <f>-(D11/9)*LOG(D11/9,2)-(D12/9)*LOG(D12/9,2)</f>
        <v>0.99107605983822222</v>
      </c>
      <c r="C14" s="9"/>
      <c r="D14" s="9"/>
    </row>
    <row r="15" spans="1:4" ht="18.75" x14ac:dyDescent="0.3">
      <c r="A15" s="9"/>
      <c r="B15" s="9"/>
      <c r="C15" s="9"/>
      <c r="D15" s="9"/>
    </row>
    <row r="16" spans="1:4" ht="18.75" x14ac:dyDescent="0.3">
      <c r="A16" s="9" t="s">
        <v>17</v>
      </c>
      <c r="B16" s="9"/>
      <c r="C16" s="9"/>
      <c r="D16" s="9"/>
    </row>
    <row r="17" spans="1:7" ht="18.75" x14ac:dyDescent="0.3">
      <c r="A17" s="7" t="s">
        <v>18</v>
      </c>
      <c r="B17" s="7">
        <f>COUNTIFS($A$2:$A$10,"a",$D$2:$D$10,"sim")</f>
        <v>4</v>
      </c>
      <c r="C17" s="7">
        <f>COUNTIFS(A2:A10,"a",D2:D10,"não")</f>
        <v>2</v>
      </c>
      <c r="D17" s="10">
        <f>-(B17/6)*LOG(B17/6,2)-(C17/6)*LOG(C17/6,2)</f>
        <v>0.91829583405448956</v>
      </c>
    </row>
    <row r="18" spans="1:7" ht="18.75" x14ac:dyDescent="0.3">
      <c r="A18" s="7" t="s">
        <v>19</v>
      </c>
      <c r="B18" s="7">
        <f>COUNTIFS($A$2:$A$10,"b",$D$2:$D$10,"sim")</f>
        <v>0</v>
      </c>
      <c r="C18" s="7">
        <f>COUNTIFS($A$2:$A$10,"b",$D$2:$D$10,"não")</f>
        <v>3</v>
      </c>
      <c r="D18" s="7">
        <v>0</v>
      </c>
    </row>
    <row r="19" spans="1:7" ht="18.75" x14ac:dyDescent="0.3">
      <c r="A19" s="9"/>
      <c r="B19" s="9"/>
      <c r="C19" s="9"/>
      <c r="D19" s="9"/>
    </row>
    <row r="20" spans="1:7" ht="18.75" x14ac:dyDescent="0.3">
      <c r="A20" s="7" t="s">
        <v>20</v>
      </c>
      <c r="B20" s="10">
        <f>B14-(6/9)*D17-(3/9)*D18</f>
        <v>0.37887883713522919</v>
      </c>
      <c r="C20" s="9"/>
      <c r="D20" s="9"/>
    </row>
    <row r="22" spans="1:7" ht="18.75" x14ac:dyDescent="0.3">
      <c r="A22" s="9" t="s">
        <v>21</v>
      </c>
      <c r="B22" s="9"/>
      <c r="C22" s="9"/>
      <c r="D22" s="9"/>
    </row>
    <row r="23" spans="1:7" ht="18.75" x14ac:dyDescent="0.3">
      <c r="A23" s="7" t="s">
        <v>22</v>
      </c>
      <c r="B23" s="7">
        <f>COUNTIFS($B$2:$B$10,"Azul",$D$2:$D$10,"sim")</f>
        <v>3</v>
      </c>
      <c r="C23" s="7">
        <f>COUNTIFS($B$2:$B$10,"Azul",$D$2:$D$10,"não")</f>
        <v>3</v>
      </c>
      <c r="D23" s="10">
        <f>-(B23/6)*LOG(B23/6,2)-(C23/6)*LOG(C23/6,2)</f>
        <v>1</v>
      </c>
    </row>
    <row r="24" spans="1:7" ht="18.75" x14ac:dyDescent="0.3">
      <c r="A24" s="7" t="s">
        <v>23</v>
      </c>
      <c r="B24" s="7">
        <f>COUNTIFS($B$2:$B$10,"Vermelho",$D$2:$D$10,"sim")</f>
        <v>1</v>
      </c>
      <c r="C24" s="7">
        <f>COUNTIFS($B$2:$B$10,"Vermelho",$D$2:$D$10,"não")</f>
        <v>2</v>
      </c>
      <c r="D24" s="10">
        <f>-(B24/3)*LOG(B24/3,2)-(C24/3)*LOG(C24/3,2)</f>
        <v>0.91829583405448956</v>
      </c>
    </row>
    <row r="25" spans="1:7" ht="18.75" x14ac:dyDescent="0.3">
      <c r="A25" s="9"/>
      <c r="B25" s="9"/>
      <c r="C25" s="9"/>
      <c r="D25" s="9"/>
    </row>
    <row r="26" spans="1:7" ht="18.75" x14ac:dyDescent="0.3">
      <c r="A26" s="7" t="s">
        <v>24</v>
      </c>
      <c r="B26" s="10">
        <f>B14-(6/9)*D23-(3/9)*D24</f>
        <v>1.8310781820059074E-2</v>
      </c>
      <c r="C26" s="9"/>
      <c r="D26" s="9"/>
    </row>
    <row r="28" spans="1:7" ht="18.75" x14ac:dyDescent="0.3">
      <c r="A28" s="9" t="s">
        <v>25</v>
      </c>
      <c r="B28" s="9"/>
      <c r="C28" s="9"/>
      <c r="D28" s="9"/>
    </row>
    <row r="29" spans="1:7" ht="18.75" x14ac:dyDescent="0.3">
      <c r="A29" s="7" t="s">
        <v>26</v>
      </c>
      <c r="B29" s="7">
        <f>COUNTIFS($C$2:$C$10,"P",$D$2:$D$10,"sim")</f>
        <v>2</v>
      </c>
      <c r="C29" s="7">
        <f>COUNTIFS($C$2:$C$10,"P",$D$2:$D$10,"não")</f>
        <v>2</v>
      </c>
      <c r="D29" s="10">
        <f>-(B29/4)*LOG(B29/4,2)-(C29/4)*LOG(C29/4,2)</f>
        <v>1</v>
      </c>
      <c r="F29" s="18" t="str">
        <f>A20</f>
        <v>GANHO(FE)=</v>
      </c>
      <c r="G29" s="19">
        <f>B20</f>
        <v>0.37887883713522919</v>
      </c>
    </row>
    <row r="30" spans="1:7" ht="18.75" x14ac:dyDescent="0.3">
      <c r="A30" s="7" t="s">
        <v>27</v>
      </c>
      <c r="B30" s="7">
        <f>COUNTIFS($C$2:$C$10,"M",$D$2:$D$10,"sim")</f>
        <v>0</v>
      </c>
      <c r="C30" s="7">
        <f>COUNTIFS($C$2:$C$10,"M",$D$2:$D$10,"não")</f>
        <v>2</v>
      </c>
      <c r="D30" s="10">
        <v>0</v>
      </c>
      <c r="F30" s="18" t="str">
        <f>A26</f>
        <v>GANHO(Cor)=</v>
      </c>
      <c r="G30" s="19">
        <f>B26</f>
        <v>1.8310781820059074E-2</v>
      </c>
    </row>
    <row r="31" spans="1:7" ht="18.75" x14ac:dyDescent="0.3">
      <c r="A31" s="7" t="s">
        <v>28</v>
      </c>
      <c r="B31" s="7">
        <f>COUNTIFS($C$2:$C$10,"G",$D$2:$D$10,"sim")</f>
        <v>2</v>
      </c>
      <c r="C31" s="7">
        <f>COUNTIFS($C$2:$C$10,"G",$D$2:$D$10,"não")</f>
        <v>1</v>
      </c>
      <c r="D31" s="10">
        <f>-(B31/3)*LOG(B31/3,2)-(C31/3)*LOG(C31/3,2)</f>
        <v>0.91829583405448956</v>
      </c>
      <c r="F31" s="18" t="str">
        <f>A33</f>
        <v>GANHO(Tamanho)=</v>
      </c>
      <c r="G31" s="19">
        <f>B33</f>
        <v>0.24053300404228128</v>
      </c>
    </row>
    <row r="32" spans="1:7" ht="18.75" x14ac:dyDescent="0.3">
      <c r="A32" s="9"/>
      <c r="B32" s="9"/>
      <c r="C32" s="9"/>
      <c r="D32" s="9"/>
    </row>
    <row r="33" spans="1:4" ht="18.75" x14ac:dyDescent="0.3">
      <c r="A33" s="7" t="s">
        <v>29</v>
      </c>
      <c r="B33" s="10">
        <f>B14-(C11/9)*D29-(C12/9)*D30-(C13/9)*D31</f>
        <v>0.24053300404228128</v>
      </c>
      <c r="C33" s="9"/>
      <c r="D33" s="9"/>
    </row>
    <row r="35" spans="1:4" ht="15.75" thickBot="1" x14ac:dyDescent="0.3">
      <c r="A35" s="45" t="s">
        <v>30</v>
      </c>
      <c r="B35" s="45"/>
      <c r="C35" s="45"/>
      <c r="D35" s="45"/>
    </row>
    <row r="36" spans="1:4" ht="22.5" thickBot="1" x14ac:dyDescent="0.3">
      <c r="A36" s="1" t="s">
        <v>2</v>
      </c>
      <c r="B36" s="1" t="s">
        <v>3</v>
      </c>
      <c r="C36" s="1" t="s">
        <v>4</v>
      </c>
      <c r="D36" s="1" t="s">
        <v>5</v>
      </c>
    </row>
    <row r="37" spans="1:4" ht="23.25" thickTop="1" thickBot="1" x14ac:dyDescent="0.3">
      <c r="A37" s="2" t="s">
        <v>6</v>
      </c>
      <c r="B37" s="2" t="s">
        <v>7</v>
      </c>
      <c r="C37" s="2" t="s">
        <v>8</v>
      </c>
      <c r="D37" s="2" t="s">
        <v>9</v>
      </c>
    </row>
    <row r="38" spans="1:4" ht="22.5" thickBot="1" x14ac:dyDescent="0.3">
      <c r="A38" s="3" t="s">
        <v>6</v>
      </c>
      <c r="B38" s="3" t="s">
        <v>10</v>
      </c>
      <c r="C38" s="3" t="s">
        <v>11</v>
      </c>
      <c r="D38" s="3" t="s">
        <v>12</v>
      </c>
    </row>
    <row r="39" spans="1:4" ht="22.5" thickBot="1" x14ac:dyDescent="0.3">
      <c r="A39" s="4" t="s">
        <v>6</v>
      </c>
      <c r="B39" s="4" t="s">
        <v>7</v>
      </c>
      <c r="C39" s="4" t="s">
        <v>8</v>
      </c>
      <c r="D39" s="4" t="s">
        <v>9</v>
      </c>
    </row>
    <row r="40" spans="1:4" ht="22.5" thickBot="1" x14ac:dyDescent="0.3">
      <c r="A40" s="3" t="s">
        <v>6</v>
      </c>
      <c r="B40" s="3" t="s">
        <v>7</v>
      </c>
      <c r="C40" s="3" t="s">
        <v>14</v>
      </c>
      <c r="D40" s="3" t="s">
        <v>12</v>
      </c>
    </row>
    <row r="41" spans="1:4" ht="22.5" thickBot="1" x14ac:dyDescent="0.3">
      <c r="A41" s="4" t="s">
        <v>6</v>
      </c>
      <c r="B41" s="4" t="s">
        <v>10</v>
      </c>
      <c r="C41" s="4" t="s">
        <v>14</v>
      </c>
      <c r="D41" s="4" t="s">
        <v>9</v>
      </c>
    </row>
    <row r="42" spans="1:4" ht="22.5" thickBot="1" x14ac:dyDescent="0.3">
      <c r="A42" s="4" t="s">
        <v>6</v>
      </c>
      <c r="B42" s="4" t="s">
        <v>7</v>
      </c>
      <c r="C42" s="4" t="s">
        <v>14</v>
      </c>
      <c r="D42" s="4" t="s">
        <v>9</v>
      </c>
    </row>
    <row r="43" spans="1:4" ht="18.75" x14ac:dyDescent="0.3">
      <c r="A43" s="6"/>
      <c r="B43" s="6">
        <f>COUNTIF(B37:B42,"Azul")</f>
        <v>4</v>
      </c>
      <c r="C43" s="6">
        <f>COUNTIF(C37:C42,"P")</f>
        <v>3</v>
      </c>
      <c r="D43" s="6">
        <f>COUNTIF(D37:D42,"Sim")</f>
        <v>4</v>
      </c>
    </row>
    <row r="44" spans="1:4" ht="18.75" x14ac:dyDescent="0.3">
      <c r="A44" s="6"/>
      <c r="B44" s="6">
        <f>COUNTIF(B37:B42,"Vermelho")</f>
        <v>2</v>
      </c>
      <c r="C44" s="6">
        <f>COUNTIF($C$37:$C$42,"M")</f>
        <v>1</v>
      </c>
      <c r="D44" s="6">
        <f>COUNTIF(D37:D42,"Não")</f>
        <v>2</v>
      </c>
    </row>
    <row r="45" spans="1:4" ht="18.75" x14ac:dyDescent="0.3">
      <c r="C45" s="6">
        <f>COUNTIF($C$37:$C$42,"G")</f>
        <v>2</v>
      </c>
    </row>
    <row r="46" spans="1:4" ht="18.75" x14ac:dyDescent="0.3">
      <c r="A46" s="7" t="s">
        <v>16</v>
      </c>
      <c r="B46" s="10">
        <f>-(D43/6)*LOG(D43/6,2)-(D44/6)*LOG(D44/6,2)</f>
        <v>0.91829583405448956</v>
      </c>
    </row>
    <row r="48" spans="1:4" ht="18.75" x14ac:dyDescent="0.3">
      <c r="A48" s="9" t="s">
        <v>21</v>
      </c>
      <c r="B48" s="9"/>
      <c r="C48" s="9"/>
      <c r="D48" s="9"/>
    </row>
    <row r="49" spans="1:7" ht="18.75" x14ac:dyDescent="0.3">
      <c r="A49" s="7" t="s">
        <v>22</v>
      </c>
      <c r="B49" s="7">
        <f>COUNTIFS(B37:B42,"Azul",D37:D42,"sim")</f>
        <v>3</v>
      </c>
      <c r="C49" s="7">
        <f>COUNTIFS(B37:B42,"Azul",D37:D42,"não")</f>
        <v>1</v>
      </c>
      <c r="D49" s="10">
        <f>-(B49/4)*LOG(B49/4,2)-(C49/4)*LOG(C49/4,2)</f>
        <v>0.81127812445913283</v>
      </c>
    </row>
    <row r="50" spans="1:7" ht="18.75" x14ac:dyDescent="0.3">
      <c r="A50" s="7" t="s">
        <v>23</v>
      </c>
      <c r="B50" s="7">
        <f>COUNTIFS(B37:B42,"Vermelho",D37:D42,"sim")</f>
        <v>1</v>
      </c>
      <c r="C50" s="7">
        <f>COUNTIFS(B37:B42,"Vermelho",D37:D42,"não")</f>
        <v>1</v>
      </c>
      <c r="D50" s="10">
        <f>-(B50/2)*LOG(B50/2,2)-(C50/2)*LOG(C50/2,2)</f>
        <v>1</v>
      </c>
    </row>
    <row r="51" spans="1:7" ht="18.75" x14ac:dyDescent="0.3">
      <c r="A51" s="9"/>
      <c r="B51" s="9"/>
      <c r="C51" s="9"/>
      <c r="D51" s="9"/>
    </row>
    <row r="52" spans="1:7" ht="18.75" x14ac:dyDescent="0.3">
      <c r="A52" s="7" t="s">
        <v>24</v>
      </c>
      <c r="B52" s="10">
        <f>B46-(4/6)*D49-(2/6)*D50</f>
        <v>4.4110417748401021E-2</v>
      </c>
      <c r="C52" s="9"/>
      <c r="D52" s="9"/>
      <c r="F52" s="20" t="str">
        <f>A52</f>
        <v>GANHO(Cor)=</v>
      </c>
      <c r="G52" s="21">
        <f>B52</f>
        <v>4.4110417748401021E-2</v>
      </c>
    </row>
    <row r="53" spans="1:7" ht="18.75" x14ac:dyDescent="0.3">
      <c r="F53" s="20" t="str">
        <f>A59</f>
        <v>GANHO(Tamanho)=</v>
      </c>
      <c r="G53" s="21">
        <f>B59</f>
        <v>0.45914791702724478</v>
      </c>
    </row>
    <row r="54" spans="1:7" ht="18.75" x14ac:dyDescent="0.3">
      <c r="A54" s="9" t="s">
        <v>25</v>
      </c>
      <c r="B54" s="9"/>
      <c r="C54" s="9"/>
      <c r="D54" s="9"/>
    </row>
    <row r="55" spans="1:7" ht="18.75" x14ac:dyDescent="0.3">
      <c r="A55" s="7" t="s">
        <v>26</v>
      </c>
      <c r="B55" s="7">
        <f>COUNTIFS($C$37:$C$42,"P",$D$37:$D$42,"sim")</f>
        <v>2</v>
      </c>
      <c r="C55" s="7">
        <f>COUNTIFS($C$37:$C$42,"P",$D$37:$D$42,"não")</f>
        <v>1</v>
      </c>
      <c r="D55" s="10">
        <f>-(B55/C43)*LOG(B55/C43,2)-(C55/C43)*LOG(C55/C43,2)</f>
        <v>0.91829583405448956</v>
      </c>
    </row>
    <row r="56" spans="1:7" ht="18.75" x14ac:dyDescent="0.3">
      <c r="A56" s="7" t="s">
        <v>27</v>
      </c>
      <c r="B56" s="7">
        <f>COUNTIFS($C$37:$C$42,"M",$D$37:$D$42,"sim")</f>
        <v>0</v>
      </c>
      <c r="C56" s="7">
        <f>COUNTIFS($C$37:$C$42,"M",$D$37:$D$42,"não")</f>
        <v>1</v>
      </c>
      <c r="D56" s="10">
        <v>0</v>
      </c>
    </row>
    <row r="57" spans="1:7" ht="18.75" x14ac:dyDescent="0.3">
      <c r="A57" s="7" t="s">
        <v>28</v>
      </c>
      <c r="B57" s="7">
        <f>COUNTIFS($C$37:$C$42,"G",$D$37:$D$42,"sim")</f>
        <v>2</v>
      </c>
      <c r="C57" s="7">
        <f>COUNTIFS($C$37:$C$42,"G",$D$37:$D$42,"não")</f>
        <v>0</v>
      </c>
      <c r="D57" s="10">
        <v>0</v>
      </c>
    </row>
    <row r="58" spans="1:7" ht="18.75" x14ac:dyDescent="0.3">
      <c r="A58" s="9"/>
      <c r="B58" s="9"/>
      <c r="C58" s="9"/>
      <c r="D58" s="9"/>
    </row>
    <row r="59" spans="1:7" ht="18.75" x14ac:dyDescent="0.3">
      <c r="A59" s="7" t="s">
        <v>29</v>
      </c>
      <c r="B59" s="10">
        <f>B46-(C43/6)*D55-(C44/6)*D56-(C45/6)*D57</f>
        <v>0.45914791702724478</v>
      </c>
      <c r="C59" s="9"/>
      <c r="D59" s="9"/>
    </row>
    <row r="62" spans="1:7" ht="15.75" thickBot="1" x14ac:dyDescent="0.3"/>
    <row r="63" spans="1:7" ht="22.5" thickBot="1" x14ac:dyDescent="0.3">
      <c r="A63" s="1" t="s">
        <v>2</v>
      </c>
      <c r="B63" s="1" t="s">
        <v>3</v>
      </c>
      <c r="C63" s="1" t="s">
        <v>4</v>
      </c>
      <c r="D63" s="1" t="s">
        <v>5</v>
      </c>
    </row>
    <row r="64" spans="1:7" ht="23.25" thickTop="1" thickBot="1" x14ac:dyDescent="0.3">
      <c r="A64" s="4" t="s">
        <v>13</v>
      </c>
      <c r="B64" s="4" t="s">
        <v>7</v>
      </c>
      <c r="C64" s="4" t="s">
        <v>11</v>
      </c>
      <c r="D64" s="4" t="s">
        <v>12</v>
      </c>
    </row>
    <row r="65" spans="1:4" ht="22.5" thickBot="1" x14ac:dyDescent="0.3">
      <c r="A65" s="3" t="s">
        <v>13</v>
      </c>
      <c r="B65" s="3" t="s">
        <v>10</v>
      </c>
      <c r="C65" s="3" t="s">
        <v>14</v>
      </c>
      <c r="D65" s="3" t="s">
        <v>12</v>
      </c>
    </row>
    <row r="66" spans="1:4" ht="22.5" thickBot="1" x14ac:dyDescent="0.3">
      <c r="A66" s="3" t="s">
        <v>13</v>
      </c>
      <c r="B66" s="3" t="s">
        <v>7</v>
      </c>
      <c r="C66" s="3" t="s">
        <v>8</v>
      </c>
      <c r="D66" s="3" t="s">
        <v>12</v>
      </c>
    </row>
    <row r="72" spans="1:4" ht="15.75" thickBot="1" x14ac:dyDescent="0.3">
      <c r="A72" s="45" t="s">
        <v>31</v>
      </c>
      <c r="B72" s="45"/>
      <c r="C72" s="45"/>
      <c r="D72" s="45"/>
    </row>
    <row r="73" spans="1:4" ht="22.5" thickBot="1" x14ac:dyDescent="0.3">
      <c r="A73" s="1" t="s">
        <v>2</v>
      </c>
      <c r="B73" s="1" t="s">
        <v>3</v>
      </c>
      <c r="C73" s="1" t="s">
        <v>4</v>
      </c>
      <c r="D73" s="1" t="s">
        <v>5</v>
      </c>
    </row>
    <row r="74" spans="1:4" ht="23.25" thickTop="1" thickBot="1" x14ac:dyDescent="0.3">
      <c r="A74" s="3" t="s">
        <v>6</v>
      </c>
      <c r="B74" s="3" t="s">
        <v>7</v>
      </c>
      <c r="C74" s="3" t="s">
        <v>14</v>
      </c>
      <c r="D74" s="3" t="s">
        <v>12</v>
      </c>
    </row>
    <row r="75" spans="1:4" ht="22.5" thickBot="1" x14ac:dyDescent="0.3">
      <c r="A75" s="4" t="s">
        <v>6</v>
      </c>
      <c r="B75" s="4" t="s">
        <v>10</v>
      </c>
      <c r="C75" s="4" t="s">
        <v>14</v>
      </c>
      <c r="D75" s="4" t="s">
        <v>9</v>
      </c>
    </row>
    <row r="76" spans="1:4" ht="22.5" thickBot="1" x14ac:dyDescent="0.3">
      <c r="A76" s="4" t="s">
        <v>6</v>
      </c>
      <c r="B76" s="4" t="s">
        <v>7</v>
      </c>
      <c r="C76" s="4" t="s">
        <v>14</v>
      </c>
      <c r="D76" s="4" t="s">
        <v>9</v>
      </c>
    </row>
    <row r="77" spans="1:4" ht="230.25" customHeight="1" x14ac:dyDescent="0.25"/>
    <row r="78" spans="1:4" ht="20.25" customHeight="1" thickBot="1" x14ac:dyDescent="0.3"/>
    <row r="79" spans="1:4" ht="22.5" thickBot="1" x14ac:dyDescent="0.3">
      <c r="A79" s="1" t="s">
        <v>2</v>
      </c>
      <c r="B79" s="1" t="s">
        <v>3</v>
      </c>
      <c r="C79" s="1" t="s">
        <v>4</v>
      </c>
      <c r="D79" s="1" t="s">
        <v>5</v>
      </c>
    </row>
    <row r="80" spans="1:4" ht="23.25" thickTop="1" thickBot="1" x14ac:dyDescent="0.3">
      <c r="A80" s="3" t="s">
        <v>6</v>
      </c>
      <c r="B80" s="3" t="s">
        <v>10</v>
      </c>
      <c r="C80" s="3" t="s">
        <v>11</v>
      </c>
      <c r="D80" s="3" t="s">
        <v>12</v>
      </c>
    </row>
    <row r="81" spans="1:4" ht="237.75" customHeight="1" thickBot="1" x14ac:dyDescent="0.3"/>
    <row r="82" spans="1:4" ht="22.5" thickBot="1" x14ac:dyDescent="0.3">
      <c r="A82" s="1" t="s">
        <v>2</v>
      </c>
      <c r="B82" s="1" t="s">
        <v>3</v>
      </c>
      <c r="C82" s="1" t="s">
        <v>4</v>
      </c>
      <c r="D82" s="1" t="s">
        <v>5</v>
      </c>
    </row>
    <row r="83" spans="1:4" ht="23.25" thickTop="1" thickBot="1" x14ac:dyDescent="0.3">
      <c r="A83" s="2" t="s">
        <v>6</v>
      </c>
      <c r="B83" s="2" t="s">
        <v>7</v>
      </c>
      <c r="C83" s="2" t="s">
        <v>8</v>
      </c>
      <c r="D83" s="2" t="s">
        <v>9</v>
      </c>
    </row>
    <row r="84" spans="1:4" ht="22.5" thickBot="1" x14ac:dyDescent="0.3">
      <c r="A84" s="4" t="s">
        <v>6</v>
      </c>
      <c r="B84" s="4" t="s">
        <v>7</v>
      </c>
      <c r="C84" s="4" t="s">
        <v>8</v>
      </c>
      <c r="D84" s="4" t="s">
        <v>9</v>
      </c>
    </row>
    <row r="103" spans="1:1" x14ac:dyDescent="0.25">
      <c r="A103" s="22" t="s">
        <v>32</v>
      </c>
    </row>
    <row r="128" spans="1:1" ht="31.5" x14ac:dyDescent="0.5">
      <c r="A128" s="23" t="s">
        <v>33</v>
      </c>
    </row>
  </sheetData>
  <autoFilter ref="A36:D42" xr:uid="{1F754967-00FE-4E70-ADEA-F95517DCDC3F}">
    <sortState xmlns:xlrd2="http://schemas.microsoft.com/office/spreadsheetml/2017/richdata2" ref="A37:D42">
      <sortCondition ref="A36:A42"/>
    </sortState>
  </autoFilter>
  <mergeCells count="2">
    <mergeCell ref="A35:D35"/>
    <mergeCell ref="A72:D72"/>
  </mergeCells>
  <pageMargins left="0.511811024" right="0.511811024" top="0.78740157499999996" bottom="0.78740157499999996" header="0.31496062000000002" footer="0.31496062000000002"/>
  <pageSetup paperSize="9" scale="71" fitToHeight="0" orientation="landscape" r:id="rId1"/>
  <rowBreaks count="1" manualBreakCount="1">
    <brk id="3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5DB0-5E70-4A59-971B-3C30131E6A7A}">
  <sheetPr>
    <pageSetUpPr fitToPage="1"/>
  </sheetPr>
  <dimension ref="A1:F80"/>
  <sheetViews>
    <sheetView zoomScale="140" zoomScaleNormal="140" workbookViewId="0">
      <selection activeCell="B75" sqref="A75:XFD75"/>
    </sheetView>
  </sheetViews>
  <sheetFormatPr defaultRowHeight="15" x14ac:dyDescent="0.25"/>
  <cols>
    <col min="1" max="1" width="13.85546875" customWidth="1"/>
    <col min="2" max="2" width="16.7109375" customWidth="1"/>
    <col min="3" max="3" width="15.28515625" customWidth="1"/>
    <col min="4" max="4" width="17.140625" customWidth="1"/>
    <col min="5" max="5" width="25.28515625" bestFit="1" customWidth="1"/>
  </cols>
  <sheetData>
    <row r="1" spans="1:5" ht="22.5" thickBot="1" x14ac:dyDescent="0.3">
      <c r="A1" s="15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23.25" thickTop="1" thickBot="1" x14ac:dyDescent="0.3">
      <c r="A2" s="15">
        <v>1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2.5" thickBot="1" x14ac:dyDescent="0.3">
      <c r="A3" s="15">
        <v>2</v>
      </c>
      <c r="B3" s="3" t="s">
        <v>6</v>
      </c>
      <c r="C3" s="3" t="s">
        <v>10</v>
      </c>
      <c r="D3" s="3" t="s">
        <v>11</v>
      </c>
      <c r="E3" s="3" t="s">
        <v>12</v>
      </c>
    </row>
    <row r="4" spans="1:5" ht="22.5" thickBot="1" x14ac:dyDescent="0.3">
      <c r="A4" s="15">
        <v>3</v>
      </c>
      <c r="B4" s="4" t="s">
        <v>13</v>
      </c>
      <c r="C4" s="4" t="s">
        <v>7</v>
      </c>
      <c r="D4" s="4" t="s">
        <v>11</v>
      </c>
      <c r="E4" s="4" t="s">
        <v>12</v>
      </c>
    </row>
    <row r="5" spans="1:5" ht="22.5" thickBot="1" x14ac:dyDescent="0.3">
      <c r="A5" s="15">
        <v>4</v>
      </c>
      <c r="B5" s="3" t="s">
        <v>13</v>
      </c>
      <c r="C5" s="3" t="s">
        <v>10</v>
      </c>
      <c r="D5" s="3" t="s">
        <v>14</v>
      </c>
      <c r="E5" s="3" t="s">
        <v>12</v>
      </c>
    </row>
    <row r="6" spans="1:5" ht="22.5" thickBot="1" x14ac:dyDescent="0.3">
      <c r="A6" s="15">
        <v>5</v>
      </c>
      <c r="B6" s="4" t="s">
        <v>6</v>
      </c>
      <c r="C6" s="4" t="s">
        <v>7</v>
      </c>
      <c r="D6" s="4" t="s">
        <v>8</v>
      </c>
      <c r="E6" s="4" t="s">
        <v>9</v>
      </c>
    </row>
    <row r="7" spans="1:5" ht="22.5" thickBot="1" x14ac:dyDescent="0.3">
      <c r="A7" s="15">
        <v>6</v>
      </c>
      <c r="B7" s="3" t="s">
        <v>6</v>
      </c>
      <c r="C7" s="3" t="s">
        <v>7</v>
      </c>
      <c r="D7" s="3" t="s">
        <v>14</v>
      </c>
      <c r="E7" s="3" t="s">
        <v>12</v>
      </c>
    </row>
    <row r="8" spans="1:5" ht="22.5" thickBot="1" x14ac:dyDescent="0.3">
      <c r="A8" s="15">
        <v>7</v>
      </c>
      <c r="B8" s="4" t="s">
        <v>6</v>
      </c>
      <c r="C8" s="4" t="s">
        <v>10</v>
      </c>
      <c r="D8" s="4" t="s">
        <v>14</v>
      </c>
      <c r="E8" s="4" t="s">
        <v>9</v>
      </c>
    </row>
    <row r="9" spans="1:5" ht="22.5" thickBot="1" x14ac:dyDescent="0.3">
      <c r="A9" s="15">
        <v>8</v>
      </c>
      <c r="B9" s="3" t="s">
        <v>13</v>
      </c>
      <c r="C9" s="3" t="s">
        <v>7</v>
      </c>
      <c r="D9" s="3" t="s">
        <v>8</v>
      </c>
      <c r="E9" s="3" t="s">
        <v>12</v>
      </c>
    </row>
    <row r="10" spans="1:5" ht="22.5" thickBot="1" x14ac:dyDescent="0.3">
      <c r="A10" s="15">
        <v>9</v>
      </c>
      <c r="B10" s="4" t="s">
        <v>6</v>
      </c>
      <c r="C10" s="4" t="s">
        <v>7</v>
      </c>
      <c r="D10" s="4" t="s">
        <v>14</v>
      </c>
      <c r="E10" s="4" t="s">
        <v>9</v>
      </c>
    </row>
    <row r="11" spans="1:5" ht="18.75" x14ac:dyDescent="0.3">
      <c r="B11" s="5">
        <f>COUNTIF(B2:B10,"=A")</f>
        <v>6</v>
      </c>
      <c r="C11" s="5">
        <f>COUNTIF(C2:C10,"=azul")</f>
        <v>6</v>
      </c>
      <c r="D11" s="5">
        <f>COUNTIF(D2:D10,"=p")</f>
        <v>4</v>
      </c>
      <c r="E11" s="6">
        <f>COUNTIF(E2:E10,"=sim")</f>
        <v>4</v>
      </c>
    </row>
    <row r="12" spans="1:5" ht="18.75" x14ac:dyDescent="0.3">
      <c r="B12" s="5">
        <f>COUNTIF(B2:B10,"=B")</f>
        <v>3</v>
      </c>
      <c r="C12" s="5">
        <f>COUNTIF(C2:C10,"=vermelho")</f>
        <v>3</v>
      </c>
      <c r="D12" s="5">
        <f>COUNTIF(D2:D10,"=m")</f>
        <v>2</v>
      </c>
      <c r="E12" s="6">
        <f>COUNTIF(E2:E10,"=não")</f>
        <v>5</v>
      </c>
    </row>
    <row r="13" spans="1:5" ht="18.75" x14ac:dyDescent="0.3">
      <c r="B13" s="5"/>
      <c r="C13" s="5"/>
      <c r="D13" s="5">
        <f>COUNTIF(D2:D10,"=g")</f>
        <v>3</v>
      </c>
      <c r="E13" s="6"/>
    </row>
    <row r="14" spans="1:5" x14ac:dyDescent="0.25">
      <c r="B14" s="15"/>
      <c r="C14" s="15"/>
      <c r="D14" s="15"/>
    </row>
    <row r="15" spans="1:5" x14ac:dyDescent="0.25">
      <c r="A15" t="s">
        <v>34</v>
      </c>
    </row>
    <row r="16" spans="1:5" x14ac:dyDescent="0.25">
      <c r="A16" s="25" t="s">
        <v>16</v>
      </c>
      <c r="B16" s="26">
        <f>-(E11/A10)*LOG(E11/A10,2)-(E12/A10)*LOG(E12/A10,2)</f>
        <v>0.99107605983822222</v>
      </c>
    </row>
    <row r="18" spans="1:6" x14ac:dyDescent="0.25">
      <c r="A18" t="s">
        <v>17</v>
      </c>
      <c r="B18" s="15" t="s">
        <v>35</v>
      </c>
      <c r="C18" s="15" t="s">
        <v>36</v>
      </c>
    </row>
    <row r="19" spans="1:6" x14ac:dyDescent="0.25">
      <c r="A19" t="s">
        <v>18</v>
      </c>
      <c r="B19" s="15">
        <f>COUNTIFS(B2:B10,"=A",E2:E10,"=sim")</f>
        <v>4</v>
      </c>
      <c r="C19" s="15">
        <f>COUNTIFS(B2:B10,"=A",E2:E10,"=não")</f>
        <v>2</v>
      </c>
      <c r="D19" s="24">
        <f>-(B19/B11)*LOG(B19/B11,2)-(C19/B11)*LOG(C19/B11,2)</f>
        <v>0.91829583405448956</v>
      </c>
    </row>
    <row r="20" spans="1:6" x14ac:dyDescent="0.25">
      <c r="A20" t="s">
        <v>19</v>
      </c>
      <c r="B20" s="15">
        <f>COUNTIFS(B2:B10,"=B",E2:E10,"=sim")</f>
        <v>0</v>
      </c>
      <c r="C20" s="15">
        <f>COUNTIFS(B2:B10,"=b",E2:E10,"=não")</f>
        <v>3</v>
      </c>
      <c r="D20" s="15">
        <f>-(B20/B12)-(C20/B12)*LOG(C20/B12,2)</f>
        <v>0</v>
      </c>
    </row>
    <row r="22" spans="1:6" x14ac:dyDescent="0.25">
      <c r="A22" s="27" t="s">
        <v>37</v>
      </c>
      <c r="B22" s="28">
        <f>B16-(B11/A10)*D19-(B12/A10)*D20</f>
        <v>0.37887883713522919</v>
      </c>
      <c r="E22" s="27" t="str">
        <f>A22</f>
        <v>Ganho(FE)=</v>
      </c>
      <c r="F22" s="29">
        <f>B22</f>
        <v>0.37887883713522919</v>
      </c>
    </row>
    <row r="23" spans="1:6" x14ac:dyDescent="0.25">
      <c r="E23" s="27" t="str">
        <f>A28</f>
        <v>Ganho(Cor)=</v>
      </c>
      <c r="F23" s="29">
        <f>B28</f>
        <v>1.8310781820059074E-2</v>
      </c>
    </row>
    <row r="24" spans="1:6" x14ac:dyDescent="0.25">
      <c r="A24" t="s">
        <v>21</v>
      </c>
      <c r="E24" s="27" t="str">
        <f>A35</f>
        <v>Ganho(TAM)=</v>
      </c>
      <c r="F24" s="29">
        <f>B35</f>
        <v>0.24053300404228128</v>
      </c>
    </row>
    <row r="25" spans="1:6" x14ac:dyDescent="0.25">
      <c r="A25" t="s">
        <v>22</v>
      </c>
      <c r="B25" s="15">
        <f>COUNTIFS(C2:C10,"=azul",E2:E10,"=sim")</f>
        <v>3</v>
      </c>
      <c r="C25" s="15">
        <f>COUNTIFS(C2:C10,"=azul",E2:E10,"=não")</f>
        <v>3</v>
      </c>
      <c r="D25" s="15">
        <f>-(B25/C11)*LOG(B25/C11,2)-(C25/C11)*LOG(C25/C11,2)</f>
        <v>1</v>
      </c>
    </row>
    <row r="26" spans="1:6" x14ac:dyDescent="0.25">
      <c r="A26" t="s">
        <v>23</v>
      </c>
      <c r="B26" s="15">
        <f>COUNTIFS(C2:C10,"=vermelho",E2:E10,"=sim")</f>
        <v>1</v>
      </c>
      <c r="C26" s="15">
        <f>COUNTIFS(C2:C10,"=vermelho",E2:E10,"=não")</f>
        <v>2</v>
      </c>
      <c r="D26" s="24">
        <f>-(B26/C12)*LOG(B26/C12,2)-(C26/C12)*LOG(C26/C12,2)</f>
        <v>0.91829583405448956</v>
      </c>
    </row>
    <row r="28" spans="1:6" x14ac:dyDescent="0.25">
      <c r="A28" s="27" t="s">
        <v>38</v>
      </c>
      <c r="B28" s="28">
        <f>B16-(C11/A10)*D25-(C12/A10)*D26</f>
        <v>1.8310781820059074E-2</v>
      </c>
    </row>
    <row r="30" spans="1:6" x14ac:dyDescent="0.25">
      <c r="A30" t="s">
        <v>39</v>
      </c>
    </row>
    <row r="31" spans="1:6" x14ac:dyDescent="0.25">
      <c r="A31" t="s">
        <v>26</v>
      </c>
      <c r="B31" s="15">
        <f>COUNTIFS(D2:D10,"=p",E2:E10,"=sim")</f>
        <v>2</v>
      </c>
      <c r="C31" s="15">
        <f>COUNTIFS(D2:D10,"=p",E2:E10,"=não")</f>
        <v>2</v>
      </c>
      <c r="D31" s="15">
        <f>-(B31/D11)*LOG(B31/D11,2)-(C31/D11)*LOG(C31/D11,2)</f>
        <v>1</v>
      </c>
    </row>
    <row r="32" spans="1:6" x14ac:dyDescent="0.25">
      <c r="A32" t="s">
        <v>27</v>
      </c>
      <c r="B32" s="15">
        <f>COUNTIFS(D2:D10,"=m",E2:E10,"=sim")</f>
        <v>0</v>
      </c>
      <c r="C32" s="15">
        <f>COUNTIFS(D2:D10,"=m",E2:E10,"=não")</f>
        <v>2</v>
      </c>
      <c r="D32" s="15">
        <f>-(B32/D12)-(C32/D12)*LOG(C32/D12,2)</f>
        <v>0</v>
      </c>
    </row>
    <row r="33" spans="1:5" x14ac:dyDescent="0.25">
      <c r="A33" t="s">
        <v>28</v>
      </c>
      <c r="B33" s="15">
        <f>COUNTIFS(D2:D10,"=g",E2:E10,"=sim")</f>
        <v>2</v>
      </c>
      <c r="C33" s="15">
        <f>COUNTIFS(D2:D10,"=g",E2:E10,"=não")</f>
        <v>1</v>
      </c>
      <c r="D33" s="24">
        <f>-(B33/D13)*LOG(B33/D13,2)-(C33/D13)*LOG(C33/D13,2)</f>
        <v>0.91829583405448956</v>
      </c>
    </row>
    <row r="35" spans="1:5" x14ac:dyDescent="0.25">
      <c r="A35" s="27" t="s">
        <v>40</v>
      </c>
      <c r="B35" s="28">
        <f>B16-(D11/A10)*D31-(D12/A10)*D32-(D13/A10)*D33</f>
        <v>0.24053300404228128</v>
      </c>
    </row>
    <row r="36" spans="1:5" ht="15.75" thickBot="1" x14ac:dyDescent="0.3"/>
    <row r="37" spans="1:5" ht="22.5" thickBot="1" x14ac:dyDescent="0.3">
      <c r="A37" s="15" t="s">
        <v>1</v>
      </c>
      <c r="B37" s="1" t="s">
        <v>2</v>
      </c>
      <c r="C37" s="1" t="s">
        <v>3</v>
      </c>
      <c r="D37" s="1" t="s">
        <v>4</v>
      </c>
      <c r="E37" s="1" t="s">
        <v>5</v>
      </c>
    </row>
    <row r="38" spans="1:5" ht="23.25" thickTop="1" thickBot="1" x14ac:dyDescent="0.3">
      <c r="A38" s="15">
        <v>1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5" ht="22.5" thickBot="1" x14ac:dyDescent="0.3">
      <c r="A39" s="15">
        <v>2</v>
      </c>
      <c r="B39" s="3" t="s">
        <v>6</v>
      </c>
      <c r="C39" s="3" t="s">
        <v>10</v>
      </c>
      <c r="D39" s="3" t="s">
        <v>11</v>
      </c>
      <c r="E39" s="3" t="s">
        <v>12</v>
      </c>
    </row>
    <row r="40" spans="1:5" ht="22.5" thickBot="1" x14ac:dyDescent="0.3">
      <c r="A40" s="15">
        <v>5</v>
      </c>
      <c r="B40" s="4" t="s">
        <v>6</v>
      </c>
      <c r="C40" s="4" t="s">
        <v>7</v>
      </c>
      <c r="D40" s="4" t="s">
        <v>8</v>
      </c>
      <c r="E40" s="4" t="s">
        <v>9</v>
      </c>
    </row>
    <row r="41" spans="1:5" ht="22.5" thickBot="1" x14ac:dyDescent="0.3">
      <c r="A41" s="15">
        <v>6</v>
      </c>
      <c r="B41" s="3" t="s">
        <v>6</v>
      </c>
      <c r="C41" s="3" t="s">
        <v>7</v>
      </c>
      <c r="D41" s="3" t="s">
        <v>14</v>
      </c>
      <c r="E41" s="3" t="s">
        <v>12</v>
      </c>
    </row>
    <row r="42" spans="1:5" ht="22.5" thickBot="1" x14ac:dyDescent="0.3">
      <c r="A42" s="15">
        <v>7</v>
      </c>
      <c r="B42" s="4" t="s">
        <v>6</v>
      </c>
      <c r="C42" s="4" t="s">
        <v>10</v>
      </c>
      <c r="D42" s="4" t="s">
        <v>14</v>
      </c>
      <c r="E42" s="4" t="s">
        <v>9</v>
      </c>
    </row>
    <row r="43" spans="1:5" ht="22.5" thickBot="1" x14ac:dyDescent="0.3">
      <c r="A43" s="15">
        <v>9</v>
      </c>
      <c r="B43" s="4" t="s">
        <v>6</v>
      </c>
      <c r="C43" s="4" t="s">
        <v>7</v>
      </c>
      <c r="D43" s="4" t="s">
        <v>14</v>
      </c>
      <c r="E43" s="4" t="s">
        <v>9</v>
      </c>
    </row>
    <row r="45" spans="1:5" x14ac:dyDescent="0.25">
      <c r="A45" t="s">
        <v>16</v>
      </c>
      <c r="B45">
        <v>0.91829583405448956</v>
      </c>
    </row>
    <row r="47" spans="1:5" x14ac:dyDescent="0.25">
      <c r="A47" t="s">
        <v>21</v>
      </c>
    </row>
    <row r="48" spans="1:5" x14ac:dyDescent="0.25">
      <c r="A48" t="s">
        <v>22</v>
      </c>
      <c r="B48">
        <v>3</v>
      </c>
      <c r="C48">
        <v>1</v>
      </c>
      <c r="D48">
        <v>0.81127812445913283</v>
      </c>
    </row>
    <row r="49" spans="1:5" x14ac:dyDescent="0.25">
      <c r="A49" t="s">
        <v>23</v>
      </c>
      <c r="B49">
        <v>1</v>
      </c>
      <c r="C49">
        <v>1</v>
      </c>
      <c r="D49">
        <v>1</v>
      </c>
    </row>
    <row r="51" spans="1:5" x14ac:dyDescent="0.25">
      <c r="A51" t="s">
        <v>24</v>
      </c>
      <c r="B51" s="24">
        <v>4.4110417748401021E-2</v>
      </c>
    </row>
    <row r="53" spans="1:5" x14ac:dyDescent="0.25">
      <c r="A53" t="s">
        <v>25</v>
      </c>
    </row>
    <row r="54" spans="1:5" x14ac:dyDescent="0.25">
      <c r="A54" t="s">
        <v>26</v>
      </c>
      <c r="B54">
        <v>2</v>
      </c>
      <c r="C54">
        <v>1</v>
      </c>
      <c r="D54">
        <v>0.91829583405448956</v>
      </c>
    </row>
    <row r="55" spans="1:5" x14ac:dyDescent="0.25">
      <c r="A55" t="s">
        <v>27</v>
      </c>
      <c r="B55">
        <v>0</v>
      </c>
      <c r="C55">
        <v>1</v>
      </c>
      <c r="D55">
        <v>0</v>
      </c>
    </row>
    <row r="56" spans="1:5" x14ac:dyDescent="0.25">
      <c r="A56" t="s">
        <v>28</v>
      </c>
      <c r="B56">
        <v>2</v>
      </c>
      <c r="C56">
        <v>0</v>
      </c>
      <c r="D56">
        <v>0</v>
      </c>
    </row>
    <row r="58" spans="1:5" x14ac:dyDescent="0.25">
      <c r="A58" t="s">
        <v>29</v>
      </c>
      <c r="B58" s="24">
        <v>0.45914791702724478</v>
      </c>
    </row>
    <row r="59" spans="1:5" ht="15.75" thickBot="1" x14ac:dyDescent="0.3"/>
    <row r="60" spans="1:5" ht="22.5" thickBot="1" x14ac:dyDescent="0.3">
      <c r="A60" s="15" t="s">
        <v>1</v>
      </c>
      <c r="B60" s="1" t="s">
        <v>2</v>
      </c>
      <c r="C60" s="1" t="s">
        <v>3</v>
      </c>
      <c r="D60" s="1" t="s">
        <v>4</v>
      </c>
      <c r="E60" s="1" t="s">
        <v>5</v>
      </c>
    </row>
    <row r="61" spans="1:5" ht="23.25" thickTop="1" thickBot="1" x14ac:dyDescent="0.3">
      <c r="A61" s="15">
        <v>3</v>
      </c>
      <c r="B61" s="4" t="s">
        <v>13</v>
      </c>
      <c r="C61" s="4" t="s">
        <v>7</v>
      </c>
      <c r="D61" s="4" t="s">
        <v>11</v>
      </c>
      <c r="E61" s="4" t="s">
        <v>12</v>
      </c>
    </row>
    <row r="62" spans="1:5" ht="22.5" thickBot="1" x14ac:dyDescent="0.3">
      <c r="A62" s="15">
        <v>4</v>
      </c>
      <c r="B62" s="3" t="s">
        <v>13</v>
      </c>
      <c r="C62" s="3" t="s">
        <v>10</v>
      </c>
      <c r="D62" s="3" t="s">
        <v>14</v>
      </c>
      <c r="E62" s="3" t="s">
        <v>12</v>
      </c>
    </row>
    <row r="63" spans="1:5" ht="22.5" thickBot="1" x14ac:dyDescent="0.3">
      <c r="A63" s="15">
        <v>8</v>
      </c>
      <c r="B63" s="3" t="s">
        <v>13</v>
      </c>
      <c r="C63" s="3" t="s">
        <v>7</v>
      </c>
      <c r="D63" s="3" t="s">
        <v>8</v>
      </c>
      <c r="E63" s="3" t="s">
        <v>12</v>
      </c>
    </row>
    <row r="66" spans="1:5" ht="15.75" thickBot="1" x14ac:dyDescent="0.3"/>
    <row r="67" spans="1:5" ht="22.5" thickBot="1" x14ac:dyDescent="0.3">
      <c r="A67" s="15" t="s">
        <v>1</v>
      </c>
      <c r="B67" s="1" t="s">
        <v>2</v>
      </c>
      <c r="C67" s="1" t="s">
        <v>3</v>
      </c>
      <c r="D67" s="1" t="s">
        <v>4</v>
      </c>
      <c r="E67" s="1" t="s">
        <v>5</v>
      </c>
    </row>
    <row r="68" spans="1:5" ht="23.25" thickTop="1" thickBot="1" x14ac:dyDescent="0.3">
      <c r="A68" s="15">
        <v>6</v>
      </c>
      <c r="B68" s="3" t="s">
        <v>6</v>
      </c>
      <c r="C68" s="3" t="s">
        <v>7</v>
      </c>
      <c r="D68" s="3" t="s">
        <v>14</v>
      </c>
      <c r="E68" s="3" t="s">
        <v>12</v>
      </c>
    </row>
    <row r="69" spans="1:5" ht="22.5" thickBot="1" x14ac:dyDescent="0.3">
      <c r="A69" s="15">
        <v>7</v>
      </c>
      <c r="B69" s="4" t="s">
        <v>6</v>
      </c>
      <c r="C69" s="4" t="s">
        <v>10</v>
      </c>
      <c r="D69" s="4" t="s">
        <v>14</v>
      </c>
      <c r="E69" s="4" t="s">
        <v>9</v>
      </c>
    </row>
    <row r="70" spans="1:5" ht="22.5" thickBot="1" x14ac:dyDescent="0.3">
      <c r="A70" s="15">
        <v>9</v>
      </c>
      <c r="B70" s="4" t="s">
        <v>6</v>
      </c>
      <c r="C70" s="4" t="s">
        <v>7</v>
      </c>
      <c r="D70" s="4" t="s">
        <v>14</v>
      </c>
      <c r="E70" s="4" t="s">
        <v>9</v>
      </c>
    </row>
    <row r="72" spans="1:5" ht="192" customHeight="1" thickBot="1" x14ac:dyDescent="0.3"/>
    <row r="73" spans="1:5" ht="22.5" thickBot="1" x14ac:dyDescent="0.3">
      <c r="A73" s="15" t="s">
        <v>1</v>
      </c>
      <c r="B73" s="1" t="s">
        <v>2</v>
      </c>
      <c r="C73" s="1" t="s">
        <v>3</v>
      </c>
      <c r="D73" s="1" t="s">
        <v>4</v>
      </c>
      <c r="E73" s="1" t="s">
        <v>5</v>
      </c>
    </row>
    <row r="74" spans="1:5" ht="23.25" thickTop="1" thickBot="1" x14ac:dyDescent="0.3">
      <c r="A74" s="15">
        <v>2</v>
      </c>
      <c r="B74" s="3" t="s">
        <v>6</v>
      </c>
      <c r="C74" s="3" t="s">
        <v>10</v>
      </c>
      <c r="D74" s="3" t="s">
        <v>11</v>
      </c>
      <c r="E74" s="3" t="s">
        <v>12</v>
      </c>
    </row>
    <row r="75" spans="1:5" hidden="1" x14ac:dyDescent="0.25"/>
    <row r="76" spans="1:5" ht="15.75" thickBot="1" x14ac:dyDescent="0.3"/>
    <row r="77" spans="1:5" ht="22.5" thickBot="1" x14ac:dyDescent="0.3">
      <c r="A77" s="15" t="s">
        <v>1</v>
      </c>
      <c r="B77" s="1" t="s">
        <v>2</v>
      </c>
      <c r="C77" s="1" t="s">
        <v>3</v>
      </c>
      <c r="D77" s="1" t="s">
        <v>4</v>
      </c>
      <c r="E77" s="1" t="s">
        <v>5</v>
      </c>
    </row>
    <row r="78" spans="1:5" ht="23.25" thickTop="1" thickBot="1" x14ac:dyDescent="0.3">
      <c r="A78" s="15">
        <v>1</v>
      </c>
      <c r="B78" s="2" t="s">
        <v>6</v>
      </c>
      <c r="C78" s="2" t="s">
        <v>7</v>
      </c>
      <c r="D78" s="2" t="s">
        <v>8</v>
      </c>
      <c r="E78" s="2" t="s">
        <v>9</v>
      </c>
    </row>
    <row r="79" spans="1:5" ht="22.5" thickBot="1" x14ac:dyDescent="0.3">
      <c r="A79" s="15">
        <v>5</v>
      </c>
      <c r="B79" s="4" t="s">
        <v>6</v>
      </c>
      <c r="C79" s="4" t="s">
        <v>7</v>
      </c>
      <c r="D79" s="4" t="s">
        <v>8</v>
      </c>
      <c r="E79" s="4" t="s">
        <v>9</v>
      </c>
    </row>
    <row r="80" spans="1:5" x14ac:dyDescent="0.25">
      <c r="B80" s="15"/>
      <c r="C80" s="15"/>
      <c r="D80" s="15"/>
      <c r="E80" s="15"/>
    </row>
  </sheetData>
  <pageMargins left="0.511811024" right="0.511811024" top="0.78740157499999996" bottom="0.78740157499999996" header="0.31496062000000002" footer="0.31496062000000002"/>
  <pageSetup paperSize="9" scale="7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654B-9574-45D6-839E-23D7C5E83001}">
  <dimension ref="A1:F17"/>
  <sheetViews>
    <sheetView workbookViewId="0">
      <selection activeCell="F15" sqref="F14:F15"/>
    </sheetView>
  </sheetViews>
  <sheetFormatPr defaultRowHeight="15" x14ac:dyDescent="0.25"/>
  <cols>
    <col min="2" max="2" width="22.140625" customWidth="1"/>
    <col min="3" max="3" width="24.85546875" customWidth="1"/>
    <col min="4" max="4" width="20.28515625" customWidth="1"/>
    <col min="5" max="5" width="18.28515625" customWidth="1"/>
    <col min="6" max="6" width="21.42578125" customWidth="1"/>
  </cols>
  <sheetData>
    <row r="1" spans="1:6" ht="18.75" x14ac:dyDescent="0.3">
      <c r="A1" s="12" t="s">
        <v>1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</row>
    <row r="2" spans="1:6" ht="18.75" x14ac:dyDescent="0.3">
      <c r="A2" s="13">
        <v>1</v>
      </c>
      <c r="B2" s="13" t="s">
        <v>46</v>
      </c>
      <c r="C2" s="13" t="s">
        <v>47</v>
      </c>
      <c r="D2" s="13" t="s">
        <v>48</v>
      </c>
      <c r="E2" s="13" t="s">
        <v>6</v>
      </c>
      <c r="F2" s="13" t="s">
        <v>9</v>
      </c>
    </row>
    <row r="3" spans="1:6" ht="18.75" x14ac:dyDescent="0.3">
      <c r="A3" s="11">
        <v>2</v>
      </c>
      <c r="B3" s="11" t="s">
        <v>49</v>
      </c>
      <c r="C3" s="11" t="s">
        <v>50</v>
      </c>
      <c r="D3" s="11" t="s">
        <v>48</v>
      </c>
      <c r="E3" s="11" t="s">
        <v>6</v>
      </c>
      <c r="F3" s="11" t="s">
        <v>9</v>
      </c>
    </row>
    <row r="4" spans="1:6" ht="18.75" x14ac:dyDescent="0.3">
      <c r="A4" s="13">
        <v>3</v>
      </c>
      <c r="B4" s="13" t="s">
        <v>49</v>
      </c>
      <c r="C4" s="13" t="s">
        <v>47</v>
      </c>
      <c r="D4" s="13" t="s">
        <v>51</v>
      </c>
      <c r="E4" s="13" t="s">
        <v>52</v>
      </c>
      <c r="F4" s="13" t="s">
        <v>53</v>
      </c>
    </row>
    <row r="5" spans="1:6" ht="18.75" x14ac:dyDescent="0.3">
      <c r="A5" s="11">
        <v>4</v>
      </c>
      <c r="B5" s="11" t="s">
        <v>49</v>
      </c>
      <c r="C5" s="11" t="s">
        <v>54</v>
      </c>
      <c r="D5" s="11" t="s">
        <v>48</v>
      </c>
      <c r="E5" s="11" t="s">
        <v>52</v>
      </c>
      <c r="F5" s="11" t="s">
        <v>53</v>
      </c>
    </row>
    <row r="6" spans="1:6" ht="18.75" x14ac:dyDescent="0.3">
      <c r="A6" s="13">
        <v>5</v>
      </c>
      <c r="B6" s="13" t="s">
        <v>49</v>
      </c>
      <c r="C6" s="13" t="s">
        <v>54</v>
      </c>
      <c r="D6" s="13" t="s">
        <v>51</v>
      </c>
      <c r="E6" s="13" t="s">
        <v>13</v>
      </c>
      <c r="F6" s="13" t="s">
        <v>53</v>
      </c>
    </row>
    <row r="7" spans="1:6" ht="18.75" x14ac:dyDescent="0.3">
      <c r="A7" s="11">
        <v>6</v>
      </c>
      <c r="B7" s="11" t="s">
        <v>49</v>
      </c>
      <c r="C7" s="11" t="s">
        <v>50</v>
      </c>
      <c r="D7" s="11" t="s">
        <v>48</v>
      </c>
      <c r="E7" s="11" t="s">
        <v>6</v>
      </c>
      <c r="F7" s="11" t="s">
        <v>53</v>
      </c>
    </row>
    <row r="8" spans="1:6" ht="18.75" x14ac:dyDescent="0.3">
      <c r="A8" s="13">
        <v>7</v>
      </c>
      <c r="B8" s="13" t="s">
        <v>55</v>
      </c>
      <c r="C8" s="13" t="s">
        <v>50</v>
      </c>
      <c r="D8" s="13" t="s">
        <v>51</v>
      </c>
      <c r="E8" s="13" t="s">
        <v>6</v>
      </c>
      <c r="F8" s="13" t="s">
        <v>9</v>
      </c>
    </row>
    <row r="9" spans="1:6" ht="18.75" x14ac:dyDescent="0.3">
      <c r="A9" s="11">
        <v>8</v>
      </c>
      <c r="B9" s="11" t="s">
        <v>55</v>
      </c>
      <c r="C9" s="11" t="s">
        <v>54</v>
      </c>
      <c r="D9" s="11" t="s">
        <v>51</v>
      </c>
      <c r="E9" s="11" t="s">
        <v>13</v>
      </c>
      <c r="F9" s="11" t="s">
        <v>9</v>
      </c>
    </row>
    <row r="10" spans="1:6" ht="18.75" x14ac:dyDescent="0.3">
      <c r="A10" s="13">
        <v>9</v>
      </c>
      <c r="B10" s="13" t="s">
        <v>55</v>
      </c>
      <c r="C10" s="13" t="s">
        <v>54</v>
      </c>
      <c r="D10" s="13" t="s">
        <v>51</v>
      </c>
      <c r="E10" s="13" t="s">
        <v>13</v>
      </c>
      <c r="F10" s="13" t="s">
        <v>9</v>
      </c>
    </row>
    <row r="11" spans="1:6" ht="18.75" x14ac:dyDescent="0.3">
      <c r="A11" s="11">
        <v>10</v>
      </c>
      <c r="B11" s="11" t="s">
        <v>56</v>
      </c>
      <c r="C11" s="11" t="s">
        <v>50</v>
      </c>
      <c r="D11" s="11" t="s">
        <v>51</v>
      </c>
      <c r="E11" s="11" t="s">
        <v>6</v>
      </c>
      <c r="F11" s="11" t="s">
        <v>9</v>
      </c>
    </row>
    <row r="12" spans="1:6" ht="18.75" x14ac:dyDescent="0.3">
      <c r="A12" s="13">
        <v>11</v>
      </c>
      <c r="B12" s="13" t="s">
        <v>56</v>
      </c>
      <c r="C12" s="13" t="s">
        <v>50</v>
      </c>
      <c r="D12" s="13" t="s">
        <v>48</v>
      </c>
      <c r="E12" s="13" t="s">
        <v>6</v>
      </c>
      <c r="F12" s="13" t="s">
        <v>53</v>
      </c>
    </row>
    <row r="13" spans="1:6" ht="18.75" x14ac:dyDescent="0.3">
      <c r="A13" s="11">
        <v>12</v>
      </c>
      <c r="B13" s="11" t="s">
        <v>56</v>
      </c>
      <c r="C13" s="11" t="s">
        <v>47</v>
      </c>
      <c r="D13" s="11" t="s">
        <v>48</v>
      </c>
      <c r="E13" s="11" t="s">
        <v>52</v>
      </c>
      <c r="F13" s="11" t="s">
        <v>9</v>
      </c>
    </row>
    <row r="14" spans="1:6" x14ac:dyDescent="0.25">
      <c r="B14">
        <f>COUNTIFS($B$2:$B$13,"Argentina")</f>
        <v>1</v>
      </c>
      <c r="C14">
        <f>COUNTIFS(C2:C13,"Bala")</f>
        <v>3</v>
      </c>
      <c r="D14">
        <f>COUNTIFS($D$2:$D$13,"Laranja")</f>
        <v>6</v>
      </c>
      <c r="E14">
        <f>COUNTIFS($E$2:$E$13,"A")</f>
        <v>6</v>
      </c>
      <c r="F14">
        <f>COUNTIFS($F$2:$F$13,"Nao")</f>
        <v>5</v>
      </c>
    </row>
    <row r="15" spans="1:6" x14ac:dyDescent="0.25">
      <c r="B15">
        <f>COUNTIFS($B$2:$B$13,"Brasil")</f>
        <v>5</v>
      </c>
      <c r="C15">
        <f>COUNTIFS($C$2:$C$13,"Chocolate")</f>
        <v>5</v>
      </c>
      <c r="D15">
        <f>COUNTIFS($D$2:$D$13,"Banana")</f>
        <v>6</v>
      </c>
      <c r="E15">
        <f>COUNTIFS($E$2:$E$13,"B")</f>
        <v>3</v>
      </c>
      <c r="F15">
        <f>COUNTIFS($F$2:$F$13,"Sim")</f>
        <v>7</v>
      </c>
    </row>
    <row r="16" spans="1:6" x14ac:dyDescent="0.25">
      <c r="B16">
        <f>COUNTIFS($B$2:$B$13,"EUA")</f>
        <v>3</v>
      </c>
      <c r="C16">
        <f>COUNTIFS($C$2:$C$13,"Sorvete")</f>
        <v>4</v>
      </c>
      <c r="E16">
        <f>COUNTIFS($E$2:$E$13,"C")</f>
        <v>3</v>
      </c>
    </row>
    <row r="17" spans="2:2" x14ac:dyDescent="0.25">
      <c r="B17">
        <f>COUNTIFS($B$2:$B$13,"Suíça")</f>
        <v>3</v>
      </c>
    </row>
  </sheetData>
  <sortState xmlns:xlrd2="http://schemas.microsoft.com/office/spreadsheetml/2017/richdata2" ref="A2:F13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E020-DBCF-47AD-B657-6ECB97F29FFA}">
  <dimension ref="A1:E15"/>
  <sheetViews>
    <sheetView tabSelected="1" workbookViewId="0"/>
  </sheetViews>
  <sheetFormatPr defaultRowHeight="15" x14ac:dyDescent="0.25"/>
  <cols>
    <col min="1" max="5" width="19.28515625" customWidth="1"/>
  </cols>
  <sheetData>
    <row r="1" spans="1:5" s="15" customFormat="1" ht="20.25" thickBot="1" x14ac:dyDescent="0.3">
      <c r="A1" s="14" t="s">
        <v>57</v>
      </c>
      <c r="B1" s="14" t="s">
        <v>58</v>
      </c>
      <c r="C1" s="14" t="s">
        <v>59</v>
      </c>
      <c r="D1" s="14" t="s">
        <v>60</v>
      </c>
      <c r="E1" s="14" t="s">
        <v>61</v>
      </c>
    </row>
    <row r="2" spans="1:5" s="15" customFormat="1" ht="20.25" thickBot="1" x14ac:dyDescent="0.3">
      <c r="A2" s="16" t="s">
        <v>62</v>
      </c>
      <c r="B2" s="16" t="s">
        <v>63</v>
      </c>
      <c r="C2" s="16" t="s">
        <v>63</v>
      </c>
      <c r="D2" s="16" t="s">
        <v>64</v>
      </c>
      <c r="E2" s="16" t="s">
        <v>12</v>
      </c>
    </row>
    <row r="3" spans="1:5" s="15" customFormat="1" ht="20.25" thickBot="1" x14ac:dyDescent="0.3">
      <c r="A3" s="17" t="s">
        <v>62</v>
      </c>
      <c r="B3" s="17" t="s">
        <v>63</v>
      </c>
      <c r="C3" s="17" t="s">
        <v>63</v>
      </c>
      <c r="D3" s="17" t="s">
        <v>65</v>
      </c>
      <c r="E3" s="17" t="s">
        <v>12</v>
      </c>
    </row>
    <row r="4" spans="1:5" s="15" customFormat="1" ht="20.25" thickBot="1" x14ac:dyDescent="0.3">
      <c r="A4" s="16" t="s">
        <v>66</v>
      </c>
      <c r="B4" s="16" t="s">
        <v>63</v>
      </c>
      <c r="C4" s="16" t="s">
        <v>63</v>
      </c>
      <c r="D4" s="16" t="s">
        <v>64</v>
      </c>
      <c r="E4" s="16" t="s">
        <v>9</v>
      </c>
    </row>
    <row r="5" spans="1:5" s="15" customFormat="1" ht="20.25" thickBot="1" x14ac:dyDescent="0.3">
      <c r="A5" s="17" t="s">
        <v>67</v>
      </c>
      <c r="B5" s="17" t="s">
        <v>68</v>
      </c>
      <c r="C5" s="17" t="s">
        <v>63</v>
      </c>
      <c r="D5" s="17" t="s">
        <v>64</v>
      </c>
      <c r="E5" s="17" t="s">
        <v>9</v>
      </c>
    </row>
    <row r="6" spans="1:5" s="15" customFormat="1" ht="20.25" thickBot="1" x14ac:dyDescent="0.3">
      <c r="A6" s="16" t="s">
        <v>67</v>
      </c>
      <c r="B6" s="16" t="s">
        <v>69</v>
      </c>
      <c r="C6" s="16" t="s">
        <v>70</v>
      </c>
      <c r="D6" s="16" t="s">
        <v>64</v>
      </c>
      <c r="E6" s="16" t="s">
        <v>9</v>
      </c>
    </row>
    <row r="7" spans="1:5" s="15" customFormat="1" ht="20.25" thickBot="1" x14ac:dyDescent="0.3">
      <c r="A7" s="17" t="s">
        <v>67</v>
      </c>
      <c r="B7" s="17" t="s">
        <v>69</v>
      </c>
      <c r="C7" s="17" t="s">
        <v>70</v>
      </c>
      <c r="D7" s="17" t="s">
        <v>65</v>
      </c>
      <c r="E7" s="17" t="s">
        <v>12</v>
      </c>
    </row>
    <row r="8" spans="1:5" s="15" customFormat="1" ht="20.25" thickBot="1" x14ac:dyDescent="0.3">
      <c r="A8" s="16" t="s">
        <v>66</v>
      </c>
      <c r="B8" s="16" t="s">
        <v>69</v>
      </c>
      <c r="C8" s="16" t="s">
        <v>70</v>
      </c>
      <c r="D8" s="16" t="s">
        <v>65</v>
      </c>
      <c r="E8" s="16" t="s">
        <v>9</v>
      </c>
    </row>
    <row r="9" spans="1:5" s="15" customFormat="1" ht="20.25" thickBot="1" x14ac:dyDescent="0.3">
      <c r="A9" s="17" t="s">
        <v>62</v>
      </c>
      <c r="B9" s="17" t="s">
        <v>68</v>
      </c>
      <c r="C9" s="17" t="s">
        <v>63</v>
      </c>
      <c r="D9" s="17" t="s">
        <v>64</v>
      </c>
      <c r="E9" s="17" t="s">
        <v>12</v>
      </c>
    </row>
    <row r="10" spans="1:5" s="15" customFormat="1" ht="20.25" thickBot="1" x14ac:dyDescent="0.3">
      <c r="A10" s="16" t="s">
        <v>62</v>
      </c>
      <c r="B10" s="16" t="s">
        <v>69</v>
      </c>
      <c r="C10" s="16" t="s">
        <v>70</v>
      </c>
      <c r="D10" s="16" t="s">
        <v>64</v>
      </c>
      <c r="E10" s="16" t="s">
        <v>9</v>
      </c>
    </row>
    <row r="11" spans="1:5" s="15" customFormat="1" ht="20.25" thickBot="1" x14ac:dyDescent="0.3">
      <c r="A11" s="17" t="s">
        <v>67</v>
      </c>
      <c r="B11" s="17" t="s">
        <v>68</v>
      </c>
      <c r="C11" s="17" t="s">
        <v>70</v>
      </c>
      <c r="D11" s="17" t="s">
        <v>64</v>
      </c>
      <c r="E11" s="17" t="s">
        <v>9</v>
      </c>
    </row>
    <row r="12" spans="1:5" s="15" customFormat="1" ht="20.25" thickBot="1" x14ac:dyDescent="0.3">
      <c r="A12" s="16" t="s">
        <v>62</v>
      </c>
      <c r="B12" s="16" t="s">
        <v>68</v>
      </c>
      <c r="C12" s="16" t="s">
        <v>70</v>
      </c>
      <c r="D12" s="16" t="s">
        <v>65</v>
      </c>
      <c r="E12" s="16" t="s">
        <v>9</v>
      </c>
    </row>
    <row r="13" spans="1:5" s="15" customFormat="1" ht="20.25" thickBot="1" x14ac:dyDescent="0.3">
      <c r="A13" s="17" t="s">
        <v>66</v>
      </c>
      <c r="B13" s="17" t="s">
        <v>68</v>
      </c>
      <c r="C13" s="17" t="s">
        <v>63</v>
      </c>
      <c r="D13" s="17" t="s">
        <v>65</v>
      </c>
      <c r="E13" s="17" t="s">
        <v>9</v>
      </c>
    </row>
    <row r="14" spans="1:5" s="15" customFormat="1" ht="20.25" thickBot="1" x14ac:dyDescent="0.3">
      <c r="A14" s="16" t="s">
        <v>66</v>
      </c>
      <c r="B14" s="16" t="s">
        <v>63</v>
      </c>
      <c r="C14" s="16" t="s">
        <v>70</v>
      </c>
      <c r="D14" s="16" t="s">
        <v>64</v>
      </c>
      <c r="E14" s="16" t="s">
        <v>9</v>
      </c>
    </row>
    <row r="15" spans="1:5" s="15" customFormat="1" ht="20.25" thickBot="1" x14ac:dyDescent="0.3">
      <c r="A15" s="17" t="s">
        <v>67</v>
      </c>
      <c r="B15" s="17" t="s">
        <v>68</v>
      </c>
      <c r="C15" s="17" t="s">
        <v>63</v>
      </c>
      <c r="D15" s="17" t="s">
        <v>65</v>
      </c>
      <c r="E15" s="17" t="s">
        <v>12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7067A0C953D3419C92885611B2DEE7" ma:contentTypeVersion="4" ma:contentTypeDescription="Crie um novo documento." ma:contentTypeScope="" ma:versionID="cd0c80e736f0761d7ea680da4facd46d">
  <xsd:schema xmlns:xsd="http://www.w3.org/2001/XMLSchema" xmlns:xs="http://www.w3.org/2001/XMLSchema" xmlns:p="http://schemas.microsoft.com/office/2006/metadata/properties" xmlns:ns2="cd5475e7-d680-49c9-8b1a-fbde02bdf41e" targetNamespace="http://schemas.microsoft.com/office/2006/metadata/properties" ma:root="true" ma:fieldsID="7e5b1a4f4c89a4d7036bb01131b49821" ns2:_="">
    <xsd:import namespace="cd5475e7-d680-49c9-8b1a-fbde02bdf4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475e7-d680-49c9-8b1a-fbde02bdf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601CF1-1874-4BF5-892E-82FE6AB770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6B9B14-283B-4B02-91B3-A68F65176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475e7-d680-49c9-8b1a-fbde02bdf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C5E15-B993-4841-B033-0427FC2916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Algoritmo</vt:lpstr>
      <vt:lpstr>EXEMPLO</vt:lpstr>
      <vt:lpstr>EXEMPLO 2</vt:lpstr>
      <vt:lpstr>Atividade 1</vt:lpstr>
      <vt:lpstr>Atividade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Tsunoda</dc:creator>
  <cp:keywords/>
  <dc:description/>
  <cp:lastModifiedBy>Alceu Eilert Nascimento</cp:lastModifiedBy>
  <cp:revision/>
  <dcterms:created xsi:type="dcterms:W3CDTF">2019-04-22T16:17:29Z</dcterms:created>
  <dcterms:modified xsi:type="dcterms:W3CDTF">2024-12-04T11:07:38Z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0x010100247067A0C953D3419C92885611B2DEE7</vt:lpwstr>
  </property>
</Properties>
</file>