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Khang\Downloads\"/>
    </mc:Choice>
  </mc:AlternateContent>
  <xr:revisionPtr revIDLastSave="0" documentId="13_ncr:1_{99179F40-AD6C-4ABB-87D5-EDE2A86B1F97}" xr6:coauthVersionLast="47" xr6:coauthVersionMax="47" xr10:uidLastSave="{00000000-0000-0000-0000-000000000000}"/>
  <bookViews>
    <workbookView xWindow="-110" yWindow="-110" windowWidth="19420" windowHeight="10420" activeTab="1" xr2:uid="{00000000-000D-0000-FFFF-FFFF00000000}"/>
  </bookViews>
  <sheets>
    <sheet name="1. Assumptions &amp; Goals" sheetId="1" r:id="rId1"/>
    <sheet name="1. Drivers" sheetId="2" r:id="rId2"/>
    <sheet name="2. Balance Sheet &amp; Cashflow Sta" sheetId="3" r:id="rId3"/>
    <sheet name="2. Human Capital &amp; Pension Valu" sheetId="4" r:id="rId4"/>
    <sheet name="2. Consumption Needs" sheetId="5" r:id="rId5"/>
    <sheet name="2. Mortgage" sheetId="6" r:id="rId6"/>
    <sheet name="2. Budgeting Statement" sheetId="7" r:id="rId7"/>
    <sheet name="3. Funding Allocation" sheetId="8" r:id="rId8"/>
    <sheet name="3. Monte Carlo" sheetId="9" r:id="rId9"/>
    <sheet name="4. Health and Car Insurance" sheetId="10" r:id="rId10"/>
    <sheet name="4. Life Insurance"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3" i="2" l="1"/>
  <c r="T24" i="2"/>
  <c r="B60" i="11"/>
  <c r="B49" i="11"/>
  <c r="AG32" i="11"/>
  <c r="U32" i="11"/>
  <c r="G5" i="11"/>
  <c r="F5" i="11"/>
  <c r="E5" i="11"/>
  <c r="D5" i="11"/>
  <c r="C5" i="11"/>
  <c r="B5" i="11"/>
  <c r="H28" i="10"/>
  <c r="B28" i="10"/>
  <c r="B23" i="10"/>
  <c r="AE32" i="11" s="1"/>
  <c r="B22" i="10"/>
  <c r="B21" i="10"/>
  <c r="G5" i="10"/>
  <c r="F5" i="10"/>
  <c r="E5" i="10"/>
  <c r="D5" i="10"/>
  <c r="C5" i="10"/>
  <c r="B5" i="10"/>
  <c r="L65" i="9"/>
  <c r="J65" i="9"/>
  <c r="H65" i="9"/>
  <c r="L64" i="9"/>
  <c r="J64" i="9"/>
  <c r="H64" i="9"/>
  <c r="L63" i="9"/>
  <c r="J63" i="9"/>
  <c r="H63" i="9"/>
  <c r="L62" i="9"/>
  <c r="J62" i="9"/>
  <c r="H62" i="9"/>
  <c r="L61" i="9"/>
  <c r="J61" i="9"/>
  <c r="H61" i="9"/>
  <c r="L60" i="9"/>
  <c r="J60" i="9"/>
  <c r="H60" i="9"/>
  <c r="L59" i="9"/>
  <c r="J59" i="9"/>
  <c r="H59" i="9"/>
  <c r="L58" i="9"/>
  <c r="J58" i="9"/>
  <c r="H58" i="9"/>
  <c r="L57" i="9"/>
  <c r="J57" i="9"/>
  <c r="H57" i="9"/>
  <c r="L56" i="9"/>
  <c r="J56" i="9"/>
  <c r="H56" i="9"/>
  <c r="L55" i="9"/>
  <c r="J55" i="9"/>
  <c r="H55" i="9"/>
  <c r="L54" i="9"/>
  <c r="J54" i="9"/>
  <c r="H54" i="9"/>
  <c r="L53" i="9"/>
  <c r="J53" i="9"/>
  <c r="H53" i="9"/>
  <c r="L52" i="9"/>
  <c r="J52" i="9"/>
  <c r="H52" i="9"/>
  <c r="L51" i="9"/>
  <c r="J51" i="9"/>
  <c r="H51" i="9"/>
  <c r="L50" i="9"/>
  <c r="J50" i="9"/>
  <c r="H50" i="9"/>
  <c r="L49" i="9"/>
  <c r="J49" i="9"/>
  <c r="H49" i="9"/>
  <c r="L48" i="9"/>
  <c r="J48" i="9"/>
  <c r="H48" i="9"/>
  <c r="L47" i="9"/>
  <c r="J47" i="9"/>
  <c r="H47" i="9"/>
  <c r="L46" i="9"/>
  <c r="J46" i="9"/>
  <c r="H46" i="9"/>
  <c r="L45" i="9"/>
  <c r="J45" i="9"/>
  <c r="H45" i="9"/>
  <c r="L44" i="9"/>
  <c r="J44" i="9"/>
  <c r="H44" i="9"/>
  <c r="L43" i="9"/>
  <c r="J43" i="9"/>
  <c r="H43" i="9"/>
  <c r="L42" i="9"/>
  <c r="J42" i="9"/>
  <c r="H42" i="9"/>
  <c r="L41" i="9"/>
  <c r="J41" i="9"/>
  <c r="H41" i="9"/>
  <c r="L40" i="9"/>
  <c r="J40" i="9"/>
  <c r="H40" i="9"/>
  <c r="L39" i="9"/>
  <c r="J39" i="9"/>
  <c r="H39" i="9"/>
  <c r="L38" i="9"/>
  <c r="J38" i="9"/>
  <c r="H38" i="9"/>
  <c r="L37" i="9"/>
  <c r="J37" i="9"/>
  <c r="H37" i="9"/>
  <c r="L36" i="9"/>
  <c r="J36" i="9"/>
  <c r="H36" i="9"/>
  <c r="L35" i="9"/>
  <c r="J35" i="9"/>
  <c r="H35" i="9"/>
  <c r="L34" i="9"/>
  <c r="J34" i="9"/>
  <c r="H34" i="9"/>
  <c r="L33" i="9"/>
  <c r="J33" i="9"/>
  <c r="H33" i="9"/>
  <c r="L32" i="9"/>
  <c r="J32" i="9"/>
  <c r="H32" i="9"/>
  <c r="L31" i="9"/>
  <c r="J31" i="9"/>
  <c r="H31" i="9"/>
  <c r="L30" i="9"/>
  <c r="J30" i="9"/>
  <c r="H30" i="9"/>
  <c r="L29" i="9"/>
  <c r="J29" i="9"/>
  <c r="H29" i="9"/>
  <c r="L28" i="9"/>
  <c r="J28" i="9"/>
  <c r="H28" i="9"/>
  <c r="L27" i="9"/>
  <c r="J27" i="9"/>
  <c r="H27" i="9"/>
  <c r="L26" i="9"/>
  <c r="J26" i="9"/>
  <c r="H26" i="9"/>
  <c r="L25" i="9"/>
  <c r="J25" i="9"/>
  <c r="H25" i="9"/>
  <c r="L24" i="9"/>
  <c r="J24" i="9"/>
  <c r="H24" i="9"/>
  <c r="L23" i="9"/>
  <c r="J23" i="9"/>
  <c r="H23" i="9"/>
  <c r="L22" i="9"/>
  <c r="J22" i="9"/>
  <c r="H22" i="9"/>
  <c r="L21" i="9"/>
  <c r="J21" i="9"/>
  <c r="H21" i="9"/>
  <c r="L20" i="9"/>
  <c r="J20" i="9"/>
  <c r="H20" i="9"/>
  <c r="L19" i="9"/>
  <c r="J19" i="9"/>
  <c r="H19" i="9"/>
  <c r="L18" i="9"/>
  <c r="J18" i="9"/>
  <c r="H18" i="9"/>
  <c r="L17" i="9"/>
  <c r="J17" i="9"/>
  <c r="H17" i="9"/>
  <c r="L16" i="9"/>
  <c r="J16" i="9"/>
  <c r="H16" i="9"/>
  <c r="L15" i="9"/>
  <c r="J15" i="9"/>
  <c r="H15" i="9"/>
  <c r="L14" i="9"/>
  <c r="J14" i="9"/>
  <c r="H14" i="9"/>
  <c r="L13" i="9"/>
  <c r="J13" i="9"/>
  <c r="H13" i="9"/>
  <c r="L12" i="9"/>
  <c r="J12" i="9"/>
  <c r="H12" i="9"/>
  <c r="L11" i="9"/>
  <c r="J11" i="9"/>
  <c r="H11" i="9"/>
  <c r="L10" i="9"/>
  <c r="J10" i="9"/>
  <c r="H10" i="9"/>
  <c r="L9" i="9"/>
  <c r="J9" i="9"/>
  <c r="H9" i="9"/>
  <c r="L8" i="9"/>
  <c r="J8" i="9"/>
  <c r="H8" i="9"/>
  <c r="W7" i="9"/>
  <c r="L7" i="9"/>
  <c r="J7" i="9"/>
  <c r="H7" i="9"/>
  <c r="W6" i="9"/>
  <c r="L6" i="9"/>
  <c r="J6" i="9"/>
  <c r="H6" i="9"/>
  <c r="W5" i="9"/>
  <c r="L5" i="9"/>
  <c r="J5" i="9"/>
  <c r="H5" i="9"/>
  <c r="W4" i="9"/>
  <c r="L4" i="9"/>
  <c r="J4" i="9"/>
  <c r="H4" i="9"/>
  <c r="W3" i="9"/>
  <c r="L3" i="9"/>
  <c r="J3" i="9"/>
  <c r="H3" i="9"/>
  <c r="W2" i="9"/>
  <c r="L2" i="9"/>
  <c r="K2" i="9"/>
  <c r="J2" i="9"/>
  <c r="H2" i="9"/>
  <c r="I2" i="9" s="1"/>
  <c r="F2" i="9"/>
  <c r="Q4" i="8"/>
  <c r="G2" i="9" s="1"/>
  <c r="C4" i="8" a="1"/>
  <c r="G5" i="7"/>
  <c r="F5" i="7"/>
  <c r="E5" i="7"/>
  <c r="D5" i="7"/>
  <c r="C5" i="7"/>
  <c r="B5" i="7"/>
  <c r="B6" i="6"/>
  <c r="B56" i="5"/>
  <c r="B55" i="5"/>
  <c r="K54" i="5"/>
  <c r="G54" i="5"/>
  <c r="B54" i="5"/>
  <c r="G53" i="5"/>
  <c r="B53" i="5"/>
  <c r="G52" i="5"/>
  <c r="B52" i="5"/>
  <c r="B57" i="5" s="1"/>
  <c r="G51" i="5"/>
  <c r="G50" i="5"/>
  <c r="G55" i="5" s="1"/>
  <c r="K49" i="5"/>
  <c r="B49" i="5"/>
  <c r="K48" i="5"/>
  <c r="K47" i="5"/>
  <c r="G47" i="5"/>
  <c r="B46" i="5"/>
  <c r="B45" i="5"/>
  <c r="G44" i="5"/>
  <c r="B44" i="5"/>
  <c r="B47" i="5" s="1"/>
  <c r="K43" i="5"/>
  <c r="L43" i="5" s="1"/>
  <c r="G43" i="5"/>
  <c r="G45" i="5" s="1"/>
  <c r="G42" i="5"/>
  <c r="B40" i="5"/>
  <c r="B39" i="5"/>
  <c r="G38" i="5"/>
  <c r="B38" i="5"/>
  <c r="B41" i="5" s="1"/>
  <c r="K37" i="5"/>
  <c r="G37" i="5"/>
  <c r="G36" i="5"/>
  <c r="G39" i="5" s="1"/>
  <c r="K35" i="5"/>
  <c r="K34" i="5"/>
  <c r="B34" i="5"/>
  <c r="K33" i="5"/>
  <c r="B33" i="5"/>
  <c r="K32" i="5"/>
  <c r="G32" i="5"/>
  <c r="B32" i="5"/>
  <c r="K31" i="5"/>
  <c r="G31" i="5"/>
  <c r="B31" i="5"/>
  <c r="B35" i="5" s="1"/>
  <c r="K30" i="5"/>
  <c r="G30" i="5"/>
  <c r="K29" i="5"/>
  <c r="K38" i="5" s="1"/>
  <c r="G29" i="5"/>
  <c r="B28" i="5"/>
  <c r="AY8" i="5"/>
  <c r="BL5" i="5"/>
  <c r="AV5" i="5"/>
  <c r="AF5" i="5"/>
  <c r="P5" i="5"/>
  <c r="G5" i="5"/>
  <c r="F5" i="5"/>
  <c r="E5" i="5"/>
  <c r="D5" i="5"/>
  <c r="C5" i="5"/>
  <c r="B5" i="5"/>
  <c r="BM53" i="4"/>
  <c r="BL53" i="4"/>
  <c r="BK53" i="4"/>
  <c r="BJ53" i="4"/>
  <c r="BI53" i="4"/>
  <c r="BH53" i="4"/>
  <c r="BG53" i="4"/>
  <c r="BF53" i="4"/>
  <c r="BE53" i="4"/>
  <c r="BD53" i="4"/>
  <c r="BC53" i="4"/>
  <c r="BB53" i="4"/>
  <c r="BA53" i="4"/>
  <c r="AZ53" i="4"/>
  <c r="AY53" i="4"/>
  <c r="AX53" i="4"/>
  <c r="AW53" i="4"/>
  <c r="AV53" i="4"/>
  <c r="AU53" i="4"/>
  <c r="AT53" i="4"/>
  <c r="AS53" i="4"/>
  <c r="AR53" i="4"/>
  <c r="AQ53" i="4"/>
  <c r="AP53" i="4"/>
  <c r="AO53" i="4"/>
  <c r="AN53" i="4"/>
  <c r="AM53" i="4"/>
  <c r="AL53" i="4"/>
  <c r="AK53" i="4"/>
  <c r="AJ53" i="4"/>
  <c r="AI53" i="4"/>
  <c r="AH53" i="4"/>
  <c r="AG53" i="4"/>
  <c r="AF53" i="4"/>
  <c r="AE53" i="4"/>
  <c r="AD53" i="4"/>
  <c r="AC53" i="4"/>
  <c r="AB53" i="4"/>
  <c r="AA53" i="4"/>
  <c r="Z53" i="4"/>
  <c r="Y53" i="4"/>
  <c r="X53" i="4"/>
  <c r="W53" i="4"/>
  <c r="V53" i="4"/>
  <c r="U53" i="4"/>
  <c r="T53" i="4"/>
  <c r="S53" i="4"/>
  <c r="R53" i="4"/>
  <c r="Q53" i="4"/>
  <c r="P53" i="4"/>
  <c r="O53" i="4"/>
  <c r="N53" i="4"/>
  <c r="M53" i="4"/>
  <c r="L53" i="4"/>
  <c r="K53" i="4"/>
  <c r="J53" i="4"/>
  <c r="I53" i="4"/>
  <c r="H53" i="4"/>
  <c r="G53" i="4"/>
  <c r="F53" i="4"/>
  <c r="E53" i="4"/>
  <c r="D53" i="4"/>
  <c r="C53" i="4"/>
  <c r="B53" i="4"/>
  <c r="BM47" i="4"/>
  <c r="BL47" i="4"/>
  <c r="BK47" i="4"/>
  <c r="BJ47" i="4"/>
  <c r="BI47" i="4"/>
  <c r="BH47" i="4"/>
  <c r="BG47" i="4"/>
  <c r="BF47" i="4"/>
  <c r="BE47" i="4"/>
  <c r="BD47" i="4"/>
  <c r="BC47" i="4"/>
  <c r="BB47" i="4"/>
  <c r="BA47" i="4"/>
  <c r="AZ47" i="4"/>
  <c r="AY47" i="4"/>
  <c r="AX47" i="4"/>
  <c r="AW47" i="4"/>
  <c r="AV47" i="4"/>
  <c r="AU47" i="4"/>
  <c r="AT47" i="4"/>
  <c r="AS47" i="4"/>
  <c r="AR47" i="4"/>
  <c r="AQ47" i="4"/>
  <c r="AP47" i="4"/>
  <c r="AO47" i="4"/>
  <c r="AN47" i="4"/>
  <c r="AM47" i="4"/>
  <c r="AL47" i="4"/>
  <c r="AK47" i="4"/>
  <c r="AJ47" i="4"/>
  <c r="AI47" i="4"/>
  <c r="AH47" i="4"/>
  <c r="AG47" i="4"/>
  <c r="AF47" i="4"/>
  <c r="AE47" i="4"/>
  <c r="AD47" i="4"/>
  <c r="AC47" i="4"/>
  <c r="AB47" i="4"/>
  <c r="AA47" i="4"/>
  <c r="Z47" i="4"/>
  <c r="Y47" i="4"/>
  <c r="X47" i="4"/>
  <c r="W47" i="4"/>
  <c r="V47" i="4"/>
  <c r="U47" i="4"/>
  <c r="T47" i="4"/>
  <c r="S47" i="4"/>
  <c r="R47" i="4"/>
  <c r="Q47" i="4"/>
  <c r="P47" i="4"/>
  <c r="O47" i="4"/>
  <c r="N47" i="4"/>
  <c r="M47" i="4"/>
  <c r="L47" i="4"/>
  <c r="K47" i="4"/>
  <c r="J47" i="4"/>
  <c r="I47" i="4"/>
  <c r="H47" i="4"/>
  <c r="G47" i="4"/>
  <c r="F47" i="4"/>
  <c r="E47" i="4"/>
  <c r="D47" i="4"/>
  <c r="C47" i="4"/>
  <c r="B47" i="4"/>
  <c r="AP32" i="4"/>
  <c r="AO32" i="4"/>
  <c r="AN32" i="4"/>
  <c r="AM32" i="4"/>
  <c r="AL32" i="4"/>
  <c r="AK32" i="4"/>
  <c r="AJ32" i="4"/>
  <c r="AI32" i="4"/>
  <c r="AH32" i="4"/>
  <c r="AG32" i="4"/>
  <c r="AF32" i="4"/>
  <c r="AE32" i="4"/>
  <c r="AD32" i="4"/>
  <c r="AC32" i="4"/>
  <c r="AB32" i="4"/>
  <c r="AA32" i="4"/>
  <c r="Z32" i="4"/>
  <c r="Y32" i="4"/>
  <c r="X32" i="4"/>
  <c r="W32" i="4"/>
  <c r="V32" i="4"/>
  <c r="U32" i="4"/>
  <c r="T32" i="4"/>
  <c r="S32" i="4"/>
  <c r="R32" i="4"/>
  <c r="Q32" i="4"/>
  <c r="P32" i="4"/>
  <c r="O32" i="4"/>
  <c r="N32" i="4"/>
  <c r="M32" i="4"/>
  <c r="L32" i="4"/>
  <c r="K32" i="4"/>
  <c r="J32" i="4"/>
  <c r="I32" i="4"/>
  <c r="H32" i="4"/>
  <c r="G32" i="4"/>
  <c r="F32" i="4"/>
  <c r="E32" i="4"/>
  <c r="D32" i="4"/>
  <c r="C32" i="4"/>
  <c r="B32" i="4"/>
  <c r="AP27" i="4"/>
  <c r="AO27" i="4"/>
  <c r="AN27" i="4"/>
  <c r="AM27" i="4"/>
  <c r="AL27" i="4"/>
  <c r="AK27" i="4"/>
  <c r="AJ27" i="4"/>
  <c r="AI27" i="4"/>
  <c r="AH27" i="4"/>
  <c r="AG27" i="4"/>
  <c r="AF27" i="4"/>
  <c r="AE27" i="4"/>
  <c r="AD27" i="4"/>
  <c r="AC27" i="4"/>
  <c r="AB27" i="4"/>
  <c r="AA27" i="4"/>
  <c r="Z27" i="4"/>
  <c r="Y27" i="4"/>
  <c r="X27" i="4"/>
  <c r="W27" i="4"/>
  <c r="V27" i="4"/>
  <c r="U27" i="4"/>
  <c r="T27" i="4"/>
  <c r="S27" i="4"/>
  <c r="R27" i="4"/>
  <c r="Q27" i="4"/>
  <c r="P27" i="4"/>
  <c r="O27" i="4"/>
  <c r="N27" i="4"/>
  <c r="M27" i="4"/>
  <c r="L27" i="4"/>
  <c r="K27" i="4"/>
  <c r="J27" i="4"/>
  <c r="I27" i="4"/>
  <c r="H27" i="4"/>
  <c r="G27" i="4"/>
  <c r="F27" i="4"/>
  <c r="E27" i="4"/>
  <c r="D27" i="4"/>
  <c r="C27" i="4"/>
  <c r="B27" i="4"/>
  <c r="B24" i="4"/>
  <c r="AN18" i="4"/>
  <c r="AM18" i="4"/>
  <c r="AL18" i="4"/>
  <c r="AK18" i="4"/>
  <c r="AJ18" i="4"/>
  <c r="AI18" i="4"/>
  <c r="AH18" i="4"/>
  <c r="AG18"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E18" i="4"/>
  <c r="D18" i="4"/>
  <c r="C18" i="4"/>
  <c r="B18" i="4"/>
  <c r="AN13" i="4"/>
  <c r="AM13" i="4"/>
  <c r="AL13" i="4"/>
  <c r="AK13" i="4"/>
  <c r="AJ13" i="4"/>
  <c r="AI13" i="4"/>
  <c r="AH13" i="4"/>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D13" i="4"/>
  <c r="C13" i="4"/>
  <c r="B13" i="4"/>
  <c r="B11" i="4"/>
  <c r="B10" i="4"/>
  <c r="B12" i="4" s="1"/>
  <c r="BM5" i="4"/>
  <c r="BJ5" i="4"/>
  <c r="BI5" i="4"/>
  <c r="BF5" i="4"/>
  <c r="BE5" i="4"/>
  <c r="BB5" i="4"/>
  <c r="BA5" i="4"/>
  <c r="AX5" i="4"/>
  <c r="AW5" i="4"/>
  <c r="AT5" i="4"/>
  <c r="AS5" i="4"/>
  <c r="AP5" i="4"/>
  <c r="AO5" i="4"/>
  <c r="AL5" i="4"/>
  <c r="AK5" i="4"/>
  <c r="AH5" i="4"/>
  <c r="AG5" i="4"/>
  <c r="AD5" i="4"/>
  <c r="AC5" i="4"/>
  <c r="Z5" i="4"/>
  <c r="Y5" i="4"/>
  <c r="V5" i="4"/>
  <c r="U5" i="4"/>
  <c r="R5" i="4"/>
  <c r="Q5" i="4"/>
  <c r="N5" i="4"/>
  <c r="M5" i="4"/>
  <c r="J5" i="4"/>
  <c r="I5" i="4"/>
  <c r="G5" i="4"/>
  <c r="F5" i="4"/>
  <c r="E5" i="4"/>
  <c r="D5" i="4"/>
  <c r="C5" i="4"/>
  <c r="B5" i="4"/>
  <c r="B15" i="3"/>
  <c r="B23" i="3" s="1"/>
  <c r="G7" i="3"/>
  <c r="O31" i="2"/>
  <c r="B7" i="9" s="1"/>
  <c r="O30" i="2"/>
  <c r="B6" i="9" s="1"/>
  <c r="G26" i="2"/>
  <c r="K18" i="2" s="1"/>
  <c r="B23" i="2"/>
  <c r="AZ5" i="5" s="1"/>
  <c r="T22" i="2"/>
  <c r="T21" i="2"/>
  <c r="T20" i="2"/>
  <c r="T19" i="2"/>
  <c r="T18" i="2"/>
  <c r="T17" i="2"/>
  <c r="K17" i="2"/>
  <c r="T16" i="2"/>
  <c r="K16" i="2"/>
  <c r="T15" i="2"/>
  <c r="K15" i="2"/>
  <c r="T14" i="2"/>
  <c r="K14" i="2"/>
  <c r="E14" i="2"/>
  <c r="E15" i="2" s="1"/>
  <c r="E16" i="2" s="1"/>
  <c r="E17" i="2" s="1"/>
  <c r="E18" i="2" s="1"/>
  <c r="E19" i="2" s="1"/>
  <c r="E20" i="2" s="1"/>
  <c r="E21" i="2" s="1"/>
  <c r="E22" i="2" s="1"/>
  <c r="E23" i="2" s="1"/>
  <c r="E24" i="2" s="1"/>
  <c r="E25" i="2" s="1"/>
  <c r="A14" i="2"/>
  <c r="A15" i="2" s="1"/>
  <c r="A16" i="2" s="1"/>
  <c r="K13" i="2"/>
  <c r="K19" i="2" l="1"/>
  <c r="B2" i="9" s="1"/>
  <c r="B11" i="9"/>
  <c r="B16" i="4"/>
  <c r="N64" i="9"/>
  <c r="N63" i="9"/>
  <c r="N42" i="9"/>
  <c r="N38" i="9"/>
  <c r="N34" i="9"/>
  <c r="N30" i="9"/>
  <c r="N26" i="9"/>
  <c r="N22" i="9"/>
  <c r="N7" i="9"/>
  <c r="N65" i="9"/>
  <c r="N41" i="9"/>
  <c r="N37" i="9"/>
  <c r="N33" i="9"/>
  <c r="N29" i="9"/>
  <c r="N25" i="9"/>
  <c r="N21" i="9"/>
  <c r="N10" i="9"/>
  <c r="N4" i="9"/>
  <c r="N40" i="9"/>
  <c r="N36" i="9"/>
  <c r="N32" i="9"/>
  <c r="N28" i="9"/>
  <c r="N24" i="9"/>
  <c r="N20" i="9"/>
  <c r="N9" i="9"/>
  <c r="N8" i="9"/>
  <c r="N5" i="9"/>
  <c r="N2" i="9"/>
  <c r="N62" i="9"/>
  <c r="N60" i="9"/>
  <c r="N58" i="9"/>
  <c r="N56" i="9"/>
  <c r="N54" i="9"/>
  <c r="N52" i="9"/>
  <c r="N50" i="9"/>
  <c r="N48" i="9"/>
  <c r="N46" i="9"/>
  <c r="N44" i="9"/>
  <c r="N55" i="9"/>
  <c r="N47" i="9"/>
  <c r="N45" i="9"/>
  <c r="N16" i="9"/>
  <c r="N12" i="9"/>
  <c r="N57" i="9"/>
  <c r="N49" i="9"/>
  <c r="N43" i="9"/>
  <c r="N35" i="9"/>
  <c r="N27" i="9"/>
  <c r="N19" i="9"/>
  <c r="N15" i="9"/>
  <c r="N11" i="9"/>
  <c r="N59" i="9"/>
  <c r="N51" i="9"/>
  <c r="N18" i="9"/>
  <c r="N14" i="9"/>
  <c r="N6" i="9"/>
  <c r="N3" i="9"/>
  <c r="N39" i="9"/>
  <c r="N23" i="9"/>
  <c r="N17" i="9"/>
  <c r="N61" i="9"/>
  <c r="N31" i="9"/>
  <c r="N13" i="9"/>
  <c r="N53" i="9"/>
  <c r="K20" i="2"/>
  <c r="B3" i="9" s="1"/>
  <c r="M63" i="9" s="1"/>
  <c r="B14" i="4"/>
  <c r="B15" i="4" s="1"/>
  <c r="B10" i="9"/>
  <c r="E24" i="4"/>
  <c r="K5" i="4"/>
  <c r="O5" i="4"/>
  <c r="S5" i="4"/>
  <c r="W5" i="4"/>
  <c r="AA5" i="4"/>
  <c r="AE5" i="4"/>
  <c r="AI5" i="4"/>
  <c r="AM5" i="4"/>
  <c r="AQ5" i="4"/>
  <c r="AU5" i="4"/>
  <c r="AY5" i="4"/>
  <c r="BC5" i="4"/>
  <c r="BG5" i="4"/>
  <c r="BK5" i="4"/>
  <c r="C10" i="4"/>
  <c r="G10" i="4"/>
  <c r="T5" i="5"/>
  <c r="AJ5" i="5"/>
  <c r="B59" i="5"/>
  <c r="C32" i="5" s="1"/>
  <c r="L30" i="5"/>
  <c r="L33" i="5"/>
  <c r="H39" i="5"/>
  <c r="L48" i="5"/>
  <c r="H51" i="5"/>
  <c r="B25" i="4"/>
  <c r="B26" i="4" s="1"/>
  <c r="C24" i="4"/>
  <c r="BL5" i="11"/>
  <c r="BH5" i="11"/>
  <c r="BD5" i="11"/>
  <c r="AZ5" i="11"/>
  <c r="AV5" i="11"/>
  <c r="AR5" i="11"/>
  <c r="AN5" i="11"/>
  <c r="AJ5" i="11"/>
  <c r="AF5" i="11"/>
  <c r="AB5" i="11"/>
  <c r="X5" i="11"/>
  <c r="T5" i="11"/>
  <c r="P5" i="11"/>
  <c r="L5" i="11"/>
  <c r="H5" i="11"/>
  <c r="BK5" i="11"/>
  <c r="BG5" i="11"/>
  <c r="BC5" i="11"/>
  <c r="AY5" i="11"/>
  <c r="AU5" i="11"/>
  <c r="AQ5" i="11"/>
  <c r="AM5" i="11"/>
  <c r="AI5" i="11"/>
  <c r="AE5" i="11"/>
  <c r="AA5" i="11"/>
  <c r="W5" i="11"/>
  <c r="S5" i="11"/>
  <c r="O5" i="11"/>
  <c r="K5" i="11"/>
  <c r="BJ5" i="11"/>
  <c r="BF5" i="11"/>
  <c r="BB5" i="11"/>
  <c r="AX5" i="11"/>
  <c r="AT5" i="11"/>
  <c r="AP5" i="11"/>
  <c r="AL5" i="11"/>
  <c r="AH5" i="11"/>
  <c r="AD5" i="11"/>
  <c r="Z5" i="11"/>
  <c r="V5" i="11"/>
  <c r="R5" i="11"/>
  <c r="N5" i="11"/>
  <c r="J5" i="11"/>
  <c r="BI5" i="11"/>
  <c r="AS5" i="11"/>
  <c r="AC5" i="11"/>
  <c r="M5" i="11"/>
  <c r="BM5" i="10"/>
  <c r="BI5" i="10"/>
  <c r="BE5" i="10"/>
  <c r="BA5" i="10"/>
  <c r="AW5" i="10"/>
  <c r="AS5" i="10"/>
  <c r="AO5" i="10"/>
  <c r="AK5" i="10"/>
  <c r="AG5" i="10"/>
  <c r="AC5" i="10"/>
  <c r="Y5" i="10"/>
  <c r="U5" i="10"/>
  <c r="Q5" i="10"/>
  <c r="M5" i="10"/>
  <c r="I5" i="10"/>
  <c r="BE5" i="11"/>
  <c r="AO5" i="11"/>
  <c r="Y5" i="11"/>
  <c r="I5" i="11"/>
  <c r="BL5" i="10"/>
  <c r="BH5" i="10"/>
  <c r="BD5" i="10"/>
  <c r="AZ5" i="10"/>
  <c r="AV5" i="10"/>
  <c r="AR5" i="10"/>
  <c r="AN5" i="10"/>
  <c r="AJ5" i="10"/>
  <c r="AF5" i="10"/>
  <c r="AB5" i="10"/>
  <c r="X5" i="10"/>
  <c r="T5" i="10"/>
  <c r="P5" i="10"/>
  <c r="L5" i="10"/>
  <c r="H5" i="10"/>
  <c r="BA5" i="11"/>
  <c r="U5" i="11"/>
  <c r="BK5" i="10"/>
  <c r="BC5" i="10"/>
  <c r="AU5" i="10"/>
  <c r="AM5" i="10"/>
  <c r="AE5" i="10"/>
  <c r="W5" i="10"/>
  <c r="O5" i="10"/>
  <c r="AW5" i="11"/>
  <c r="Q5" i="11"/>
  <c r="BJ5" i="10"/>
  <c r="BB5" i="10"/>
  <c r="AT5" i="10"/>
  <c r="AL5" i="10"/>
  <c r="AD5" i="10"/>
  <c r="V5" i="10"/>
  <c r="N5" i="10"/>
  <c r="BG5" i="10"/>
  <c r="AQ5" i="10"/>
  <c r="AA5" i="10"/>
  <c r="K5" i="10"/>
  <c r="BM5" i="11"/>
  <c r="BF5" i="10"/>
  <c r="AP5" i="10"/>
  <c r="Z5" i="10"/>
  <c r="J5" i="10"/>
  <c r="AY5" i="10"/>
  <c r="S5" i="10"/>
  <c r="AX5" i="10"/>
  <c r="R5" i="10"/>
  <c r="AK5" i="11"/>
  <c r="AI5" i="10"/>
  <c r="AG5" i="11"/>
  <c r="AH5" i="10"/>
  <c r="BL5" i="7"/>
  <c r="BH5" i="7"/>
  <c r="BD5" i="7"/>
  <c r="AZ5" i="7"/>
  <c r="AV5" i="7"/>
  <c r="AR5" i="7"/>
  <c r="AN5" i="7"/>
  <c r="AJ5" i="7"/>
  <c r="AF5" i="7"/>
  <c r="AB5" i="7"/>
  <c r="X5" i="7"/>
  <c r="T5" i="7"/>
  <c r="P5" i="7"/>
  <c r="L5" i="7"/>
  <c r="H5" i="7"/>
  <c r="BK5" i="7"/>
  <c r="BG5" i="7"/>
  <c r="BC5" i="7"/>
  <c r="AY5" i="7"/>
  <c r="AU5" i="7"/>
  <c r="AQ5" i="7"/>
  <c r="AM5" i="7"/>
  <c r="AI5" i="7"/>
  <c r="AE5" i="7"/>
  <c r="AA5" i="7"/>
  <c r="W5" i="7"/>
  <c r="S5" i="7"/>
  <c r="O5" i="7"/>
  <c r="K5" i="7"/>
  <c r="BF5" i="7"/>
  <c r="AX5" i="7"/>
  <c r="AP5" i="7"/>
  <c r="AH5" i="7"/>
  <c r="Z5" i="7"/>
  <c r="R5" i="7"/>
  <c r="J5" i="7"/>
  <c r="BM5" i="7"/>
  <c r="BE5" i="7"/>
  <c r="AW5" i="7"/>
  <c r="AO5" i="7"/>
  <c r="AG5" i="7"/>
  <c r="Y5" i="7"/>
  <c r="Q5" i="7"/>
  <c r="I5" i="7"/>
  <c r="BJ5" i="7"/>
  <c r="BB5" i="7"/>
  <c r="AT5" i="7"/>
  <c r="AL5" i="7"/>
  <c r="AD5" i="7"/>
  <c r="V5" i="7"/>
  <c r="N5" i="7"/>
  <c r="BA5" i="7"/>
  <c r="U5" i="7"/>
  <c r="AS5" i="7"/>
  <c r="M5" i="7"/>
  <c r="AK5" i="7"/>
  <c r="BI5" i="7"/>
  <c r="AC5" i="7"/>
  <c r="BK5" i="5"/>
  <c r="BG5" i="5"/>
  <c r="BC5" i="5"/>
  <c r="AY5" i="5"/>
  <c r="AU5" i="5"/>
  <c r="AQ5" i="5"/>
  <c r="AM5" i="5"/>
  <c r="AI5" i="5"/>
  <c r="AE5" i="5"/>
  <c r="AA5" i="5"/>
  <c r="W5" i="5"/>
  <c r="S5" i="5"/>
  <c r="O5" i="5"/>
  <c r="K5" i="5"/>
  <c r="BJ5" i="5"/>
  <c r="BF5" i="5"/>
  <c r="BB5" i="5"/>
  <c r="AX5" i="5"/>
  <c r="AT5" i="5"/>
  <c r="AP5" i="5"/>
  <c r="AL5" i="5"/>
  <c r="AH5" i="5"/>
  <c r="AD5" i="5"/>
  <c r="Z5" i="5"/>
  <c r="V5" i="5"/>
  <c r="R5" i="5"/>
  <c r="N5" i="5"/>
  <c r="J5" i="5"/>
  <c r="B2" i="6"/>
  <c r="BM5" i="5"/>
  <c r="BI5" i="5"/>
  <c r="BE5" i="5"/>
  <c r="BA5" i="5"/>
  <c r="AW5" i="5"/>
  <c r="AS5" i="5"/>
  <c r="AO5" i="5"/>
  <c r="AK5" i="5"/>
  <c r="AG5" i="5"/>
  <c r="AC5" i="5"/>
  <c r="Y5" i="5"/>
  <c r="U5" i="5"/>
  <c r="Q5" i="5"/>
  <c r="M5" i="5"/>
  <c r="I5" i="5"/>
  <c r="H5" i="4"/>
  <c r="Y10" i="4" s="1"/>
  <c r="L5" i="4"/>
  <c r="P5" i="4"/>
  <c r="T5" i="4"/>
  <c r="X5" i="4"/>
  <c r="AB5" i="4"/>
  <c r="AF5" i="4"/>
  <c r="AJ5" i="4"/>
  <c r="AN5" i="4"/>
  <c r="AR5" i="4"/>
  <c r="AV5" i="4"/>
  <c r="AZ5" i="4"/>
  <c r="BD5" i="4"/>
  <c r="BH5" i="4"/>
  <c r="BL5" i="4"/>
  <c r="D10" i="4"/>
  <c r="H5" i="5"/>
  <c r="Q9" i="5" s="1"/>
  <c r="X5" i="5"/>
  <c r="AN5" i="5"/>
  <c r="BD5" i="5"/>
  <c r="L9" i="5"/>
  <c r="C34" i="5"/>
  <c r="C54" i="5"/>
  <c r="L5" i="5"/>
  <c r="AB5" i="5"/>
  <c r="AR5" i="5"/>
  <c r="BH5" i="5"/>
  <c r="L38" i="5"/>
  <c r="L37" i="5"/>
  <c r="L36" i="5"/>
  <c r="L28" i="5"/>
  <c r="L32" i="5"/>
  <c r="L34" i="5"/>
  <c r="L49" i="5"/>
  <c r="L31" i="5"/>
  <c r="L35" i="5"/>
  <c r="C53" i="5"/>
  <c r="L29" i="5"/>
  <c r="H36" i="5"/>
  <c r="U9" i="5"/>
  <c r="L31" i="11"/>
  <c r="B48" i="11"/>
  <c r="H19" i="10"/>
  <c r="V9" i="5"/>
  <c r="L42" i="5"/>
  <c r="L47" i="5"/>
  <c r="K9" i="5"/>
  <c r="AA9" i="5"/>
  <c r="G33" i="5"/>
  <c r="K50" i="5"/>
  <c r="C67" i="8"/>
  <c r="C63" i="8"/>
  <c r="C59" i="8"/>
  <c r="C55" i="8"/>
  <c r="C51" i="8"/>
  <c r="C47" i="8"/>
  <c r="C43" i="8"/>
  <c r="C39" i="8"/>
  <c r="C35" i="8"/>
  <c r="C31" i="8"/>
  <c r="C27" i="8"/>
  <c r="C23" i="8"/>
  <c r="C19" i="8"/>
  <c r="C15" i="8"/>
  <c r="C11" i="8"/>
  <c r="C7" i="8"/>
  <c r="C4" i="8"/>
  <c r="C66" i="8"/>
  <c r="C62" i="8"/>
  <c r="C58" i="8"/>
  <c r="C54" i="8"/>
  <c r="C50" i="8"/>
  <c r="C46" i="8"/>
  <c r="C42" i="8"/>
  <c r="C38" i="8"/>
  <c r="C34" i="8"/>
  <c r="C30" i="8"/>
  <c r="C26" i="8"/>
  <c r="C22" i="8"/>
  <c r="C18" i="8"/>
  <c r="C14" i="8"/>
  <c r="C10" i="8"/>
  <c r="C6" i="8"/>
  <c r="C12" i="8"/>
  <c r="C20" i="8"/>
  <c r="C28" i="8"/>
  <c r="C36" i="8"/>
  <c r="C44" i="8"/>
  <c r="C52" i="8"/>
  <c r="C60" i="8"/>
  <c r="C5" i="8"/>
  <c r="C13" i="8"/>
  <c r="C21" i="8"/>
  <c r="C29" i="8"/>
  <c r="C37" i="8"/>
  <c r="C45" i="8"/>
  <c r="C53" i="8"/>
  <c r="C61" i="8"/>
  <c r="C8" i="8"/>
  <c r="C16" i="8"/>
  <c r="C24" i="8"/>
  <c r="C32" i="8"/>
  <c r="C40" i="8"/>
  <c r="C48" i="8"/>
  <c r="C56" i="8"/>
  <c r="C64" i="8"/>
  <c r="C9" i="8"/>
  <c r="C17" i="8"/>
  <c r="C25" i="8"/>
  <c r="C33" i="8"/>
  <c r="C41" i="8"/>
  <c r="C49" i="8"/>
  <c r="C57" i="8"/>
  <c r="C65" i="8"/>
  <c r="L32" i="11"/>
  <c r="B31" i="10"/>
  <c r="AC32" i="10"/>
  <c r="U32" i="10"/>
  <c r="H37" i="10"/>
  <c r="I37" i="10" s="1"/>
  <c r="J37" i="10" s="1"/>
  <c r="K32" i="10"/>
  <c r="L32" i="10" s="1"/>
  <c r="M32" i="10" s="1"/>
  <c r="AB32" i="11"/>
  <c r="X32" i="11"/>
  <c r="AA32" i="11"/>
  <c r="W32" i="11"/>
  <c r="AD32" i="11"/>
  <c r="Z32" i="11"/>
  <c r="V32" i="11"/>
  <c r="AC32" i="11"/>
  <c r="Y32" i="11"/>
  <c r="AJ32" i="11"/>
  <c r="AF32" i="11"/>
  <c r="AI32" i="11"/>
  <c r="AH32" i="11"/>
  <c r="AE31" i="10"/>
  <c r="R9" i="5" l="1"/>
  <c r="S9" i="5"/>
  <c r="N9" i="5"/>
  <c r="AC9" i="5"/>
  <c r="I10" i="5"/>
  <c r="AB9" i="5"/>
  <c r="W9" i="5"/>
  <c r="M9" i="5"/>
  <c r="AE9" i="5"/>
  <c r="O9" i="5"/>
  <c r="AD9" i="5"/>
  <c r="Y9" i="5"/>
  <c r="X9" i="5"/>
  <c r="Z10" i="4"/>
  <c r="Y11" i="4"/>
  <c r="Y12" i="4" s="1"/>
  <c r="B30" i="4"/>
  <c r="B28" i="4"/>
  <c r="B29" i="4" s="1"/>
  <c r="B33" i="10"/>
  <c r="B13" i="5" s="1"/>
  <c r="C31" i="10"/>
  <c r="J24" i="4"/>
  <c r="B3" i="6"/>
  <c r="B4" i="6" s="1"/>
  <c r="J11" i="5" s="1"/>
  <c r="K37" i="10"/>
  <c r="L37" i="10" s="1"/>
  <c r="M37" i="10" s="1"/>
  <c r="N37" i="10" s="1"/>
  <c r="O37" i="10" s="1"/>
  <c r="P37" i="10" s="1"/>
  <c r="Q37" i="10" s="1"/>
  <c r="R37" i="10" s="1"/>
  <c r="S37" i="10" s="1"/>
  <c r="T37" i="10" s="1"/>
  <c r="U37" i="10" s="1"/>
  <c r="V37" i="10" s="1"/>
  <c r="W37" i="10" s="1"/>
  <c r="X37" i="10" s="1"/>
  <c r="Y37" i="10" s="1"/>
  <c r="Z37" i="10" s="1"/>
  <c r="AA37" i="10" s="1"/>
  <c r="AB37" i="10" s="1"/>
  <c r="AC37" i="10" s="1"/>
  <c r="AD37" i="10" s="1"/>
  <c r="AE37" i="10" s="1"/>
  <c r="AF37" i="10" s="1"/>
  <c r="AG37" i="10" s="1"/>
  <c r="AH37" i="10" s="1"/>
  <c r="AI37" i="10" s="1"/>
  <c r="AJ37" i="10" s="1"/>
  <c r="AK37" i="10" s="1"/>
  <c r="AL37" i="10" s="1"/>
  <c r="AM37" i="10" s="1"/>
  <c r="AN37" i="10" s="1"/>
  <c r="AO37" i="10" s="1"/>
  <c r="AP37" i="10" s="1"/>
  <c r="AQ37" i="10" s="1"/>
  <c r="AR37" i="10" s="1"/>
  <c r="AS37" i="10" s="1"/>
  <c r="AT37" i="10" s="1"/>
  <c r="AU37" i="10" s="1"/>
  <c r="AV37" i="10" s="1"/>
  <c r="AW37" i="10" s="1"/>
  <c r="AX37" i="10" s="1"/>
  <c r="B8" i="7"/>
  <c r="B17" i="4"/>
  <c r="B41" i="3" s="1"/>
  <c r="M25" i="9"/>
  <c r="M29" i="9"/>
  <c r="M10" i="9"/>
  <c r="M22" i="9"/>
  <c r="M38" i="9"/>
  <c r="M11" i="9"/>
  <c r="M15" i="9"/>
  <c r="M19" i="9"/>
  <c r="M35" i="9"/>
  <c r="M45" i="9"/>
  <c r="M49" i="9"/>
  <c r="M57" i="9"/>
  <c r="M61" i="9"/>
  <c r="M65" i="9"/>
  <c r="Q24" i="4"/>
  <c r="M40" i="9"/>
  <c r="M60" i="9"/>
  <c r="AG31" i="11"/>
  <c r="AC31" i="11"/>
  <c r="Y31" i="11"/>
  <c r="U31" i="11"/>
  <c r="Q31" i="11"/>
  <c r="M31" i="11"/>
  <c r="AJ31" i="11"/>
  <c r="AF31" i="11"/>
  <c r="AB31" i="11"/>
  <c r="X31" i="11"/>
  <c r="T31" i="11"/>
  <c r="P31" i="11"/>
  <c r="AI31" i="11"/>
  <c r="AE31" i="11"/>
  <c r="AA31" i="11"/>
  <c r="W31" i="11"/>
  <c r="S31" i="11"/>
  <c r="O31" i="11"/>
  <c r="V31" i="11"/>
  <c r="AH31" i="11"/>
  <c r="R31" i="11"/>
  <c r="N31" i="11"/>
  <c r="AD31" i="11"/>
  <c r="Z31" i="11"/>
  <c r="C52" i="5"/>
  <c r="H55" i="5"/>
  <c r="C33" i="5"/>
  <c r="C57" i="5"/>
  <c r="H32" i="5"/>
  <c r="J10" i="5"/>
  <c r="K10" i="5" s="1"/>
  <c r="L10" i="5" s="1"/>
  <c r="M10" i="5" s="1"/>
  <c r="N10" i="5" s="1"/>
  <c r="O10" i="5" s="1"/>
  <c r="P10" i="5" s="1"/>
  <c r="Q10" i="5" s="1"/>
  <c r="R10" i="5" s="1"/>
  <c r="S10" i="5" s="1"/>
  <c r="T10" i="5" s="1"/>
  <c r="U10" i="5" s="1"/>
  <c r="V10" i="5" s="1"/>
  <c r="W10" i="5" s="1"/>
  <c r="X10" i="5" s="1"/>
  <c r="Y10" i="5" s="1"/>
  <c r="Z10" i="5" s="1"/>
  <c r="AA10" i="5" s="1"/>
  <c r="AB10" i="5" s="1"/>
  <c r="AC10" i="5" s="1"/>
  <c r="AD10" i="5" s="1"/>
  <c r="AE10" i="5" s="1"/>
  <c r="AF10" i="5" s="1"/>
  <c r="AG10" i="5" s="1"/>
  <c r="AH10" i="5" s="1"/>
  <c r="AI10" i="5" s="1"/>
  <c r="AJ10" i="5" s="1"/>
  <c r="AK10" i="5" s="1"/>
  <c r="AL10" i="5" s="1"/>
  <c r="AM10" i="5" s="1"/>
  <c r="AN10" i="5" s="1"/>
  <c r="AO10" i="5" s="1"/>
  <c r="AP10" i="5" s="1"/>
  <c r="AQ10" i="5" s="1"/>
  <c r="AR10" i="5" s="1"/>
  <c r="AS10" i="5" s="1"/>
  <c r="AT10" i="5" s="1"/>
  <c r="AU10" i="5" s="1"/>
  <c r="AV10" i="5" s="1"/>
  <c r="AW10" i="5" s="1"/>
  <c r="AX10" i="5" s="1"/>
  <c r="M28" i="9"/>
  <c r="C31" i="5"/>
  <c r="Z9" i="5"/>
  <c r="J9" i="5"/>
  <c r="AG9" i="5"/>
  <c r="C44" i="5"/>
  <c r="C28" i="5"/>
  <c r="H44" i="5"/>
  <c r="H47" i="5"/>
  <c r="H31" i="5"/>
  <c r="C49" i="5"/>
  <c r="C35" i="5"/>
  <c r="AD32" i="10"/>
  <c r="AE32" i="10" s="1"/>
  <c r="AF32" i="10" s="1"/>
  <c r="N32" i="10"/>
  <c r="O32" i="10" s="1"/>
  <c r="P32" i="10" s="1"/>
  <c r="Q32" i="10" s="1"/>
  <c r="R32" i="10" s="1"/>
  <c r="S32" i="10" s="1"/>
  <c r="T32" i="10" s="1"/>
  <c r="U31" i="10"/>
  <c r="C55" i="5"/>
  <c r="C45" i="5"/>
  <c r="O10" i="4"/>
  <c r="O63" i="9"/>
  <c r="O62" i="9"/>
  <c r="O61" i="9"/>
  <c r="O60" i="9"/>
  <c r="O59" i="9"/>
  <c r="O58" i="9"/>
  <c r="O57" i="9"/>
  <c r="O56" i="9"/>
  <c r="O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65" i="9"/>
  <c r="O10" i="9"/>
  <c r="O6" i="9"/>
  <c r="O3" i="9"/>
  <c r="O64" i="9"/>
  <c r="O15" i="9"/>
  <c r="O11" i="9"/>
  <c r="O9" i="9"/>
  <c r="O4" i="9"/>
  <c r="O18" i="9"/>
  <c r="O14" i="9"/>
  <c r="O17" i="9"/>
  <c r="O13" i="9"/>
  <c r="O16" i="9"/>
  <c r="O8" i="9"/>
  <c r="O7" i="9"/>
  <c r="O2" i="9"/>
  <c r="O12" i="9"/>
  <c r="O5" i="9"/>
  <c r="M4" i="9"/>
  <c r="M33" i="9"/>
  <c r="M37" i="9"/>
  <c r="M32" i="9"/>
  <c r="M2" i="9"/>
  <c r="M26" i="9"/>
  <c r="M42" i="9"/>
  <c r="M12" i="9"/>
  <c r="M16" i="9"/>
  <c r="M23" i="9"/>
  <c r="M39" i="9"/>
  <c r="M46" i="9"/>
  <c r="M50" i="9"/>
  <c r="M54" i="9"/>
  <c r="M58" i="9"/>
  <c r="M62" i="9"/>
  <c r="G57" i="5"/>
  <c r="K55" i="5"/>
  <c r="H33" i="5"/>
  <c r="C38" i="5"/>
  <c r="H37" i="5"/>
  <c r="B8" i="5"/>
  <c r="H42" i="5"/>
  <c r="C40" i="5"/>
  <c r="C39" i="5"/>
  <c r="H38" i="5"/>
  <c r="C59" i="5"/>
  <c r="C11" i="4"/>
  <c r="C12" i="4" s="1"/>
  <c r="M3" i="9"/>
  <c r="M21" i="9"/>
  <c r="M24" i="9"/>
  <c r="M7" i="9"/>
  <c r="M34" i="9"/>
  <c r="M9" i="9"/>
  <c r="M14" i="9"/>
  <c r="M18" i="9"/>
  <c r="M31" i="9"/>
  <c r="M44" i="9"/>
  <c r="M48" i="9"/>
  <c r="M52" i="9"/>
  <c r="M56" i="9"/>
  <c r="M64" i="9"/>
  <c r="T32" i="11"/>
  <c r="P32" i="11"/>
  <c r="S32" i="11"/>
  <c r="O32" i="11"/>
  <c r="R32" i="11"/>
  <c r="N32" i="11"/>
  <c r="M32" i="11"/>
  <c r="Q32" i="11"/>
  <c r="D11" i="4"/>
  <c r="D12" i="4" s="1"/>
  <c r="E10" i="4"/>
  <c r="M53" i="9"/>
  <c r="AF31" i="10"/>
  <c r="AE33" i="10"/>
  <c r="AE13" i="5" s="1"/>
  <c r="V32" i="10"/>
  <c r="W32" i="10" s="1"/>
  <c r="X32" i="10" s="1"/>
  <c r="Y32" i="10" s="1"/>
  <c r="Z32" i="10" s="1"/>
  <c r="AA32" i="10" s="1"/>
  <c r="AB32" i="10" s="1"/>
  <c r="H10" i="5"/>
  <c r="L50" i="5"/>
  <c r="H50" i="5"/>
  <c r="H30" i="5"/>
  <c r="H26" i="10"/>
  <c r="R36" i="10" s="1"/>
  <c r="H25" i="10"/>
  <c r="M36" i="10" s="1"/>
  <c r="H24" i="10"/>
  <c r="J36" i="10" s="1"/>
  <c r="H23" i="10"/>
  <c r="H36" i="10" s="1"/>
  <c r="H43" i="5"/>
  <c r="C41" i="5"/>
  <c r="H54" i="5"/>
  <c r="C47" i="5"/>
  <c r="C56" i="5"/>
  <c r="C46" i="5"/>
  <c r="AF9" i="5"/>
  <c r="P9" i="5"/>
  <c r="T9" i="5"/>
  <c r="C25" i="4"/>
  <c r="C26" i="4" s="1"/>
  <c r="D24" i="4"/>
  <c r="H45" i="5"/>
  <c r="H10" i="4"/>
  <c r="G11" i="4"/>
  <c r="G12" i="4" s="1"/>
  <c r="F24" i="4"/>
  <c r="E25" i="4"/>
  <c r="E26" i="4" s="1"/>
  <c r="M6" i="9"/>
  <c r="M41" i="9"/>
  <c r="M20" i="9"/>
  <c r="M36" i="9"/>
  <c r="M5" i="9"/>
  <c r="M30" i="9"/>
  <c r="M8" i="9"/>
  <c r="M13" i="9"/>
  <c r="M17" i="9"/>
  <c r="M27" i="9"/>
  <c r="M43" i="9"/>
  <c r="M47" i="9"/>
  <c r="M51" i="9"/>
  <c r="M55" i="9"/>
  <c r="M59" i="9"/>
  <c r="P2" i="9" l="1"/>
  <c r="Q2" i="9" s="1"/>
  <c r="B43" i="3" s="1"/>
  <c r="C14" i="4"/>
  <c r="C15" i="4" s="1"/>
  <c r="C16" i="4" s="1"/>
  <c r="D14" i="4"/>
  <c r="D15" i="4" s="1"/>
  <c r="D16" i="4"/>
  <c r="C28" i="4"/>
  <c r="C29" i="4" s="1"/>
  <c r="C30" i="4" s="1"/>
  <c r="Y14" i="4"/>
  <c r="Y15" i="4" s="1"/>
  <c r="Y16" i="4" s="1"/>
  <c r="E28" i="4"/>
  <c r="E29" i="4" s="1"/>
  <c r="E30" i="4"/>
  <c r="G14" i="4"/>
  <c r="G15" i="4" s="1"/>
  <c r="G16" i="4" s="1"/>
  <c r="K8" i="5"/>
  <c r="H57" i="5"/>
  <c r="L8" i="5"/>
  <c r="H53" i="5"/>
  <c r="H52" i="5"/>
  <c r="AG31" i="10"/>
  <c r="AF33" i="10"/>
  <c r="AF13" i="5" s="1"/>
  <c r="P10" i="4"/>
  <c r="O11" i="4"/>
  <c r="O12" i="4" s="1"/>
  <c r="C33" i="10"/>
  <c r="C13" i="5" s="1"/>
  <c r="D31" i="10"/>
  <c r="H11" i="4"/>
  <c r="I10" i="4"/>
  <c r="H12" i="4"/>
  <c r="B10" i="7"/>
  <c r="B31" i="4"/>
  <c r="B42" i="3" s="1"/>
  <c r="F25" i="4"/>
  <c r="F26" i="4" s="1"/>
  <c r="G24" i="4"/>
  <c r="M38" i="10"/>
  <c r="M12" i="5" s="1"/>
  <c r="N36" i="10"/>
  <c r="R38" i="10"/>
  <c r="R12" i="5" s="1"/>
  <c r="S36" i="10"/>
  <c r="Z11" i="4"/>
  <c r="Z12" i="4" s="1"/>
  <c r="AA10" i="4"/>
  <c r="K36" i="10"/>
  <c r="J38" i="10"/>
  <c r="J12" i="5" s="1"/>
  <c r="E11" i="4"/>
  <c r="F10" i="4"/>
  <c r="E12" i="4"/>
  <c r="U33" i="10"/>
  <c r="U13" i="5" s="1"/>
  <c r="V31" i="10"/>
  <c r="J25" i="4"/>
  <c r="J26" i="4" s="1"/>
  <c r="K24" i="4"/>
  <c r="D25" i="4"/>
  <c r="D26" i="4" s="1"/>
  <c r="H38" i="10"/>
  <c r="H12" i="5" s="1"/>
  <c r="I36" i="10"/>
  <c r="I38" i="10" s="1"/>
  <c r="I12" i="5" s="1"/>
  <c r="C8" i="5"/>
  <c r="B20" i="5"/>
  <c r="B15" i="5"/>
  <c r="B16" i="5" s="1"/>
  <c r="B47" i="3" s="1"/>
  <c r="K56" i="5"/>
  <c r="L55" i="5" s="1"/>
  <c r="Q25" i="4"/>
  <c r="Q26" i="4" s="1"/>
  <c r="R24" i="4"/>
  <c r="G218" i="6"/>
  <c r="G217" i="6"/>
  <c r="G216" i="6"/>
  <c r="G215" i="6"/>
  <c r="G214" i="6"/>
  <c r="G213" i="6"/>
  <c r="G212" i="6"/>
  <c r="G211" i="6"/>
  <c r="G210" i="6"/>
  <c r="G209" i="6"/>
  <c r="G208" i="6"/>
  <c r="G207" i="6"/>
  <c r="G230" i="6"/>
  <c r="G228" i="6"/>
  <c r="G226" i="6"/>
  <c r="G224" i="6"/>
  <c r="G222" i="6"/>
  <c r="G220" i="6"/>
  <c r="G205" i="6"/>
  <c r="G201" i="6"/>
  <c r="G197" i="6"/>
  <c r="G196" i="6"/>
  <c r="G195" i="6"/>
  <c r="G158" i="6"/>
  <c r="G157" i="6"/>
  <c r="G156" i="6"/>
  <c r="G155" i="6"/>
  <c r="G154" i="6"/>
  <c r="G153" i="6"/>
  <c r="G152" i="6"/>
  <c r="G151" i="6"/>
  <c r="G150" i="6"/>
  <c r="G149" i="6"/>
  <c r="G148" i="6"/>
  <c r="G147" i="6"/>
  <c r="G110" i="6"/>
  <c r="G109" i="6"/>
  <c r="G108" i="6"/>
  <c r="G107" i="6"/>
  <c r="G106" i="6"/>
  <c r="G105" i="6"/>
  <c r="G104" i="6"/>
  <c r="G103" i="6"/>
  <c r="G102" i="6"/>
  <c r="G101" i="6"/>
  <c r="G100" i="6"/>
  <c r="G99" i="6"/>
  <c r="G62" i="6"/>
  <c r="G61" i="6"/>
  <c r="G60" i="6"/>
  <c r="G59" i="6"/>
  <c r="G58" i="6"/>
  <c r="G57" i="6"/>
  <c r="G56" i="6"/>
  <c r="G55" i="6"/>
  <c r="G54" i="6"/>
  <c r="G53" i="6"/>
  <c r="G52" i="6"/>
  <c r="G51" i="6"/>
  <c r="G241" i="6"/>
  <c r="G239" i="6"/>
  <c r="G237" i="6"/>
  <c r="G235" i="6"/>
  <c r="G233" i="6"/>
  <c r="G231" i="6"/>
  <c r="G206" i="6"/>
  <c r="G202" i="6"/>
  <c r="G198" i="6"/>
  <c r="G194" i="6"/>
  <c r="G193" i="6"/>
  <c r="G192" i="6"/>
  <c r="G191" i="6"/>
  <c r="G190" i="6"/>
  <c r="G189" i="6"/>
  <c r="G188" i="6"/>
  <c r="G187" i="6"/>
  <c r="G186" i="6"/>
  <c r="G185" i="6"/>
  <c r="G184" i="6"/>
  <c r="G183" i="6"/>
  <c r="G146" i="6"/>
  <c r="G145" i="6"/>
  <c r="G144" i="6"/>
  <c r="G143" i="6"/>
  <c r="G142" i="6"/>
  <c r="G141" i="6"/>
  <c r="G140" i="6"/>
  <c r="G139" i="6"/>
  <c r="G138" i="6"/>
  <c r="G137" i="6"/>
  <c r="G136" i="6"/>
  <c r="G135" i="6"/>
  <c r="G229" i="6"/>
  <c r="G227" i="6"/>
  <c r="G225" i="6"/>
  <c r="G223" i="6"/>
  <c r="G221" i="6"/>
  <c r="G219" i="6"/>
  <c r="G203" i="6"/>
  <c r="G199" i="6"/>
  <c r="G240" i="6"/>
  <c r="G232" i="6"/>
  <c r="G182" i="6"/>
  <c r="G180" i="6"/>
  <c r="G178" i="6"/>
  <c r="G176" i="6"/>
  <c r="G174" i="6"/>
  <c r="G172" i="6"/>
  <c r="G133" i="6"/>
  <c r="G131" i="6"/>
  <c r="G129" i="6"/>
  <c r="G127" i="6"/>
  <c r="G125" i="6"/>
  <c r="G123" i="6"/>
  <c r="G98" i="6"/>
  <c r="G94" i="6"/>
  <c r="G90" i="6"/>
  <c r="G85" i="6"/>
  <c r="G81" i="6"/>
  <c r="G238" i="6"/>
  <c r="G170" i="6"/>
  <c r="G168" i="6"/>
  <c r="G166" i="6"/>
  <c r="G164" i="6"/>
  <c r="G162" i="6"/>
  <c r="G160" i="6"/>
  <c r="G121" i="6"/>
  <c r="G119" i="6"/>
  <c r="G117" i="6"/>
  <c r="G115" i="6"/>
  <c r="G113" i="6"/>
  <c r="G111" i="6"/>
  <c r="G95" i="6"/>
  <c r="G236" i="6"/>
  <c r="G200" i="6"/>
  <c r="G181" i="6"/>
  <c r="G179" i="6"/>
  <c r="G177" i="6"/>
  <c r="G175" i="6"/>
  <c r="G173" i="6"/>
  <c r="G171" i="6"/>
  <c r="G134" i="6"/>
  <c r="G132" i="6"/>
  <c r="G130" i="6"/>
  <c r="G128" i="6"/>
  <c r="G126" i="6"/>
  <c r="G124" i="6"/>
  <c r="G96" i="6"/>
  <c r="G92" i="6"/>
  <c r="G88" i="6"/>
  <c r="G83" i="6"/>
  <c r="G79" i="6"/>
  <c r="G75" i="6"/>
  <c r="G74" i="6"/>
  <c r="G234" i="6"/>
  <c r="G204" i="6"/>
  <c r="G169" i="6"/>
  <c r="G167" i="6"/>
  <c r="G165" i="6"/>
  <c r="G163" i="6"/>
  <c r="G161" i="6"/>
  <c r="G159" i="6"/>
  <c r="G122" i="6"/>
  <c r="G120" i="6"/>
  <c r="G118" i="6"/>
  <c r="G116" i="6"/>
  <c r="G114" i="6"/>
  <c r="G112" i="6"/>
  <c r="G97" i="6"/>
  <c r="G93" i="6"/>
  <c r="G89" i="6"/>
  <c r="G84" i="6"/>
  <c r="G80" i="6"/>
  <c r="G70" i="6"/>
  <c r="G66" i="6"/>
  <c r="G49" i="6"/>
  <c r="G45" i="6"/>
  <c r="G41" i="6"/>
  <c r="G36" i="6"/>
  <c r="G32" i="6"/>
  <c r="G28" i="6"/>
  <c r="G23" i="6"/>
  <c r="G19" i="6"/>
  <c r="G15" i="6"/>
  <c r="H2" i="6"/>
  <c r="G87" i="6"/>
  <c r="G82" i="6"/>
  <c r="G78" i="6"/>
  <c r="G76" i="6"/>
  <c r="G73" i="6"/>
  <c r="G71" i="6"/>
  <c r="G67" i="6"/>
  <c r="G63" i="6"/>
  <c r="G50" i="6"/>
  <c r="G46" i="6"/>
  <c r="G42" i="6"/>
  <c r="G37" i="6"/>
  <c r="G33" i="6"/>
  <c r="G29" i="6"/>
  <c r="G24" i="6"/>
  <c r="G20" i="6"/>
  <c r="G16" i="6"/>
  <c r="G14" i="6"/>
  <c r="G13" i="6"/>
  <c r="G12" i="6"/>
  <c r="G11" i="6"/>
  <c r="G10" i="6"/>
  <c r="G9" i="6"/>
  <c r="G8" i="6"/>
  <c r="G7" i="6"/>
  <c r="G6" i="6"/>
  <c r="G2" i="6"/>
  <c r="G91" i="6"/>
  <c r="G86" i="6"/>
  <c r="G68" i="6"/>
  <c r="G64" i="6"/>
  <c r="G47" i="6"/>
  <c r="G43" i="6"/>
  <c r="G39" i="6"/>
  <c r="G38" i="6"/>
  <c r="G34" i="6"/>
  <c r="G30" i="6"/>
  <c r="G25" i="6"/>
  <c r="G21" i="6"/>
  <c r="G17" i="6"/>
  <c r="G5" i="6"/>
  <c r="G4" i="6"/>
  <c r="G77" i="6"/>
  <c r="G72" i="6"/>
  <c r="G69" i="6"/>
  <c r="G65" i="6"/>
  <c r="G48" i="6"/>
  <c r="G44" i="6"/>
  <c r="G40" i="6"/>
  <c r="G35" i="6"/>
  <c r="G31" i="6"/>
  <c r="G27" i="6"/>
  <c r="G26" i="6"/>
  <c r="G22" i="6"/>
  <c r="G18" i="6"/>
  <c r="G3" i="6"/>
  <c r="I2" i="6"/>
  <c r="B13" i="7" l="1"/>
  <c r="B14" i="7" s="1"/>
  <c r="J2" i="6"/>
  <c r="B44" i="3"/>
  <c r="C41" i="3" s="1"/>
  <c r="G8" i="7"/>
  <c r="G17" i="4"/>
  <c r="C10" i="7"/>
  <c r="C31" i="4"/>
  <c r="D28" i="4"/>
  <c r="D29" i="4" s="1"/>
  <c r="D30" i="4" s="1"/>
  <c r="Q28" i="4"/>
  <c r="Q29" i="4" s="1"/>
  <c r="Q30" i="4" s="1"/>
  <c r="J28" i="4"/>
  <c r="J29" i="4" s="1"/>
  <c r="J30" i="4" s="1"/>
  <c r="O16" i="4"/>
  <c r="O14" i="4"/>
  <c r="O15" i="4" s="1"/>
  <c r="Y8" i="7"/>
  <c r="Y17" i="4"/>
  <c r="Y23" i="11" s="1"/>
  <c r="C8" i="7"/>
  <c r="C17" i="4"/>
  <c r="R25" i="4"/>
  <c r="R26" i="4" s="1"/>
  <c r="S24" i="4"/>
  <c r="K26" i="4"/>
  <c r="K25" i="4"/>
  <c r="L24" i="4"/>
  <c r="F11" i="4"/>
  <c r="F12" i="4" s="1"/>
  <c r="AA12" i="4"/>
  <c r="AB10" i="4"/>
  <c r="AA11" i="4"/>
  <c r="I11" i="4"/>
  <c r="I12" i="4" s="1"/>
  <c r="J10" i="4"/>
  <c r="AG33" i="10"/>
  <c r="AG13" i="5" s="1"/>
  <c r="AH31" i="10"/>
  <c r="M8" i="5"/>
  <c r="J3" i="6"/>
  <c r="I3" i="6"/>
  <c r="H3" i="6"/>
  <c r="L56" i="5"/>
  <c r="AY14" i="5"/>
  <c r="L54" i="5"/>
  <c r="C20" i="5"/>
  <c r="C15" i="5"/>
  <c r="C16" i="5" s="1"/>
  <c r="D8" i="5"/>
  <c r="V33" i="10"/>
  <c r="V13" i="5" s="1"/>
  <c r="W31" i="10"/>
  <c r="E14" i="4"/>
  <c r="E15" i="4" s="1"/>
  <c r="E16" i="4" s="1"/>
  <c r="L36" i="10"/>
  <c r="L38" i="10" s="1"/>
  <c r="L12" i="5" s="1"/>
  <c r="K38" i="10"/>
  <c r="K12" i="5" s="1"/>
  <c r="N38" i="10"/>
  <c r="N12" i="5" s="1"/>
  <c r="O36" i="10"/>
  <c r="F28" i="4"/>
  <c r="F29" i="4" s="1"/>
  <c r="F30" i="4" s="1"/>
  <c r="H16" i="4"/>
  <c r="H14" i="4"/>
  <c r="H15" i="4" s="1"/>
  <c r="D8" i="7"/>
  <c r="D17" i="4"/>
  <c r="B48" i="3"/>
  <c r="C48" i="3" s="1"/>
  <c r="Z14" i="4"/>
  <c r="Z15" i="4" s="1"/>
  <c r="Z16" i="4" s="1"/>
  <c r="S38" i="10"/>
  <c r="S12" i="5" s="1"/>
  <c r="T36" i="10"/>
  <c r="G25" i="4"/>
  <c r="G26" i="4" s="1"/>
  <c r="H24" i="4"/>
  <c r="P11" i="4"/>
  <c r="P12" i="4" s="1"/>
  <c r="Q10" i="4"/>
  <c r="E10" i="7"/>
  <c r="E31" i="4"/>
  <c r="B15" i="7"/>
  <c r="B21" i="5"/>
  <c r="D33" i="10"/>
  <c r="D13" i="5" s="1"/>
  <c r="E31" i="10"/>
  <c r="C42" i="3" l="1"/>
  <c r="C43" i="3"/>
  <c r="C44" i="3"/>
  <c r="I14" i="4"/>
  <c r="I15" i="4" s="1"/>
  <c r="I16" i="4" s="1"/>
  <c r="R28" i="4"/>
  <c r="R29" i="4" s="1"/>
  <c r="R30" i="4" s="1"/>
  <c r="F14" i="4"/>
  <c r="F15" i="4" s="1"/>
  <c r="F16" i="4" s="1"/>
  <c r="P14" i="4"/>
  <c r="P15" i="4" s="1"/>
  <c r="P16" i="4" s="1"/>
  <c r="Q10" i="7"/>
  <c r="Q31" i="4"/>
  <c r="Q24" i="11" s="1"/>
  <c r="D10" i="7"/>
  <c r="D31" i="4"/>
  <c r="F10" i="7"/>
  <c r="F31" i="4"/>
  <c r="E8" i="7"/>
  <c r="E17" i="4"/>
  <c r="N8" i="5"/>
  <c r="J12" i="4"/>
  <c r="K10" i="4"/>
  <c r="AB11" i="4"/>
  <c r="AB12" i="4" s="1"/>
  <c r="AC10" i="4"/>
  <c r="L25" i="4"/>
  <c r="M24" i="4"/>
  <c r="L26" i="4"/>
  <c r="J10" i="7"/>
  <c r="J31" i="4"/>
  <c r="H25" i="4"/>
  <c r="H26" i="4" s="1"/>
  <c r="I24" i="4"/>
  <c r="C47" i="3"/>
  <c r="O38" i="10"/>
  <c r="O12" i="5" s="1"/>
  <c r="P36" i="10"/>
  <c r="X31" i="10"/>
  <c r="W33" i="10"/>
  <c r="W13" i="5" s="1"/>
  <c r="C15" i="7"/>
  <c r="C21" i="5"/>
  <c r="AA14" i="4"/>
  <c r="AA15" i="4" s="1"/>
  <c r="AA16" i="4" s="1"/>
  <c r="B16" i="7"/>
  <c r="B17" i="7" s="1"/>
  <c r="R10" i="4"/>
  <c r="Q11" i="4"/>
  <c r="Q12" i="4" s="1"/>
  <c r="E33" i="10"/>
  <c r="E13" i="5" s="1"/>
  <c r="F31" i="10"/>
  <c r="G28" i="4"/>
  <c r="G29" i="4" s="1"/>
  <c r="G30" i="4" s="1"/>
  <c r="H8" i="7"/>
  <c r="H17" i="4"/>
  <c r="I4" i="6"/>
  <c r="J4" i="6" s="1"/>
  <c r="H4" i="6"/>
  <c r="AH33" i="10"/>
  <c r="AH13" i="5" s="1"/>
  <c r="AI31" i="10"/>
  <c r="K28" i="4"/>
  <c r="K29" i="4" s="1"/>
  <c r="K30" i="4" s="1"/>
  <c r="O8" i="7"/>
  <c r="O17" i="4"/>
  <c r="O23" i="11" s="1"/>
  <c r="Z8" i="7"/>
  <c r="Z17" i="4"/>
  <c r="Z23" i="11" s="1"/>
  <c r="T38" i="10"/>
  <c r="T12" i="5" s="1"/>
  <c r="U36" i="10"/>
  <c r="B50" i="3"/>
  <c r="D15" i="5"/>
  <c r="D16" i="5" s="1"/>
  <c r="E8" i="5"/>
  <c r="D20" i="5"/>
  <c r="AY20" i="5"/>
  <c r="AY15" i="5"/>
  <c r="AY16" i="5" s="1"/>
  <c r="S25" i="4"/>
  <c r="S26" i="4" s="1"/>
  <c r="T24" i="4"/>
  <c r="Q14" i="4" l="1"/>
  <c r="Q15" i="4" s="1"/>
  <c r="Q16" i="4" s="1"/>
  <c r="AB14" i="4"/>
  <c r="AB15" i="4" s="1"/>
  <c r="AB16" i="4"/>
  <c r="F8" i="7"/>
  <c r="F17" i="4"/>
  <c r="R10" i="7"/>
  <c r="R31" i="4"/>
  <c r="R24" i="11" s="1"/>
  <c r="P8" i="7"/>
  <c r="P17" i="4"/>
  <c r="P23" i="11" s="1"/>
  <c r="S28" i="4"/>
  <c r="S29" i="4" s="1"/>
  <c r="S30" i="4" s="1"/>
  <c r="AA8" i="7"/>
  <c r="AA17" i="4"/>
  <c r="AA23" i="11" s="1"/>
  <c r="I8" i="7"/>
  <c r="I17" i="4"/>
  <c r="D15" i="7"/>
  <c r="D21" i="5"/>
  <c r="I25" i="4"/>
  <c r="I26" i="4" s="1"/>
  <c r="M25" i="4"/>
  <c r="M26" i="4" s="1"/>
  <c r="N24" i="4"/>
  <c r="F8" i="5"/>
  <c r="E20" i="5"/>
  <c r="E15" i="5"/>
  <c r="E16" i="5" s="1"/>
  <c r="I5" i="6"/>
  <c r="J5" i="6" s="1"/>
  <c r="H5" i="6"/>
  <c r="K12" i="4"/>
  <c r="L10" i="4"/>
  <c r="K11" i="4"/>
  <c r="O8" i="5"/>
  <c r="U38" i="10"/>
  <c r="U12" i="5" s="1"/>
  <c r="V36" i="10"/>
  <c r="P38" i="10"/>
  <c r="P12" i="5" s="1"/>
  <c r="Q36" i="10"/>
  <c r="Q38" i="10" s="1"/>
  <c r="Q12" i="5" s="1"/>
  <c r="K10" i="7"/>
  <c r="K31" i="4"/>
  <c r="G10" i="7"/>
  <c r="G31" i="4"/>
  <c r="J14" i="4"/>
  <c r="J15" i="4" s="1"/>
  <c r="J16" i="4" s="1"/>
  <c r="T25" i="4"/>
  <c r="T26" i="4" s="1"/>
  <c r="U24" i="4"/>
  <c r="AY15" i="7"/>
  <c r="AY21" i="5"/>
  <c r="AI33" i="10"/>
  <c r="AI13" i="5" s="1"/>
  <c r="AJ31" i="10"/>
  <c r="F33" i="10"/>
  <c r="F13" i="5" s="1"/>
  <c r="G31" i="10"/>
  <c r="R11" i="4"/>
  <c r="R12" i="4" s="1"/>
  <c r="S10" i="4"/>
  <c r="Y31" i="10"/>
  <c r="X33" i="10"/>
  <c r="X13" i="5" s="1"/>
  <c r="H28" i="4"/>
  <c r="H29" i="4" s="1"/>
  <c r="H30" i="4" s="1"/>
  <c r="L28" i="4"/>
  <c r="L29" i="4" s="1"/>
  <c r="L30" i="4" s="1"/>
  <c r="AC11" i="4"/>
  <c r="AC12" i="4" s="1"/>
  <c r="AD10" i="4"/>
  <c r="L10" i="7" l="1"/>
  <c r="L31" i="4"/>
  <c r="L24" i="11" s="1"/>
  <c r="S10" i="7"/>
  <c r="S31" i="4"/>
  <c r="S24" i="11" s="1"/>
  <c r="I28" i="4"/>
  <c r="I29" i="4" s="1"/>
  <c r="I30" i="4"/>
  <c r="AC14" i="4"/>
  <c r="AC15" i="4" s="1"/>
  <c r="AC16" i="4" s="1"/>
  <c r="T28" i="4"/>
  <c r="T29" i="4" s="1"/>
  <c r="T30" i="4" s="1"/>
  <c r="J8" i="7"/>
  <c r="J17" i="4"/>
  <c r="H10" i="7"/>
  <c r="H31" i="4"/>
  <c r="T10" i="4"/>
  <c r="S11" i="4"/>
  <c r="S12" i="4" s="1"/>
  <c r="K14" i="4"/>
  <c r="K15" i="4" s="1"/>
  <c r="K16" i="4" s="1"/>
  <c r="E15" i="7"/>
  <c r="E21" i="5"/>
  <c r="M28" i="4"/>
  <c r="M29" i="4" s="1"/>
  <c r="M30" i="4" s="1"/>
  <c r="R14" i="4"/>
  <c r="R15" i="4" s="1"/>
  <c r="R16" i="4" s="1"/>
  <c r="G8" i="5"/>
  <c r="F20" i="5"/>
  <c r="F15" i="5"/>
  <c r="F16" i="5" s="1"/>
  <c r="AB8" i="7"/>
  <c r="AB17" i="4"/>
  <c r="AB23" i="11" s="1"/>
  <c r="N25" i="4"/>
  <c r="N26" i="4" s="1"/>
  <c r="O24" i="4"/>
  <c r="AJ33" i="10"/>
  <c r="AJ13" i="5" s="1"/>
  <c r="AK31" i="10"/>
  <c r="W36" i="10"/>
  <c r="V38" i="10"/>
  <c r="V12" i="5" s="1"/>
  <c r="P8" i="5"/>
  <c r="H6" i="6"/>
  <c r="I6" i="6"/>
  <c r="J6" i="6" s="1"/>
  <c r="AD11" i="4"/>
  <c r="AD12" i="4" s="1"/>
  <c r="AE10" i="4"/>
  <c r="Y33" i="10"/>
  <c r="Y13" i="5" s="1"/>
  <c r="Z31" i="10"/>
  <c r="H31" i="10"/>
  <c r="G33" i="10"/>
  <c r="G13" i="5" s="1"/>
  <c r="V24" i="4"/>
  <c r="U25" i="4"/>
  <c r="U26" i="4" s="1"/>
  <c r="L11" i="4"/>
  <c r="M10" i="4"/>
  <c r="L12" i="4"/>
  <c r="Q8" i="7"/>
  <c r="Q17" i="4"/>
  <c r="Q23" i="11" s="1"/>
  <c r="N28" i="4" l="1"/>
  <c r="N29" i="4" s="1"/>
  <c r="N30" i="4" s="1"/>
  <c r="R8" i="7"/>
  <c r="R17" i="4"/>
  <c r="R23" i="11" s="1"/>
  <c r="S14" i="4"/>
  <c r="S15" i="4" s="1"/>
  <c r="S16" i="4" s="1"/>
  <c r="U28" i="4"/>
  <c r="U29" i="4" s="1"/>
  <c r="U30" i="4" s="1"/>
  <c r="K8" i="7"/>
  <c r="K17" i="4"/>
  <c r="I31" i="10"/>
  <c r="H33" i="10"/>
  <c r="H13" i="5" s="1"/>
  <c r="Q8" i="5"/>
  <c r="Z33" i="10"/>
  <c r="Z13" i="5" s="1"/>
  <c r="AA31" i="10"/>
  <c r="M10" i="7"/>
  <c r="M31" i="4"/>
  <c r="M24" i="11" s="1"/>
  <c r="T11" i="4"/>
  <c r="T12" i="4" s="1"/>
  <c r="U10" i="4"/>
  <c r="T10" i="7"/>
  <c r="T31" i="4"/>
  <c r="T24" i="11" s="1"/>
  <c r="I10" i="7"/>
  <c r="I31" i="4"/>
  <c r="N10" i="4"/>
  <c r="M11" i="4"/>
  <c r="M12" i="4" s="1"/>
  <c r="F15" i="7"/>
  <c r="F21" i="5"/>
  <c r="AD14" i="4"/>
  <c r="AD15" i="4" s="1"/>
  <c r="AD16" i="4" s="1"/>
  <c r="W38" i="10"/>
  <c r="W12" i="5" s="1"/>
  <c r="X36" i="10"/>
  <c r="O25" i="4"/>
  <c r="O26" i="4" s="1"/>
  <c r="P24" i="4"/>
  <c r="AC8" i="7"/>
  <c r="AC17" i="4"/>
  <c r="AC23" i="11" s="1"/>
  <c r="L14" i="4"/>
  <c r="L15" i="4" s="1"/>
  <c r="L16" i="4" s="1"/>
  <c r="V26" i="4"/>
  <c r="V25" i="4"/>
  <c r="W24" i="4"/>
  <c r="AK33" i="10"/>
  <c r="AK13" i="5" s="1"/>
  <c r="AL31" i="10"/>
  <c r="AF10" i="4"/>
  <c r="AE11" i="4"/>
  <c r="AE12" i="4" s="1"/>
  <c r="H7" i="6"/>
  <c r="I7" i="6"/>
  <c r="J7" i="6" s="1"/>
  <c r="G20" i="5"/>
  <c r="G15" i="5"/>
  <c r="G16" i="5" s="1"/>
  <c r="H8" i="5"/>
  <c r="AE14" i="4" l="1"/>
  <c r="AE15" i="4" s="1"/>
  <c r="AE16" i="4" s="1"/>
  <c r="M14" i="4"/>
  <c r="M15" i="4" s="1"/>
  <c r="M16" i="4" s="1"/>
  <c r="S8" i="7"/>
  <c r="S17" i="4"/>
  <c r="S23" i="11" s="1"/>
  <c r="N10" i="7"/>
  <c r="N31" i="4"/>
  <c r="N24" i="11" s="1"/>
  <c r="L8" i="7"/>
  <c r="L17" i="4"/>
  <c r="L23" i="11" s="1"/>
  <c r="O28" i="4"/>
  <c r="O29" i="4" s="1"/>
  <c r="O30" i="4" s="1"/>
  <c r="AD8" i="7"/>
  <c r="AD17" i="4"/>
  <c r="AD23" i="11" s="1"/>
  <c r="G15" i="7"/>
  <c r="G21" i="5"/>
  <c r="AF11" i="4"/>
  <c r="AF12" i="4" s="1"/>
  <c r="AG10" i="4"/>
  <c r="W25" i="4"/>
  <c r="W26" i="4" s="1"/>
  <c r="X24" i="4"/>
  <c r="X38" i="10"/>
  <c r="X12" i="5" s="1"/>
  <c r="Y36" i="10"/>
  <c r="N11" i="4"/>
  <c r="N12" i="4" s="1"/>
  <c r="U11" i="4"/>
  <c r="U12" i="4" s="1"/>
  <c r="V10" i="4"/>
  <c r="I33" i="10"/>
  <c r="I13" i="5" s="1"/>
  <c r="J31" i="10"/>
  <c r="U10" i="7"/>
  <c r="U31" i="4"/>
  <c r="U24" i="11" s="1"/>
  <c r="P25" i="4"/>
  <c r="P26" i="4" s="1"/>
  <c r="T14" i="4"/>
  <c r="T15" i="4" s="1"/>
  <c r="T16" i="4" s="1"/>
  <c r="AA33" i="10"/>
  <c r="AA13" i="5" s="1"/>
  <c r="AB31" i="10"/>
  <c r="R8" i="5"/>
  <c r="H15" i="5"/>
  <c r="H16" i="5" s="1"/>
  <c r="I8" i="5"/>
  <c r="H20" i="5"/>
  <c r="H8" i="6"/>
  <c r="I8" i="6"/>
  <c r="J8" i="6" s="1"/>
  <c r="AL33" i="10"/>
  <c r="AL13" i="5" s="1"/>
  <c r="AM31" i="10"/>
  <c r="V28" i="4"/>
  <c r="V29" i="4" s="1"/>
  <c r="V30" i="4" s="1"/>
  <c r="P28" i="4" l="1"/>
  <c r="P29" i="4" s="1"/>
  <c r="P30" i="4" s="1"/>
  <c r="U14" i="4"/>
  <c r="U15" i="4" s="1"/>
  <c r="U16" i="4" s="1"/>
  <c r="V10" i="7"/>
  <c r="V31" i="4"/>
  <c r="V24" i="11" s="1"/>
  <c r="AE8" i="7"/>
  <c r="AE17" i="4"/>
  <c r="AE23" i="11" s="1"/>
  <c r="M8" i="7"/>
  <c r="M17" i="4"/>
  <c r="M23" i="11" s="1"/>
  <c r="S8" i="5"/>
  <c r="AF14" i="4"/>
  <c r="AF15" i="4" s="1"/>
  <c r="AF16" i="4" s="1"/>
  <c r="J8" i="5"/>
  <c r="I20" i="5"/>
  <c r="I15" i="5"/>
  <c r="I16" i="5" s="1"/>
  <c r="T8" i="7"/>
  <c r="T17" i="4"/>
  <c r="T23" i="11" s="1"/>
  <c r="N14" i="4"/>
  <c r="N15" i="4" s="1"/>
  <c r="N16" i="4" s="1"/>
  <c r="X25" i="4"/>
  <c r="X26" i="4" s="1"/>
  <c r="Y24" i="4"/>
  <c r="H9" i="6"/>
  <c r="I9" i="6"/>
  <c r="J9" i="6" s="1"/>
  <c r="AB33" i="10"/>
  <c r="AB13" i="5" s="1"/>
  <c r="AC31" i="10"/>
  <c r="V11" i="4"/>
  <c r="V12" i="4" s="1"/>
  <c r="W10" i="4"/>
  <c r="J33" i="10"/>
  <c r="J13" i="5" s="1"/>
  <c r="K31" i="10"/>
  <c r="AH10" i="4"/>
  <c r="AG11" i="4"/>
  <c r="AG12" i="4" s="1"/>
  <c r="O10" i="7"/>
  <c r="O31" i="4"/>
  <c r="O24" i="11" s="1"/>
  <c r="AN31" i="10"/>
  <c r="AN33" i="10" s="1"/>
  <c r="AN13" i="5" s="1"/>
  <c r="AM33" i="10"/>
  <c r="AM13" i="5" s="1"/>
  <c r="H15" i="7"/>
  <c r="H21" i="5"/>
  <c r="Y38" i="10"/>
  <c r="Y12" i="5" s="1"/>
  <c r="Z36" i="10"/>
  <c r="W28" i="4"/>
  <c r="W29" i="4" s="1"/>
  <c r="W30" i="4" s="1"/>
  <c r="X28" i="4" l="1"/>
  <c r="X29" i="4" s="1"/>
  <c r="X30" i="4" s="1"/>
  <c r="AF8" i="7"/>
  <c r="AF17" i="4"/>
  <c r="AF23" i="11" s="1"/>
  <c r="W10" i="7"/>
  <c r="W31" i="4"/>
  <c r="W24" i="11" s="1"/>
  <c r="AG14" i="4"/>
  <c r="AG15" i="4" s="1"/>
  <c r="AG16" i="4" s="1"/>
  <c r="N8" i="7"/>
  <c r="N17" i="4"/>
  <c r="N23" i="11" s="1"/>
  <c r="V14" i="4"/>
  <c r="V15" i="4" s="1"/>
  <c r="V16" i="4" s="1"/>
  <c r="AH11" i="4"/>
  <c r="AH12" i="4"/>
  <c r="AI10" i="4"/>
  <c r="H10" i="6"/>
  <c r="I10" i="6"/>
  <c r="J10" i="6" s="1"/>
  <c r="T8" i="5"/>
  <c r="U8" i="7"/>
  <c r="U17" i="4"/>
  <c r="U23" i="11" s="1"/>
  <c r="K33" i="10"/>
  <c r="K13" i="5" s="1"/>
  <c r="L31" i="10"/>
  <c r="AC33" i="10"/>
  <c r="AC13" i="5" s="1"/>
  <c r="AD31" i="10"/>
  <c r="AD33" i="10" s="1"/>
  <c r="AD13" i="5" s="1"/>
  <c r="I15" i="7"/>
  <c r="I21" i="5"/>
  <c r="P10" i="7"/>
  <c r="P31" i="4"/>
  <c r="P24" i="11" s="1"/>
  <c r="AA36" i="10"/>
  <c r="Z38" i="10"/>
  <c r="Z12" i="5" s="1"/>
  <c r="X10" i="4"/>
  <c r="W11" i="4"/>
  <c r="W12" i="4" s="1"/>
  <c r="Z24" i="4"/>
  <c r="Y25" i="4"/>
  <c r="Y26" i="4" s="1"/>
  <c r="J20" i="5"/>
  <c r="J15" i="5"/>
  <c r="J16" i="5" s="1"/>
  <c r="Y28" i="4" l="1"/>
  <c r="Y29" i="4" s="1"/>
  <c r="Y30" i="4"/>
  <c r="AG8" i="7"/>
  <c r="AG17" i="4"/>
  <c r="AG23" i="11" s="1"/>
  <c r="W14" i="4"/>
  <c r="W15" i="4" s="1"/>
  <c r="W16" i="4" s="1"/>
  <c r="V8" i="7"/>
  <c r="V17" i="4"/>
  <c r="V23" i="11" s="1"/>
  <c r="X11" i="4"/>
  <c r="X12" i="4" s="1"/>
  <c r="U8" i="5"/>
  <c r="AI12" i="4"/>
  <c r="AJ10" i="4"/>
  <c r="AI11" i="4"/>
  <c r="Z25" i="4"/>
  <c r="Z26" i="4" s="1"/>
  <c r="AA24" i="4"/>
  <c r="L33" i="10"/>
  <c r="L13" i="5" s="1"/>
  <c r="M31" i="10"/>
  <c r="AH14" i="4"/>
  <c r="AH15" i="4" s="1"/>
  <c r="AH16" i="4" s="1"/>
  <c r="X10" i="7"/>
  <c r="X31" i="4"/>
  <c r="X24" i="11" s="1"/>
  <c r="H11" i="6"/>
  <c r="I11" i="6"/>
  <c r="J11" i="6" s="1"/>
  <c r="J15" i="7"/>
  <c r="J21" i="5"/>
  <c r="AA38" i="10"/>
  <c r="AA12" i="5" s="1"/>
  <c r="AB36" i="10"/>
  <c r="AH8" i="7" l="1"/>
  <c r="AH17" i="4"/>
  <c r="AH23" i="11" s="1"/>
  <c r="Z28" i="4"/>
  <c r="Z29" i="4" s="1"/>
  <c r="Z30" i="4" s="1"/>
  <c r="W8" i="7"/>
  <c r="W17" i="4"/>
  <c r="W23" i="11" s="1"/>
  <c r="AJ11" i="4"/>
  <c r="AJ12" i="4" s="1"/>
  <c r="AK10" i="4"/>
  <c r="V8" i="5"/>
  <c r="X14" i="4"/>
  <c r="X15" i="4" s="1"/>
  <c r="X16" i="4" s="1"/>
  <c r="Y10" i="7"/>
  <c r="Y31" i="4"/>
  <c r="Y24" i="11" s="1"/>
  <c r="AB38" i="10"/>
  <c r="AB12" i="5" s="1"/>
  <c r="AC36" i="10"/>
  <c r="M33" i="10"/>
  <c r="M13" i="5" s="1"/>
  <c r="N31" i="10"/>
  <c r="AI14" i="4"/>
  <c r="AI15" i="4" s="1"/>
  <c r="AI16" i="4" s="1"/>
  <c r="H12" i="6"/>
  <c r="I12" i="6"/>
  <c r="J12" i="6" s="1"/>
  <c r="AA26" i="4"/>
  <c r="AA25" i="4"/>
  <c r="AB24" i="4"/>
  <c r="AJ14" i="4" l="1"/>
  <c r="AJ15" i="4" s="1"/>
  <c r="AJ16" i="4" s="1"/>
  <c r="X8" i="7"/>
  <c r="X17" i="4"/>
  <c r="X23" i="11" s="1"/>
  <c r="AI8" i="7"/>
  <c r="AI17" i="4"/>
  <c r="AI23" i="11" s="1"/>
  <c r="AA28" i="4"/>
  <c r="AA29" i="4" s="1"/>
  <c r="AA30" i="4" s="1"/>
  <c r="Z10" i="7"/>
  <c r="Z31" i="4"/>
  <c r="Z24" i="11" s="1"/>
  <c r="W8" i="5"/>
  <c r="AC38" i="10"/>
  <c r="AC12" i="5" s="1"/>
  <c r="AD36" i="10"/>
  <c r="N33" i="10"/>
  <c r="N13" i="5" s="1"/>
  <c r="O31" i="10"/>
  <c r="AB25" i="4"/>
  <c r="AB26" i="4" s="1"/>
  <c r="AC24" i="4"/>
  <c r="H13" i="6"/>
  <c r="I13" i="6"/>
  <c r="J13" i="6" s="1"/>
  <c r="K2" i="6" s="1"/>
  <c r="K11" i="5" s="1"/>
  <c r="AK11" i="4"/>
  <c r="AK12" i="4" s="1"/>
  <c r="AL10" i="4"/>
  <c r="AK14" i="4" l="1"/>
  <c r="AK15" i="4" s="1"/>
  <c r="AK16" i="4" s="1"/>
  <c r="AB28" i="4"/>
  <c r="AB29" i="4" s="1"/>
  <c r="AB30" i="4"/>
  <c r="AA10" i="7"/>
  <c r="AA31" i="4"/>
  <c r="AA24" i="11" s="1"/>
  <c r="AL11" i="4"/>
  <c r="AL12" i="4"/>
  <c r="AM10" i="4"/>
  <c r="H14" i="6"/>
  <c r="I14" i="6"/>
  <c r="J14" i="6" s="1"/>
  <c r="AD38" i="10"/>
  <c r="AD12" i="5" s="1"/>
  <c r="AE36" i="10"/>
  <c r="X8" i="5"/>
  <c r="AJ8" i="7"/>
  <c r="AJ17" i="4"/>
  <c r="AJ23" i="11" s="1"/>
  <c r="B25" i="11" s="1"/>
  <c r="B39" i="11" s="1"/>
  <c r="K15" i="5"/>
  <c r="K16" i="5" s="1"/>
  <c r="K20" i="5"/>
  <c r="AC25" i="4"/>
  <c r="AC26" i="4" s="1"/>
  <c r="AD24" i="4"/>
  <c r="P31" i="10"/>
  <c r="O33" i="10"/>
  <c r="O13" i="5" s="1"/>
  <c r="AC28" i="4" l="1"/>
  <c r="AC29" i="4" s="1"/>
  <c r="AC30" i="4" s="1"/>
  <c r="AD26" i="4"/>
  <c r="AD25" i="4"/>
  <c r="AE24" i="4"/>
  <c r="Y8" i="5"/>
  <c r="AL14" i="4"/>
  <c r="AL15" i="4" s="1"/>
  <c r="AL16" i="4" s="1"/>
  <c r="AB10" i="7"/>
  <c r="AB31" i="4"/>
  <c r="AB24" i="11" s="1"/>
  <c r="I15" i="6"/>
  <c r="J15" i="6" s="1"/>
  <c r="H15" i="6"/>
  <c r="Q31" i="10"/>
  <c r="P33" i="10"/>
  <c r="P13" i="5" s="1"/>
  <c r="K15" i="7"/>
  <c r="K21" i="5"/>
  <c r="AE38" i="10"/>
  <c r="AE12" i="5" s="1"/>
  <c r="AF36" i="10"/>
  <c r="AN10" i="4"/>
  <c r="AM11" i="4"/>
  <c r="AM12" i="4" s="1"/>
  <c r="AK8" i="7"/>
  <c r="AK17" i="4"/>
  <c r="AM14" i="4" l="1"/>
  <c r="AM15" i="4" s="1"/>
  <c r="AM16" i="4" s="1"/>
  <c r="AL8" i="7"/>
  <c r="AL17" i="4"/>
  <c r="AC10" i="7"/>
  <c r="AC31" i="4"/>
  <c r="AC24" i="11" s="1"/>
  <c r="AF38" i="10"/>
  <c r="AF12" i="5" s="1"/>
  <c r="AG36" i="10"/>
  <c r="H16" i="6"/>
  <c r="I16" i="6"/>
  <c r="J16" i="6" s="1"/>
  <c r="Z8" i="5"/>
  <c r="AD28" i="4"/>
  <c r="AD29" i="4" s="1"/>
  <c r="AD30" i="4" s="1"/>
  <c r="AN11" i="4"/>
  <c r="AN12" i="4" s="1"/>
  <c r="Q33" i="10"/>
  <c r="Q13" i="5" s="1"/>
  <c r="R31" i="10"/>
  <c r="AE25" i="4"/>
  <c r="AE26" i="4" s="1"/>
  <c r="AF24" i="4"/>
  <c r="AN14" i="4" l="1"/>
  <c r="AN15" i="4" s="1"/>
  <c r="AN16" i="4" s="1"/>
  <c r="AD10" i="7"/>
  <c r="AD31" i="4"/>
  <c r="AD24" i="11" s="1"/>
  <c r="AM8" i="7"/>
  <c r="AM17" i="4"/>
  <c r="AE28" i="4"/>
  <c r="AE29" i="4" s="1"/>
  <c r="AE30" i="4" s="1"/>
  <c r="I17" i="6"/>
  <c r="J17" i="6" s="1"/>
  <c r="H17" i="6"/>
  <c r="R33" i="10"/>
  <c r="R13" i="5" s="1"/>
  <c r="S31" i="10"/>
  <c r="AA8" i="5"/>
  <c r="AG38" i="10"/>
  <c r="AG12" i="5" s="1"/>
  <c r="AH36" i="10"/>
  <c r="AF25" i="4"/>
  <c r="AG24" i="4"/>
  <c r="AF26" i="4"/>
  <c r="AE10" i="7" l="1"/>
  <c r="AE31" i="4"/>
  <c r="AE24" i="11" s="1"/>
  <c r="AN8" i="7"/>
  <c r="AN17" i="4"/>
  <c r="B19" i="4" s="1"/>
  <c r="B41" i="4"/>
  <c r="B42" i="4" s="1"/>
  <c r="I18" i="6"/>
  <c r="J18" i="6" s="1"/>
  <c r="H18" i="6"/>
  <c r="AF28" i="4"/>
  <c r="AF29" i="4" s="1"/>
  <c r="AF30" i="4" s="1"/>
  <c r="AH38" i="10"/>
  <c r="AH12" i="5" s="1"/>
  <c r="AI36" i="10"/>
  <c r="AB8" i="5"/>
  <c r="AG25" i="4"/>
  <c r="AG26" i="4" s="1"/>
  <c r="AH24" i="4"/>
  <c r="S33" i="10"/>
  <c r="S13" i="5" s="1"/>
  <c r="T31" i="10"/>
  <c r="T33" i="10" s="1"/>
  <c r="T13" i="5" s="1"/>
  <c r="AG28" i="4" l="1"/>
  <c r="AG29" i="4" s="1"/>
  <c r="AG30" i="4" s="1"/>
  <c r="AF10" i="7"/>
  <c r="AF31" i="4"/>
  <c r="AF24" i="11" s="1"/>
  <c r="AI38" i="10"/>
  <c r="AI12" i="5" s="1"/>
  <c r="AJ36" i="10"/>
  <c r="I19" i="6"/>
  <c r="J19" i="6" s="1"/>
  <c r="H19" i="6"/>
  <c r="B27" i="3"/>
  <c r="AH25" i="4"/>
  <c r="AH26" i="4" s="1"/>
  <c r="AI24" i="4"/>
  <c r="AC8" i="5"/>
  <c r="BM45" i="4"/>
  <c r="BI45" i="4"/>
  <c r="BE45" i="4"/>
  <c r="BA45" i="4"/>
  <c r="AW45" i="4"/>
  <c r="AS45" i="4"/>
  <c r="AO45" i="4"/>
  <c r="BL45" i="4"/>
  <c r="BH45" i="4"/>
  <c r="BD45" i="4"/>
  <c r="AZ45" i="4"/>
  <c r="AV45" i="4"/>
  <c r="AR45" i="4"/>
  <c r="BK45" i="4"/>
  <c r="BG45" i="4"/>
  <c r="BC45" i="4"/>
  <c r="AY45" i="4"/>
  <c r="AU45" i="4"/>
  <c r="AQ45" i="4"/>
  <c r="BB45" i="4"/>
  <c r="BJ45" i="4"/>
  <c r="AT45" i="4"/>
  <c r="AX45" i="4"/>
  <c r="BF45" i="4"/>
  <c r="AP45" i="4"/>
  <c r="AH28" i="4" l="1"/>
  <c r="AH29" i="4" s="1"/>
  <c r="AH30" i="4" s="1"/>
  <c r="AO9" i="7"/>
  <c r="AO46" i="4"/>
  <c r="H20" i="6"/>
  <c r="I20" i="6"/>
  <c r="J20" i="6" s="1"/>
  <c r="BE9" i="7"/>
  <c r="BE46" i="4"/>
  <c r="AU9" i="7"/>
  <c r="AU46" i="4"/>
  <c r="BD9" i="7"/>
  <c r="BD46" i="4"/>
  <c r="AS9" i="7"/>
  <c r="AS46" i="4"/>
  <c r="BI9" i="7"/>
  <c r="BI46" i="4"/>
  <c r="BF9" i="7"/>
  <c r="BF46" i="4"/>
  <c r="BB9" i="7"/>
  <c r="BB46" i="4"/>
  <c r="BC9" i="7"/>
  <c r="BC46" i="4"/>
  <c r="AV9" i="7"/>
  <c r="AV46" i="4"/>
  <c r="BL9" i="7"/>
  <c r="BL46" i="4"/>
  <c r="BA9" i="7"/>
  <c r="BA46" i="4"/>
  <c r="AX9" i="7"/>
  <c r="AX46" i="4"/>
  <c r="AQ9" i="7"/>
  <c r="AQ46" i="4"/>
  <c r="BG9" i="7"/>
  <c r="BG46" i="4"/>
  <c r="AZ9" i="7"/>
  <c r="AZ46" i="4"/>
  <c r="AD8" i="5"/>
  <c r="AT9" i="7"/>
  <c r="AT46" i="4"/>
  <c r="BK9" i="7"/>
  <c r="BK46" i="4"/>
  <c r="AP9" i="7"/>
  <c r="AP46" i="4"/>
  <c r="BJ9" i="7"/>
  <c r="BJ46" i="4"/>
  <c r="AY9" i="7"/>
  <c r="AY46" i="4"/>
  <c r="AR9" i="7"/>
  <c r="AR46" i="4"/>
  <c r="BH9" i="7"/>
  <c r="BH46" i="4"/>
  <c r="AW9" i="7"/>
  <c r="AW46" i="4"/>
  <c r="BM9" i="7"/>
  <c r="BM46" i="4"/>
  <c r="AI25" i="4"/>
  <c r="AI26" i="4" s="1"/>
  <c r="AJ24" i="4"/>
  <c r="AJ38" i="10"/>
  <c r="AJ12" i="5" s="1"/>
  <c r="AK36" i="10"/>
  <c r="AG10" i="7"/>
  <c r="AG31" i="4"/>
  <c r="AG24" i="11" s="1"/>
  <c r="AH10" i="7" l="1"/>
  <c r="AH31" i="4"/>
  <c r="AH24" i="11" s="1"/>
  <c r="AK38" i="10"/>
  <c r="AK12" i="5" s="1"/>
  <c r="AL36" i="10"/>
  <c r="AI28" i="4"/>
  <c r="AI29" i="4" s="1"/>
  <c r="AI30" i="4" s="1"/>
  <c r="B48" i="4"/>
  <c r="AE8" i="5"/>
  <c r="AJ25" i="4"/>
  <c r="AJ26" i="4" s="1"/>
  <c r="AK24" i="4"/>
  <c r="I21" i="6"/>
  <c r="J21" i="6" s="1"/>
  <c r="H21" i="6"/>
  <c r="AI10" i="7" l="1"/>
  <c r="AI31" i="4"/>
  <c r="AI24" i="11" s="1"/>
  <c r="AL24" i="4"/>
  <c r="AK25" i="4"/>
  <c r="AK26" i="4" s="1"/>
  <c r="AE15" i="5"/>
  <c r="AE16" i="5" s="1"/>
  <c r="AE29" i="11" s="1"/>
  <c r="AE33" i="11" s="1"/>
  <c r="AF8" i="5"/>
  <c r="AM36" i="10"/>
  <c r="AL38" i="10"/>
  <c r="AL12" i="5" s="1"/>
  <c r="B32" i="3"/>
  <c r="AJ28" i="4"/>
  <c r="AJ29" i="4" s="1"/>
  <c r="AJ30" i="4" s="1"/>
  <c r="I22" i="6"/>
  <c r="J22" i="6" s="1"/>
  <c r="H22" i="6"/>
  <c r="AK28" i="4" l="1"/>
  <c r="AK29" i="4" s="1"/>
  <c r="AK30" i="4" s="1"/>
  <c r="AJ10" i="7"/>
  <c r="AJ31" i="4"/>
  <c r="AJ24" i="11" s="1"/>
  <c r="B26" i="11" s="1"/>
  <c r="B40" i="11" s="1"/>
  <c r="AM38" i="10"/>
  <c r="AM12" i="5" s="1"/>
  <c r="AN36" i="10"/>
  <c r="I23" i="6"/>
  <c r="J23" i="6" s="1"/>
  <c r="H23" i="6"/>
  <c r="AF15" i="5"/>
  <c r="AF16" i="5" s="1"/>
  <c r="AF29" i="11" s="1"/>
  <c r="AF33" i="11" s="1"/>
  <c r="AG8" i="5"/>
  <c r="AL25" i="4"/>
  <c r="AL26" i="4" s="1"/>
  <c r="AM24" i="4"/>
  <c r="AL28" i="4" l="1"/>
  <c r="AL29" i="4" s="1"/>
  <c r="AL30" i="4" s="1"/>
  <c r="AK10" i="7"/>
  <c r="AK31" i="4"/>
  <c r="AM25" i="4"/>
  <c r="AM26" i="4" s="1"/>
  <c r="AN24" i="4"/>
  <c r="AH8" i="5"/>
  <c r="AG15" i="5"/>
  <c r="AG16" i="5" s="1"/>
  <c r="AG29" i="11" s="1"/>
  <c r="AG33" i="11" s="1"/>
  <c r="H24" i="6"/>
  <c r="I24" i="6"/>
  <c r="J24" i="6" s="1"/>
  <c r="AN38" i="10"/>
  <c r="AN12" i="5" s="1"/>
  <c r="AO36" i="10"/>
  <c r="AL10" i="7" l="1"/>
  <c r="AL31" i="4"/>
  <c r="AM28" i="4"/>
  <c r="AM29" i="4" s="1"/>
  <c r="AM30" i="4" s="1"/>
  <c r="AI8" i="5"/>
  <c r="AH15" i="5"/>
  <c r="AH16" i="5" s="1"/>
  <c r="AH29" i="11" s="1"/>
  <c r="AH33" i="11" s="1"/>
  <c r="I25" i="6"/>
  <c r="J25" i="6" s="1"/>
  <c r="K14" i="6" s="1"/>
  <c r="L11" i="5" s="1"/>
  <c r="H25" i="6"/>
  <c r="AO38" i="10"/>
  <c r="AO12" i="5" s="1"/>
  <c r="AP36" i="10"/>
  <c r="AN25" i="4"/>
  <c r="AN26" i="4" s="1"/>
  <c r="AO24" i="4"/>
  <c r="AN28" i="4" l="1"/>
  <c r="AN29" i="4" s="1"/>
  <c r="AN30" i="4" s="1"/>
  <c r="AM10" i="7"/>
  <c r="AM31" i="4"/>
  <c r="L15" i="5"/>
  <c r="L16" i="5" s="1"/>
  <c r="L29" i="11" s="1"/>
  <c r="L33" i="11" s="1"/>
  <c r="AQ36" i="10"/>
  <c r="AP38" i="10"/>
  <c r="AP12" i="5" s="1"/>
  <c r="AP24" i="4"/>
  <c r="AO25" i="4"/>
  <c r="AO26" i="4" s="1"/>
  <c r="I26" i="6"/>
  <c r="J26" i="6" s="1"/>
  <c r="H26" i="6"/>
  <c r="AI15" i="5"/>
  <c r="AI16" i="5" s="1"/>
  <c r="AI29" i="11" s="1"/>
  <c r="AI33" i="11" s="1"/>
  <c r="AJ8" i="5"/>
  <c r="AO28" i="4" l="1"/>
  <c r="AO29" i="4" s="1"/>
  <c r="AO30" i="4"/>
  <c r="AP25" i="4"/>
  <c r="AP26" i="4" s="1"/>
  <c r="AN10" i="7"/>
  <c r="AN31" i="4"/>
  <c r="AJ15" i="5"/>
  <c r="AJ16" i="5" s="1"/>
  <c r="AJ29" i="11" s="1"/>
  <c r="AJ33" i="11" s="1"/>
  <c r="AK8" i="5"/>
  <c r="AQ38" i="10"/>
  <c r="AQ12" i="5" s="1"/>
  <c r="AR36" i="10"/>
  <c r="I27" i="6"/>
  <c r="J27" i="6" s="1"/>
  <c r="H27" i="6"/>
  <c r="AP28" i="4" l="1"/>
  <c r="AP29" i="4" s="1"/>
  <c r="AP30" i="4" s="1"/>
  <c r="AL8" i="5"/>
  <c r="AK20" i="5"/>
  <c r="AK15" i="5"/>
  <c r="AK16" i="5" s="1"/>
  <c r="AR38" i="10"/>
  <c r="AR12" i="5" s="1"/>
  <c r="AS36" i="10"/>
  <c r="AO10" i="7"/>
  <c r="AO31" i="4"/>
  <c r="I28" i="6"/>
  <c r="J28" i="6" s="1"/>
  <c r="H28" i="6"/>
  <c r="AP10" i="7" l="1"/>
  <c r="AP31" i="4"/>
  <c r="B33" i="4" s="1"/>
  <c r="C41" i="4"/>
  <c r="C42" i="4" s="1"/>
  <c r="I29" i="6"/>
  <c r="J29" i="6" s="1"/>
  <c r="H29" i="6"/>
  <c r="AS38" i="10"/>
  <c r="AS12" i="5" s="1"/>
  <c r="AT36" i="10"/>
  <c r="AM8" i="5"/>
  <c r="AL20" i="5"/>
  <c r="AL15" i="5"/>
  <c r="AL16" i="5" s="1"/>
  <c r="AK15" i="7"/>
  <c r="AK21" i="5"/>
  <c r="BL51" i="4" l="1"/>
  <c r="BH51" i="4"/>
  <c r="BD51" i="4"/>
  <c r="AZ51" i="4"/>
  <c r="AV51" i="4"/>
  <c r="AR51" i="4"/>
  <c r="BK51" i="4"/>
  <c r="BG51" i="4"/>
  <c r="BC51" i="4"/>
  <c r="AY51" i="4"/>
  <c r="AU51" i="4"/>
  <c r="AQ51" i="4"/>
  <c r="BJ51" i="4"/>
  <c r="BF51" i="4"/>
  <c r="BB51" i="4"/>
  <c r="AX51" i="4"/>
  <c r="AT51" i="4"/>
  <c r="BE51" i="4"/>
  <c r="BA51" i="4"/>
  <c r="BI51" i="4"/>
  <c r="AS51" i="4"/>
  <c r="BM51" i="4"/>
  <c r="AW51" i="4"/>
  <c r="AU36" i="10"/>
  <c r="AT38" i="10"/>
  <c r="AT12" i="5" s="1"/>
  <c r="I30" i="6"/>
  <c r="J30" i="6" s="1"/>
  <c r="H30" i="6"/>
  <c r="B28" i="3"/>
  <c r="B35" i="4"/>
  <c r="B29" i="3" s="1"/>
  <c r="AL15" i="7"/>
  <c r="AL21" i="5"/>
  <c r="AM20" i="5"/>
  <c r="AM15" i="5"/>
  <c r="AM16" i="5" s="1"/>
  <c r="AN8" i="5"/>
  <c r="AM15" i="7" l="1"/>
  <c r="AM21" i="5"/>
  <c r="AU38" i="10"/>
  <c r="AU12" i="5" s="1"/>
  <c r="AV36" i="10"/>
  <c r="AX11" i="7"/>
  <c r="AX52" i="4"/>
  <c r="AQ11" i="7"/>
  <c r="AQ52" i="4"/>
  <c r="AZ11" i="7"/>
  <c r="AZ52" i="4"/>
  <c r="I31" i="6"/>
  <c r="J31" i="6" s="1"/>
  <c r="H31" i="6"/>
  <c r="AW11" i="7"/>
  <c r="AW52" i="4"/>
  <c r="BA11" i="7"/>
  <c r="BA52" i="4"/>
  <c r="BB11" i="7"/>
  <c r="BB52" i="4"/>
  <c r="AU11" i="7"/>
  <c r="AU52" i="4"/>
  <c r="BK11" i="7"/>
  <c r="BK52" i="4"/>
  <c r="BD11" i="7"/>
  <c r="BD52" i="4"/>
  <c r="BG11" i="7"/>
  <c r="BG52" i="4"/>
  <c r="BM11" i="7"/>
  <c r="BM52" i="4"/>
  <c r="BE11" i="7"/>
  <c r="BE52" i="4"/>
  <c r="BF11" i="7"/>
  <c r="BF52" i="4"/>
  <c r="AY11" i="7"/>
  <c r="AY52" i="4"/>
  <c r="AR11" i="7"/>
  <c r="AR52" i="4"/>
  <c r="BH11" i="7"/>
  <c r="BH52" i="4"/>
  <c r="BI11" i="7"/>
  <c r="BI52" i="4"/>
  <c r="AN15" i="5"/>
  <c r="AN16" i="5" s="1"/>
  <c r="AO8" i="5"/>
  <c r="AN20" i="5"/>
  <c r="AS11" i="7"/>
  <c r="AS52" i="4"/>
  <c r="AT11" i="7"/>
  <c r="AT52" i="4"/>
  <c r="BJ11" i="7"/>
  <c r="BJ52" i="4"/>
  <c r="BC11" i="7"/>
  <c r="BC52" i="4"/>
  <c r="AV11" i="7"/>
  <c r="AV52" i="4"/>
  <c r="BL11" i="7"/>
  <c r="BL52" i="4"/>
  <c r="AN15" i="7" l="1"/>
  <c r="AN21" i="5"/>
  <c r="I32" i="6"/>
  <c r="J32" i="6" s="1"/>
  <c r="H32" i="6"/>
  <c r="AV38" i="10"/>
  <c r="AV12" i="5" s="1"/>
  <c r="AW36" i="10"/>
  <c r="B54" i="4"/>
  <c r="AP8" i="5"/>
  <c r="AO20" i="5"/>
  <c r="AO15" i="5"/>
  <c r="AO16" i="5" s="1"/>
  <c r="I33" i="6" l="1"/>
  <c r="J33" i="6" s="1"/>
  <c r="H33" i="6"/>
  <c r="AO15" i="7"/>
  <c r="AO21" i="5"/>
  <c r="AW38" i="10"/>
  <c r="AW12" i="5" s="1"/>
  <c r="AX36" i="10"/>
  <c r="AX38" i="10" s="1"/>
  <c r="AX12" i="5" s="1"/>
  <c r="B33" i="3"/>
  <c r="B56" i="4"/>
  <c r="B34" i="3" s="1"/>
  <c r="AQ8" i="5"/>
  <c r="AP20" i="5"/>
  <c r="AP15" i="5"/>
  <c r="AP16" i="5" s="1"/>
  <c r="AQ20" i="5" l="1"/>
  <c r="AQ15" i="5"/>
  <c r="AQ16" i="5" s="1"/>
  <c r="AR8" i="5"/>
  <c r="I34" i="6"/>
  <c r="J34" i="6" s="1"/>
  <c r="H34" i="6"/>
  <c r="AP15" i="7"/>
  <c r="AP21" i="5"/>
  <c r="AR15" i="5" l="1"/>
  <c r="AR16" i="5" s="1"/>
  <c r="AS8" i="5"/>
  <c r="AR20" i="5"/>
  <c r="I35" i="6"/>
  <c r="J35" i="6" s="1"/>
  <c r="H35" i="6"/>
  <c r="AQ15" i="7"/>
  <c r="AQ21" i="5"/>
  <c r="AR15" i="7" l="1"/>
  <c r="AR21" i="5"/>
  <c r="AT8" i="5"/>
  <c r="AS20" i="5"/>
  <c r="AS15" i="5"/>
  <c r="AS16" i="5" s="1"/>
  <c r="I36" i="6"/>
  <c r="J36" i="6" s="1"/>
  <c r="H36" i="6"/>
  <c r="AS15" i="7" l="1"/>
  <c r="AS21" i="5"/>
  <c r="I37" i="6"/>
  <c r="J37" i="6" s="1"/>
  <c r="K26" i="6" s="1"/>
  <c r="M11" i="5" s="1"/>
  <c r="H37" i="6"/>
  <c r="AU8" i="5"/>
  <c r="AT20" i="5"/>
  <c r="AT15" i="5"/>
  <c r="AT16" i="5" s="1"/>
  <c r="M15" i="5" l="1"/>
  <c r="M16" i="5" s="1"/>
  <c r="M29" i="11" s="1"/>
  <c r="M33" i="11" s="1"/>
  <c r="I38" i="6"/>
  <c r="J38" i="6" s="1"/>
  <c r="H38" i="6"/>
  <c r="AT15" i="7"/>
  <c r="AT21" i="5"/>
  <c r="AU20" i="5"/>
  <c r="AU15" i="5"/>
  <c r="AU16" i="5" s="1"/>
  <c r="AV8" i="5"/>
  <c r="AV15" i="5" l="1"/>
  <c r="AV16" i="5" s="1"/>
  <c r="AW8" i="5"/>
  <c r="AV20" i="5"/>
  <c r="H39" i="6"/>
  <c r="I39" i="6"/>
  <c r="J39" i="6" s="1"/>
  <c r="AU15" i="7"/>
  <c r="AU21" i="5"/>
  <c r="AV15" i="7" l="1"/>
  <c r="AV21" i="5"/>
  <c r="H40" i="6"/>
  <c r="I40" i="6"/>
  <c r="J40" i="6" s="1"/>
  <c r="AX8" i="5"/>
  <c r="AW20" i="5"/>
  <c r="AW15" i="5"/>
  <c r="AW16" i="5" s="1"/>
  <c r="H41" i="6" l="1"/>
  <c r="I41" i="6"/>
  <c r="J41" i="6" s="1"/>
  <c r="AW15" i="7"/>
  <c r="AW21" i="5"/>
  <c r="AX20" i="5"/>
  <c r="AX15" i="5"/>
  <c r="AX16" i="5" s="1"/>
  <c r="AZ8" i="5"/>
  <c r="AX15" i="7" l="1"/>
  <c r="AX21" i="5"/>
  <c r="H42" i="6"/>
  <c r="I42" i="6"/>
  <c r="J42" i="6" s="1"/>
  <c r="AZ15" i="5"/>
  <c r="AZ16" i="5" s="1"/>
  <c r="BA8" i="5"/>
  <c r="AZ20" i="5"/>
  <c r="AZ15" i="7" l="1"/>
  <c r="AZ21" i="5"/>
  <c r="H43" i="6"/>
  <c r="I43" i="6"/>
  <c r="J43" i="6" s="1"/>
  <c r="BB8" i="5"/>
  <c r="BA20" i="5"/>
  <c r="BA15" i="5"/>
  <c r="BA16" i="5" s="1"/>
  <c r="H44" i="6" l="1"/>
  <c r="I44" i="6"/>
  <c r="J44" i="6" s="1"/>
  <c r="BA15" i="7"/>
  <c r="BA21" i="5"/>
  <c r="BC8" i="5"/>
  <c r="BB20" i="5"/>
  <c r="BB15" i="5"/>
  <c r="BB16" i="5" s="1"/>
  <c r="BB15" i="7" l="1"/>
  <c r="BB21" i="5"/>
  <c r="BC20" i="5"/>
  <c r="BC15" i="5"/>
  <c r="BC16" i="5" s="1"/>
  <c r="BD8" i="5"/>
  <c r="H45" i="6"/>
  <c r="I45" i="6"/>
  <c r="J45" i="6" s="1"/>
  <c r="BC15" i="7" l="1"/>
  <c r="BC21" i="5"/>
  <c r="H46" i="6"/>
  <c r="I46" i="6"/>
  <c r="J46" i="6" s="1"/>
  <c r="BD15" i="5"/>
  <c r="BD16" i="5" s="1"/>
  <c r="BE8" i="5"/>
  <c r="BD20" i="5"/>
  <c r="BD15" i="7" l="1"/>
  <c r="BD21" i="5"/>
  <c r="H47" i="6"/>
  <c r="I47" i="6"/>
  <c r="J47" i="6" s="1"/>
  <c r="BF8" i="5"/>
  <c r="BE20" i="5"/>
  <c r="BE15" i="5"/>
  <c r="BE16" i="5" s="1"/>
  <c r="H48" i="6" l="1"/>
  <c r="I48" i="6"/>
  <c r="J48" i="6" s="1"/>
  <c r="BE15" i="7"/>
  <c r="BE21" i="5"/>
  <c r="BG8" i="5"/>
  <c r="BF20" i="5"/>
  <c r="BF15" i="5"/>
  <c r="BF16" i="5" s="1"/>
  <c r="BG20" i="5" l="1"/>
  <c r="BG15" i="5"/>
  <c r="BG16" i="5" s="1"/>
  <c r="BH8" i="5"/>
  <c r="H49" i="6"/>
  <c r="I49" i="6"/>
  <c r="J49" i="6" s="1"/>
  <c r="K38" i="6" s="1"/>
  <c r="N11" i="5" s="1"/>
  <c r="BF15" i="7"/>
  <c r="BF21" i="5"/>
  <c r="H50" i="6" l="1"/>
  <c r="I50" i="6"/>
  <c r="J50" i="6" s="1"/>
  <c r="BH15" i="5"/>
  <c r="BH16" i="5" s="1"/>
  <c r="BI8" i="5"/>
  <c r="BH20" i="5"/>
  <c r="N15" i="5"/>
  <c r="N16" i="5" s="1"/>
  <c r="N29" i="11" s="1"/>
  <c r="N33" i="11" s="1"/>
  <c r="BG15" i="7"/>
  <c r="BG21" i="5"/>
  <c r="BJ8" i="5" l="1"/>
  <c r="BI20" i="5"/>
  <c r="BI15" i="5"/>
  <c r="BI16" i="5" s="1"/>
  <c r="BH15" i="7"/>
  <c r="BH21" i="5"/>
  <c r="I51" i="6"/>
  <c r="J51" i="6" s="1"/>
  <c r="H51" i="6"/>
  <c r="BI15" i="7" l="1"/>
  <c r="BI21" i="5"/>
  <c r="I52" i="6"/>
  <c r="J52" i="6" s="1"/>
  <c r="H52" i="6"/>
  <c r="BK8" i="5"/>
  <c r="BJ20" i="5"/>
  <c r="BJ15" i="5"/>
  <c r="BJ16" i="5" s="1"/>
  <c r="BJ15" i="7" l="1"/>
  <c r="BJ21" i="5"/>
  <c r="BK20" i="5"/>
  <c r="BK15" i="5"/>
  <c r="BK16" i="5" s="1"/>
  <c r="BL8" i="5"/>
  <c r="I53" i="6"/>
  <c r="J53" i="6" s="1"/>
  <c r="H53" i="6"/>
  <c r="H54" i="6" l="1"/>
  <c r="I54" i="6"/>
  <c r="J54" i="6" s="1"/>
  <c r="BK15" i="7"/>
  <c r="BK21" i="5"/>
  <c r="BL15" i="5"/>
  <c r="BL16" i="5" s="1"/>
  <c r="BM8" i="5"/>
  <c r="BL20" i="5"/>
  <c r="BL15" i="7" l="1"/>
  <c r="BL21" i="5"/>
  <c r="BM20" i="5"/>
  <c r="BM15" i="5"/>
  <c r="BM16" i="5" s="1"/>
  <c r="I55" i="6"/>
  <c r="J55" i="6" s="1"/>
  <c r="H55" i="6"/>
  <c r="BM15" i="7" l="1"/>
  <c r="BM21" i="5"/>
  <c r="I56" i="6"/>
  <c r="J56" i="6" s="1"/>
  <c r="H56" i="6"/>
  <c r="I57" i="6" l="1"/>
  <c r="J57" i="6" s="1"/>
  <c r="H57" i="6"/>
  <c r="H58" i="6" l="1"/>
  <c r="I58" i="6"/>
  <c r="J58" i="6" s="1"/>
  <c r="I59" i="6" l="1"/>
  <c r="J59" i="6" s="1"/>
  <c r="H59" i="6"/>
  <c r="I60" i="6" l="1"/>
  <c r="J60" i="6" s="1"/>
  <c r="H60" i="6"/>
  <c r="I61" i="6" l="1"/>
  <c r="J61" i="6" s="1"/>
  <c r="K50" i="6" s="1"/>
  <c r="O11" i="5" s="1"/>
  <c r="H61" i="6"/>
  <c r="H62" i="6" l="1"/>
  <c r="I62" i="6"/>
  <c r="J62" i="6" s="1"/>
  <c r="O15" i="5"/>
  <c r="O16" i="5" s="1"/>
  <c r="O29" i="11" s="1"/>
  <c r="O33" i="11" s="1"/>
  <c r="H63" i="6" l="1"/>
  <c r="I63" i="6"/>
  <c r="J63" i="6" s="1"/>
  <c r="I64" i="6" l="1"/>
  <c r="J64" i="6" s="1"/>
  <c r="H64" i="6"/>
  <c r="I65" i="6" l="1"/>
  <c r="J65" i="6" s="1"/>
  <c r="H65" i="6"/>
  <c r="I66" i="6" l="1"/>
  <c r="J66" i="6" s="1"/>
  <c r="H66" i="6"/>
  <c r="H67" i="6" l="1"/>
  <c r="I67" i="6"/>
  <c r="J67" i="6" s="1"/>
  <c r="I68" i="6" l="1"/>
  <c r="J68" i="6" s="1"/>
  <c r="H68" i="6"/>
  <c r="I69" i="6" l="1"/>
  <c r="J69" i="6" s="1"/>
  <c r="H69" i="6"/>
  <c r="I70" i="6" l="1"/>
  <c r="J70" i="6" s="1"/>
  <c r="H70" i="6"/>
  <c r="H71" i="6" l="1"/>
  <c r="I71" i="6"/>
  <c r="J71" i="6" s="1"/>
  <c r="I72" i="6" l="1"/>
  <c r="J72" i="6" s="1"/>
  <c r="H72" i="6"/>
  <c r="H73" i="6" l="1"/>
  <c r="I73" i="6"/>
  <c r="J73" i="6" s="1"/>
  <c r="K62" i="6" s="1"/>
  <c r="P11" i="5" s="1"/>
  <c r="P15" i="5" l="1"/>
  <c r="P16" i="5" s="1"/>
  <c r="P29" i="11" s="1"/>
  <c r="P33" i="11" s="1"/>
  <c r="I74" i="6"/>
  <c r="J74" i="6" s="1"/>
  <c r="H74" i="6"/>
  <c r="I75" i="6" l="1"/>
  <c r="J75" i="6" s="1"/>
  <c r="H75" i="6"/>
  <c r="I76" i="6" l="1"/>
  <c r="J76" i="6" s="1"/>
  <c r="H76" i="6"/>
  <c r="I77" i="6" l="1"/>
  <c r="J77" i="6" s="1"/>
  <c r="H77" i="6"/>
  <c r="I78" i="6" l="1"/>
  <c r="J78" i="6" s="1"/>
  <c r="H78" i="6"/>
  <c r="I79" i="6" l="1"/>
  <c r="J79" i="6" s="1"/>
  <c r="H79" i="6"/>
  <c r="I80" i="6" l="1"/>
  <c r="J80" i="6" s="1"/>
  <c r="H80" i="6"/>
  <c r="I81" i="6" l="1"/>
  <c r="J81" i="6" s="1"/>
  <c r="H81" i="6"/>
  <c r="I82" i="6" l="1"/>
  <c r="J82" i="6" s="1"/>
  <c r="H82" i="6"/>
  <c r="I83" i="6" l="1"/>
  <c r="J83" i="6" s="1"/>
  <c r="H83" i="6"/>
  <c r="I84" i="6" l="1"/>
  <c r="J84" i="6" s="1"/>
  <c r="H84" i="6"/>
  <c r="I85" i="6" l="1"/>
  <c r="J85" i="6" s="1"/>
  <c r="K74" i="6" s="1"/>
  <c r="Q11" i="5" s="1"/>
  <c r="H85" i="6"/>
  <c r="I86" i="6" l="1"/>
  <c r="J86" i="6" s="1"/>
  <c r="H86" i="6"/>
  <c r="Q15" i="5"/>
  <c r="Q16" i="5" s="1"/>
  <c r="Q29" i="11" s="1"/>
  <c r="Q33" i="11" s="1"/>
  <c r="H87" i="6" l="1"/>
  <c r="I87" i="6"/>
  <c r="J87" i="6" s="1"/>
  <c r="H88" i="6" l="1"/>
  <c r="I88" i="6"/>
  <c r="J88" i="6" s="1"/>
  <c r="H89" i="6" l="1"/>
  <c r="I89" i="6"/>
  <c r="J89" i="6" s="1"/>
  <c r="H90" i="6" l="1"/>
  <c r="I90" i="6"/>
  <c r="J90" i="6" s="1"/>
  <c r="H91" i="6" l="1"/>
  <c r="I91" i="6"/>
  <c r="J91" i="6" s="1"/>
  <c r="H92" i="6" l="1"/>
  <c r="I92" i="6"/>
  <c r="J92" i="6" s="1"/>
  <c r="H93" i="6" l="1"/>
  <c r="I93" i="6"/>
  <c r="J93" i="6" s="1"/>
  <c r="H94" i="6" l="1"/>
  <c r="I94" i="6"/>
  <c r="J94" i="6" s="1"/>
  <c r="H95" i="6" l="1"/>
  <c r="I95" i="6"/>
  <c r="J95" i="6" s="1"/>
  <c r="H96" i="6" l="1"/>
  <c r="I96" i="6"/>
  <c r="J96" i="6" s="1"/>
  <c r="H97" i="6" l="1"/>
  <c r="I97" i="6"/>
  <c r="J97" i="6" s="1"/>
  <c r="K86" i="6" s="1"/>
  <c r="R11" i="5" s="1"/>
  <c r="R15" i="5" l="1"/>
  <c r="R16" i="5" s="1"/>
  <c r="R29" i="11" s="1"/>
  <c r="R33" i="11" s="1"/>
  <c r="H98" i="6"/>
  <c r="I98" i="6"/>
  <c r="J98" i="6" s="1"/>
  <c r="H99" i="6" l="1"/>
  <c r="I99" i="6"/>
  <c r="J99" i="6" s="1"/>
  <c r="I100" i="6" l="1"/>
  <c r="J100" i="6" s="1"/>
  <c r="H100" i="6"/>
  <c r="I101" i="6" l="1"/>
  <c r="J101" i="6" s="1"/>
  <c r="H101" i="6"/>
  <c r="I102" i="6" l="1"/>
  <c r="J102" i="6" s="1"/>
  <c r="H102" i="6"/>
  <c r="I103" i="6" l="1"/>
  <c r="J103" i="6" s="1"/>
  <c r="H103" i="6"/>
  <c r="I104" i="6" l="1"/>
  <c r="J104" i="6" s="1"/>
  <c r="H104" i="6"/>
  <c r="I105" i="6" l="1"/>
  <c r="J105" i="6" s="1"/>
  <c r="H105" i="6"/>
  <c r="I106" i="6" l="1"/>
  <c r="J106" i="6" s="1"/>
  <c r="H106" i="6"/>
  <c r="I107" i="6" l="1"/>
  <c r="J107" i="6" s="1"/>
  <c r="H107" i="6"/>
  <c r="I108" i="6" l="1"/>
  <c r="J108" i="6" s="1"/>
  <c r="H108" i="6"/>
  <c r="I109" i="6" l="1"/>
  <c r="J109" i="6" s="1"/>
  <c r="K98" i="6" s="1"/>
  <c r="S11" i="5" s="1"/>
  <c r="H109" i="6"/>
  <c r="I110" i="6" l="1"/>
  <c r="J110" i="6" s="1"/>
  <c r="H110" i="6"/>
  <c r="S15" i="5"/>
  <c r="S16" i="5" s="1"/>
  <c r="S29" i="11" s="1"/>
  <c r="S33" i="11" s="1"/>
  <c r="I111" i="6" l="1"/>
  <c r="J111" i="6" s="1"/>
  <c r="H111" i="6"/>
  <c r="I112" i="6" l="1"/>
  <c r="J112" i="6" s="1"/>
  <c r="H112" i="6"/>
  <c r="I113" i="6" l="1"/>
  <c r="J113" i="6" s="1"/>
  <c r="H113" i="6"/>
  <c r="I114" i="6" l="1"/>
  <c r="J114" i="6" s="1"/>
  <c r="H114" i="6"/>
  <c r="I115" i="6" l="1"/>
  <c r="J115" i="6" s="1"/>
  <c r="H115" i="6"/>
  <c r="I116" i="6" l="1"/>
  <c r="J116" i="6" s="1"/>
  <c r="H116" i="6"/>
  <c r="I117" i="6" l="1"/>
  <c r="J117" i="6" s="1"/>
  <c r="H117" i="6"/>
  <c r="I118" i="6" l="1"/>
  <c r="J118" i="6" s="1"/>
  <c r="H118" i="6"/>
  <c r="I119" i="6" l="1"/>
  <c r="J119" i="6" s="1"/>
  <c r="H119" i="6"/>
  <c r="I120" i="6" l="1"/>
  <c r="J120" i="6" s="1"/>
  <c r="H120" i="6"/>
  <c r="I121" i="6" l="1"/>
  <c r="J121" i="6" s="1"/>
  <c r="K110" i="6" s="1"/>
  <c r="T11" i="5" s="1"/>
  <c r="H121" i="6"/>
  <c r="I122" i="6" l="1"/>
  <c r="J122" i="6" s="1"/>
  <c r="H122" i="6"/>
  <c r="T15" i="5"/>
  <c r="T16" i="5" s="1"/>
  <c r="T29" i="11" s="1"/>
  <c r="T33" i="11" s="1"/>
  <c r="I123" i="6" l="1"/>
  <c r="J123" i="6" s="1"/>
  <c r="H123" i="6"/>
  <c r="I124" i="6" l="1"/>
  <c r="J124" i="6" s="1"/>
  <c r="H124" i="6"/>
  <c r="I125" i="6" l="1"/>
  <c r="J125" i="6" s="1"/>
  <c r="H125" i="6"/>
  <c r="I126" i="6" l="1"/>
  <c r="J126" i="6" s="1"/>
  <c r="H126" i="6"/>
  <c r="I127" i="6" l="1"/>
  <c r="J127" i="6" s="1"/>
  <c r="H127" i="6"/>
  <c r="I128" i="6" l="1"/>
  <c r="J128" i="6" s="1"/>
  <c r="H128" i="6"/>
  <c r="I129" i="6" l="1"/>
  <c r="J129" i="6" s="1"/>
  <c r="H129" i="6"/>
  <c r="I130" i="6" l="1"/>
  <c r="J130" i="6" s="1"/>
  <c r="H130" i="6"/>
  <c r="I131" i="6" l="1"/>
  <c r="J131" i="6" s="1"/>
  <c r="H131" i="6"/>
  <c r="I132" i="6" l="1"/>
  <c r="J132" i="6" s="1"/>
  <c r="H132" i="6"/>
  <c r="I133" i="6" l="1"/>
  <c r="J133" i="6" s="1"/>
  <c r="K122" i="6" s="1"/>
  <c r="U11" i="5" s="1"/>
  <c r="H133" i="6"/>
  <c r="I134" i="6" l="1"/>
  <c r="J134" i="6" s="1"/>
  <c r="H134" i="6"/>
  <c r="U15" i="5"/>
  <c r="U16" i="5" s="1"/>
  <c r="U29" i="11" s="1"/>
  <c r="U33" i="11" s="1"/>
  <c r="H135" i="6" l="1"/>
  <c r="I135" i="6"/>
  <c r="J135" i="6" s="1"/>
  <c r="H136" i="6" l="1"/>
  <c r="I136" i="6"/>
  <c r="J136" i="6" s="1"/>
  <c r="H137" i="6" l="1"/>
  <c r="I137" i="6"/>
  <c r="J137" i="6" s="1"/>
  <c r="H138" i="6" l="1"/>
  <c r="I138" i="6"/>
  <c r="J138" i="6" s="1"/>
  <c r="H139" i="6" l="1"/>
  <c r="I139" i="6"/>
  <c r="J139" i="6" s="1"/>
  <c r="H140" i="6" l="1"/>
  <c r="I140" i="6"/>
  <c r="J140" i="6" s="1"/>
  <c r="H141" i="6" l="1"/>
  <c r="I141" i="6"/>
  <c r="J141" i="6" s="1"/>
  <c r="H142" i="6" l="1"/>
  <c r="I142" i="6"/>
  <c r="J142" i="6" s="1"/>
  <c r="H143" i="6" l="1"/>
  <c r="I143" i="6"/>
  <c r="J143" i="6" s="1"/>
  <c r="H144" i="6" l="1"/>
  <c r="I144" i="6"/>
  <c r="J144" i="6" s="1"/>
  <c r="H145" i="6" l="1"/>
  <c r="I145" i="6"/>
  <c r="J145" i="6" s="1"/>
  <c r="K134" i="6" s="1"/>
  <c r="V11" i="5" s="1"/>
  <c r="V15" i="5" l="1"/>
  <c r="V16" i="5" s="1"/>
  <c r="V29" i="11" s="1"/>
  <c r="V33" i="11" s="1"/>
  <c r="H146" i="6"/>
  <c r="I146" i="6"/>
  <c r="J146" i="6" s="1"/>
  <c r="I147" i="6" l="1"/>
  <c r="J147" i="6" s="1"/>
  <c r="H147" i="6"/>
  <c r="I148" i="6" l="1"/>
  <c r="J148" i="6" s="1"/>
  <c r="H148" i="6"/>
  <c r="I149" i="6" l="1"/>
  <c r="J149" i="6" s="1"/>
  <c r="H149" i="6"/>
  <c r="I150" i="6" l="1"/>
  <c r="J150" i="6" s="1"/>
  <c r="H150" i="6"/>
  <c r="I151" i="6" l="1"/>
  <c r="J151" i="6" s="1"/>
  <c r="H151" i="6"/>
  <c r="I152" i="6" l="1"/>
  <c r="J152" i="6" s="1"/>
  <c r="H152" i="6"/>
  <c r="I153" i="6" l="1"/>
  <c r="J153" i="6" s="1"/>
  <c r="H153" i="6"/>
  <c r="I154" i="6" l="1"/>
  <c r="J154" i="6" s="1"/>
  <c r="H154" i="6"/>
  <c r="I155" i="6" l="1"/>
  <c r="J155" i="6" s="1"/>
  <c r="H155" i="6"/>
  <c r="I156" i="6" l="1"/>
  <c r="J156" i="6" s="1"/>
  <c r="H156" i="6"/>
  <c r="I157" i="6" l="1"/>
  <c r="J157" i="6" s="1"/>
  <c r="K146" i="6" s="1"/>
  <c r="W11" i="5" s="1"/>
  <c r="H157" i="6"/>
  <c r="I158" i="6" l="1"/>
  <c r="J158" i="6" s="1"/>
  <c r="H158" i="6"/>
  <c r="W15" i="5"/>
  <c r="W16" i="5" s="1"/>
  <c r="W29" i="11" s="1"/>
  <c r="W33" i="11" s="1"/>
  <c r="I159" i="6" l="1"/>
  <c r="J159" i="6" s="1"/>
  <c r="H159" i="6"/>
  <c r="I160" i="6" l="1"/>
  <c r="J160" i="6" s="1"/>
  <c r="H160" i="6"/>
  <c r="I161" i="6" l="1"/>
  <c r="J161" i="6" s="1"/>
  <c r="H161" i="6"/>
  <c r="I162" i="6" l="1"/>
  <c r="J162" i="6" s="1"/>
  <c r="H162" i="6"/>
  <c r="I163" i="6" l="1"/>
  <c r="J163" i="6" s="1"/>
  <c r="H163" i="6"/>
  <c r="I164" i="6" l="1"/>
  <c r="J164" i="6" s="1"/>
  <c r="H164" i="6"/>
  <c r="I165" i="6" l="1"/>
  <c r="J165" i="6" s="1"/>
  <c r="H165" i="6"/>
  <c r="I166" i="6" l="1"/>
  <c r="J166" i="6" s="1"/>
  <c r="H166" i="6"/>
  <c r="I167" i="6" l="1"/>
  <c r="J167" i="6" s="1"/>
  <c r="H167" i="6"/>
  <c r="I168" i="6" l="1"/>
  <c r="J168" i="6" s="1"/>
  <c r="H168" i="6"/>
  <c r="I169" i="6" l="1"/>
  <c r="J169" i="6" s="1"/>
  <c r="K158" i="6" s="1"/>
  <c r="X11" i="5" s="1"/>
  <c r="H169" i="6"/>
  <c r="I170" i="6" l="1"/>
  <c r="J170" i="6" s="1"/>
  <c r="H170" i="6"/>
  <c r="X15" i="5"/>
  <c r="X16" i="5" s="1"/>
  <c r="X29" i="11" s="1"/>
  <c r="X33" i="11" s="1"/>
  <c r="I171" i="6" l="1"/>
  <c r="J171" i="6" s="1"/>
  <c r="H171" i="6"/>
  <c r="I172" i="6" l="1"/>
  <c r="J172" i="6" s="1"/>
  <c r="H172" i="6"/>
  <c r="I173" i="6" l="1"/>
  <c r="J173" i="6" s="1"/>
  <c r="H173" i="6"/>
  <c r="I174" i="6" l="1"/>
  <c r="J174" i="6" s="1"/>
  <c r="H174" i="6"/>
  <c r="I175" i="6" l="1"/>
  <c r="J175" i="6" s="1"/>
  <c r="H175" i="6"/>
  <c r="I176" i="6" l="1"/>
  <c r="J176" i="6" s="1"/>
  <c r="H176" i="6"/>
  <c r="I177" i="6" l="1"/>
  <c r="J177" i="6" s="1"/>
  <c r="H177" i="6"/>
  <c r="I178" i="6" l="1"/>
  <c r="J178" i="6" s="1"/>
  <c r="H178" i="6"/>
  <c r="I179" i="6" l="1"/>
  <c r="J179" i="6" s="1"/>
  <c r="H179" i="6"/>
  <c r="I180" i="6" l="1"/>
  <c r="J180" i="6" s="1"/>
  <c r="H180" i="6"/>
  <c r="I181" i="6" l="1"/>
  <c r="J181" i="6" s="1"/>
  <c r="K170" i="6" s="1"/>
  <c r="Y11" i="5" s="1"/>
  <c r="H181" i="6"/>
  <c r="I182" i="6" l="1"/>
  <c r="J182" i="6" s="1"/>
  <c r="H182" i="6"/>
  <c r="Y15" i="5"/>
  <c r="Y16" i="5" s="1"/>
  <c r="Y29" i="11" s="1"/>
  <c r="Y33" i="11" s="1"/>
  <c r="H183" i="6" l="1"/>
  <c r="I183" i="6"/>
  <c r="J183" i="6" s="1"/>
  <c r="H184" i="6" l="1"/>
  <c r="I184" i="6"/>
  <c r="J184" i="6" s="1"/>
  <c r="H185" i="6" l="1"/>
  <c r="I185" i="6"/>
  <c r="J185" i="6" s="1"/>
  <c r="H186" i="6" l="1"/>
  <c r="I186" i="6"/>
  <c r="J186" i="6" s="1"/>
  <c r="H187" i="6" l="1"/>
  <c r="I187" i="6"/>
  <c r="J187" i="6" s="1"/>
  <c r="H188" i="6" l="1"/>
  <c r="I188" i="6"/>
  <c r="J188" i="6" s="1"/>
  <c r="H189" i="6" l="1"/>
  <c r="I189" i="6"/>
  <c r="J189" i="6" s="1"/>
  <c r="H190" i="6" l="1"/>
  <c r="I190" i="6"/>
  <c r="J190" i="6" s="1"/>
  <c r="H191" i="6" l="1"/>
  <c r="I191" i="6"/>
  <c r="J191" i="6" s="1"/>
  <c r="H192" i="6" l="1"/>
  <c r="I192" i="6"/>
  <c r="J192" i="6" s="1"/>
  <c r="H193" i="6" l="1"/>
  <c r="I193" i="6"/>
  <c r="J193" i="6" s="1"/>
  <c r="K182" i="6" s="1"/>
  <c r="Z11" i="5" s="1"/>
  <c r="Z15" i="5" l="1"/>
  <c r="Z16" i="5" s="1"/>
  <c r="Z29" i="11" s="1"/>
  <c r="Z33" i="11" s="1"/>
  <c r="H194" i="6"/>
  <c r="I194" i="6"/>
  <c r="J194" i="6" s="1"/>
  <c r="I195" i="6" l="1"/>
  <c r="J195" i="6" s="1"/>
  <c r="H195" i="6"/>
  <c r="I196" i="6" l="1"/>
  <c r="J196" i="6" s="1"/>
  <c r="H196" i="6"/>
  <c r="H197" i="6" l="1"/>
  <c r="I197" i="6"/>
  <c r="J197" i="6" s="1"/>
  <c r="H198" i="6" l="1"/>
  <c r="I198" i="6"/>
  <c r="J198" i="6" s="1"/>
  <c r="H199" i="6" l="1"/>
  <c r="I199" i="6"/>
  <c r="J199" i="6" s="1"/>
  <c r="H200" i="6" l="1"/>
  <c r="I200" i="6"/>
  <c r="J200" i="6" s="1"/>
  <c r="H201" i="6" l="1"/>
  <c r="I201" i="6"/>
  <c r="J201" i="6" s="1"/>
  <c r="H202" i="6" l="1"/>
  <c r="I202" i="6"/>
  <c r="J202" i="6" s="1"/>
  <c r="H203" i="6" l="1"/>
  <c r="I203" i="6"/>
  <c r="J203" i="6" s="1"/>
  <c r="H204" i="6" l="1"/>
  <c r="I204" i="6"/>
  <c r="J204" i="6" s="1"/>
  <c r="H205" i="6" l="1"/>
  <c r="I205" i="6"/>
  <c r="J205" i="6" s="1"/>
  <c r="K194" i="6" s="1"/>
  <c r="AA11" i="5" s="1"/>
  <c r="AA15" i="5" l="1"/>
  <c r="AA16" i="5" s="1"/>
  <c r="AA29" i="11" s="1"/>
  <c r="AA33" i="11" s="1"/>
  <c r="H206" i="6"/>
  <c r="I206" i="6"/>
  <c r="J206" i="6" s="1"/>
  <c r="I207" i="6" l="1"/>
  <c r="J207" i="6" s="1"/>
  <c r="H207" i="6"/>
  <c r="H208" i="6" l="1"/>
  <c r="I208" i="6"/>
  <c r="J208" i="6" s="1"/>
  <c r="I209" i="6" l="1"/>
  <c r="J209" i="6" s="1"/>
  <c r="H209" i="6"/>
  <c r="H210" i="6" l="1"/>
  <c r="I210" i="6"/>
  <c r="J210" i="6" s="1"/>
  <c r="I211" i="6" l="1"/>
  <c r="J211" i="6" s="1"/>
  <c r="H211" i="6"/>
  <c r="H212" i="6" l="1"/>
  <c r="I212" i="6"/>
  <c r="J212" i="6" s="1"/>
  <c r="I213" i="6" l="1"/>
  <c r="J213" i="6" s="1"/>
  <c r="H213" i="6"/>
  <c r="H214" i="6" l="1"/>
  <c r="I214" i="6"/>
  <c r="J214" i="6" s="1"/>
  <c r="I215" i="6" l="1"/>
  <c r="J215" i="6" s="1"/>
  <c r="H215" i="6"/>
  <c r="H216" i="6" l="1"/>
  <c r="I216" i="6"/>
  <c r="J216" i="6" s="1"/>
  <c r="I217" i="6" l="1"/>
  <c r="J217" i="6" s="1"/>
  <c r="K206" i="6" s="1"/>
  <c r="AB11" i="5" s="1"/>
  <c r="H217" i="6"/>
  <c r="H218" i="6" l="1"/>
  <c r="I218" i="6"/>
  <c r="J218" i="6" s="1"/>
  <c r="AB15" i="5"/>
  <c r="AB16" i="5" s="1"/>
  <c r="AB29" i="11" s="1"/>
  <c r="AB33" i="11" s="1"/>
  <c r="I219" i="6" l="1"/>
  <c r="J219" i="6" s="1"/>
  <c r="H219" i="6"/>
  <c r="I220" i="6" l="1"/>
  <c r="J220" i="6" s="1"/>
  <c r="H220" i="6"/>
  <c r="I221" i="6" l="1"/>
  <c r="J221" i="6" s="1"/>
  <c r="H221" i="6"/>
  <c r="I222" i="6" l="1"/>
  <c r="J222" i="6" s="1"/>
  <c r="H222" i="6"/>
  <c r="I223" i="6" l="1"/>
  <c r="J223" i="6" s="1"/>
  <c r="H223" i="6"/>
  <c r="I224" i="6" l="1"/>
  <c r="J224" i="6" s="1"/>
  <c r="H224" i="6"/>
  <c r="I225" i="6" l="1"/>
  <c r="J225" i="6" s="1"/>
  <c r="H225" i="6"/>
  <c r="I226" i="6" l="1"/>
  <c r="J226" i="6" s="1"/>
  <c r="H226" i="6"/>
  <c r="I227" i="6" l="1"/>
  <c r="J227" i="6" s="1"/>
  <c r="H227" i="6"/>
  <c r="I228" i="6" l="1"/>
  <c r="J228" i="6" s="1"/>
  <c r="H228" i="6"/>
  <c r="I229" i="6" l="1"/>
  <c r="J229" i="6" s="1"/>
  <c r="K218" i="6" s="1"/>
  <c r="AC11" i="5" s="1"/>
  <c r="H229" i="6"/>
  <c r="I230" i="6" l="1"/>
  <c r="J230" i="6" s="1"/>
  <c r="H230" i="6"/>
  <c r="AC15" i="5"/>
  <c r="AC16" i="5" s="1"/>
  <c r="AC29" i="11" s="1"/>
  <c r="AC33" i="11" s="1"/>
  <c r="I231" i="6" l="1"/>
  <c r="J231" i="6" s="1"/>
  <c r="H231" i="6"/>
  <c r="I232" i="6" l="1"/>
  <c r="J232" i="6" s="1"/>
  <c r="H232" i="6"/>
  <c r="I233" i="6" l="1"/>
  <c r="J233" i="6" s="1"/>
  <c r="H233" i="6"/>
  <c r="I234" i="6" l="1"/>
  <c r="J234" i="6" s="1"/>
  <c r="H234" i="6"/>
  <c r="I235" i="6" l="1"/>
  <c r="J235" i="6" s="1"/>
  <c r="H235" i="6"/>
  <c r="I236" i="6" l="1"/>
  <c r="J236" i="6" s="1"/>
  <c r="H236" i="6"/>
  <c r="I237" i="6" l="1"/>
  <c r="J237" i="6" s="1"/>
  <c r="H237" i="6"/>
  <c r="I238" i="6" l="1"/>
  <c r="J238" i="6" s="1"/>
  <c r="H238" i="6"/>
  <c r="I239" i="6" l="1"/>
  <c r="J239" i="6" s="1"/>
  <c r="H239" i="6"/>
  <c r="I240" i="6" l="1"/>
  <c r="J240" i="6" s="1"/>
  <c r="H240" i="6"/>
  <c r="I241" i="6" l="1"/>
  <c r="J241" i="6" s="1"/>
  <c r="K230" i="6" s="1"/>
  <c r="AD11" i="5" s="1"/>
  <c r="H241" i="6"/>
  <c r="AD15" i="5" l="1"/>
  <c r="AD16" i="5" s="1"/>
  <c r="AD29" i="11" s="1"/>
  <c r="AD33" i="11" s="1"/>
  <c r="B34" i="11" s="1"/>
  <c r="B44" i="11" s="1"/>
  <c r="I4" i="8" a="1"/>
  <c r="I4" i="8"/>
  <c r="J4" i="8" a="1"/>
  <c r="J4" i="8"/>
  <c r="M4" i="8"/>
  <c r="J5" i="8"/>
  <c r="M5" i="8"/>
  <c r="J64" i="8"/>
  <c r="M64" i="8"/>
  <c r="J56" i="8"/>
  <c r="M56" i="8"/>
  <c r="J48" i="8"/>
  <c r="M48" i="8"/>
  <c r="J40" i="8"/>
  <c r="M40" i="8"/>
  <c r="J63" i="8"/>
  <c r="M63" i="8"/>
  <c r="J61" i="8"/>
  <c r="M61" i="8"/>
  <c r="J58" i="8"/>
  <c r="M58" i="8"/>
  <c r="J47" i="8"/>
  <c r="M47" i="8"/>
  <c r="J45" i="8"/>
  <c r="M45" i="8"/>
  <c r="J42" i="8"/>
  <c r="M42" i="8"/>
  <c r="J39" i="8"/>
  <c r="M39" i="8"/>
  <c r="J6" i="8"/>
  <c r="M6" i="8"/>
  <c r="J55" i="8"/>
  <c r="M55" i="8"/>
  <c r="J53" i="8"/>
  <c r="M53" i="8"/>
  <c r="J50" i="8"/>
  <c r="M50" i="8"/>
  <c r="J7" i="8"/>
  <c r="M7" i="8"/>
  <c r="J11" i="8"/>
  <c r="M11" i="8"/>
  <c r="J13" i="8"/>
  <c r="M13" i="8"/>
  <c r="J67" i="8"/>
  <c r="M67" i="8"/>
  <c r="J59" i="8"/>
  <c r="M59" i="8"/>
  <c r="J51" i="8"/>
  <c r="M51" i="8"/>
  <c r="J43" i="8"/>
  <c r="M43" i="8"/>
  <c r="J65" i="8"/>
  <c r="M65" i="8"/>
  <c r="J62" i="8"/>
  <c r="M62" i="8"/>
  <c r="J60" i="8"/>
  <c r="M60" i="8"/>
  <c r="J49" i="8"/>
  <c r="M49" i="8"/>
  <c r="J46" i="8"/>
  <c r="M46" i="8"/>
  <c r="J44" i="8"/>
  <c r="M44" i="8"/>
  <c r="J41" i="8"/>
  <c r="M41" i="8"/>
  <c r="J9" i="8"/>
  <c r="M9" i="8"/>
  <c r="J57" i="8"/>
  <c r="M57" i="8"/>
  <c r="J54" i="8"/>
  <c r="M54" i="8"/>
  <c r="J52" i="8"/>
  <c r="M52" i="8"/>
  <c r="J12" i="8"/>
  <c r="M12" i="8"/>
  <c r="J66" i="8"/>
  <c r="M66" i="8"/>
  <c r="J8" i="8"/>
  <c r="M8" i="8"/>
  <c r="J10" i="8"/>
  <c r="M10" i="8"/>
  <c r="K4" i="8" l="1"/>
  <c r="N4" i="8" s="1"/>
  <c r="P4" i="8" s="1"/>
  <c r="O4" i="8" l="1"/>
  <c r="L5" i="8"/>
  <c r="B4" i="3" s="1"/>
  <c r="R4" i="8"/>
  <c r="S4" i="8"/>
  <c r="T4" i="8" s="1"/>
  <c r="W4" i="8" l="1"/>
  <c r="X4" i="8" s="1"/>
  <c r="V4" i="8"/>
  <c r="B6" i="3"/>
  <c r="Q5" i="8"/>
  <c r="U5" i="8" l="1"/>
  <c r="I3" i="9" s="1"/>
  <c r="B17" i="3"/>
  <c r="B22" i="3"/>
  <c r="G3" i="9"/>
  <c r="F3" i="9" l="1"/>
  <c r="K3" i="9"/>
  <c r="P3" i="9" s="1"/>
  <c r="C11" i="3"/>
  <c r="C15" i="3"/>
  <c r="C13" i="3"/>
  <c r="C9" i="3"/>
  <c r="C14" i="3"/>
  <c r="G9" i="3"/>
  <c r="C12" i="3"/>
  <c r="C17" i="3"/>
  <c r="C10" i="3"/>
  <c r="B24" i="3"/>
  <c r="C5" i="3"/>
  <c r="C4" i="3"/>
  <c r="C6" i="3"/>
  <c r="Q3" i="9" l="1"/>
  <c r="C13" i="7" s="1"/>
  <c r="C14" i="7" s="1"/>
  <c r="C16" i="7" s="1"/>
  <c r="C17" i="7" s="1"/>
  <c r="B36" i="3"/>
  <c r="C24" i="3" s="1"/>
  <c r="H7" i="3"/>
  <c r="H4" i="3"/>
  <c r="H5" i="3"/>
  <c r="G8" i="3"/>
  <c r="H6" i="3"/>
  <c r="H9" i="3"/>
  <c r="I5" i="8" l="1"/>
  <c r="K5" i="8" s="1"/>
  <c r="N5" i="8" s="1"/>
  <c r="P5" i="8" s="1"/>
  <c r="H8" i="3"/>
  <c r="G12" i="3"/>
  <c r="C36" i="3"/>
  <c r="C28" i="3"/>
  <c r="C27" i="3"/>
  <c r="C34" i="3"/>
  <c r="C23" i="3"/>
  <c r="C32" i="3"/>
  <c r="C33" i="3"/>
  <c r="C29" i="3"/>
  <c r="C22" i="3"/>
  <c r="O5" i="8" l="1"/>
  <c r="L6" i="8" s="1"/>
  <c r="S5" i="8"/>
  <c r="T5" i="8" s="1"/>
  <c r="R5" i="8"/>
  <c r="Q6" i="8" l="1"/>
  <c r="G4" i="9" s="1"/>
  <c r="W5" i="8"/>
  <c r="X5" i="8" s="1"/>
  <c r="V5" i="8"/>
  <c r="U6" i="8" l="1"/>
  <c r="F4" i="9" s="1"/>
  <c r="K4" i="9" l="1"/>
  <c r="I4" i="9"/>
  <c r="P4" i="9" l="1"/>
  <c r="Q4" i="9" s="1"/>
  <c r="D13" i="7" s="1"/>
  <c r="D14" i="7" s="1"/>
  <c r="D13" i="7" a="1"/>
  <c r="I6" i="8" l="1"/>
  <c r="K6" i="8" s="1"/>
  <c r="D16" i="7"/>
  <c r="D17" i="7" s="1"/>
  <c r="O6" i="8" l="1"/>
  <c r="N6" i="8"/>
  <c r="L7" i="8" l="1"/>
  <c r="P6" i="8"/>
  <c r="R6" i="8" l="1"/>
  <c r="T6" i="8" s="1"/>
  <c r="S6" i="8"/>
  <c r="W6" i="8" l="1"/>
  <c r="V6" i="8"/>
  <c r="Q7" i="8"/>
  <c r="U7" i="8" l="1"/>
  <c r="F5" i="9"/>
  <c r="G5" i="9"/>
  <c r="I5" i="9"/>
  <c r="K5" i="9"/>
  <c r="X6" i="8"/>
  <c r="P5" i="9" l="1"/>
  <c r="Q5" i="9" s="1"/>
  <c r="E13" i="7" s="1"/>
  <c r="E14" i="7" s="1"/>
  <c r="I7" i="8" s="1"/>
  <c r="K7" i="8" s="1"/>
  <c r="E16" i="7" l="1"/>
  <c r="E17" i="7" s="1"/>
  <c r="O7" i="8"/>
  <c r="N7" i="8"/>
  <c r="L8" i="8" s="1"/>
  <c r="P7" i="8" l="1"/>
  <c r="R7" i="8" l="1"/>
  <c r="T7" i="8" s="1"/>
  <c r="S7" i="8"/>
  <c r="V7" i="8" l="1"/>
  <c r="X7" i="8" s="1"/>
  <c r="W7" i="8"/>
  <c r="Q8" i="8"/>
  <c r="G6" i="9" l="1"/>
  <c r="U8" i="8"/>
  <c r="K6" i="9" l="1"/>
  <c r="I6" i="9"/>
  <c r="P6" i="9" s="1"/>
  <c r="F6" i="9"/>
  <c r="Q6" i="9" l="1"/>
  <c r="F13" i="7" s="1"/>
  <c r="F14" i="7" s="1"/>
  <c r="I8" i="8" l="1"/>
  <c r="K8" i="8" s="1"/>
  <c r="F16" i="7"/>
  <c r="F17" i="7" s="1"/>
  <c r="N8" i="8" l="1"/>
  <c r="O8" i="8"/>
  <c r="L9" i="8" l="1"/>
  <c r="P8" i="8"/>
  <c r="R8" i="8" l="1"/>
  <c r="T8" i="8"/>
  <c r="S8" i="8"/>
  <c r="W8" i="8" l="1"/>
  <c r="V8" i="8"/>
  <c r="Q9" i="8"/>
  <c r="U9" i="8" l="1"/>
  <c r="F7" i="9" s="1"/>
  <c r="G7" i="9"/>
  <c r="X8" i="8"/>
  <c r="K7" i="9" l="1"/>
  <c r="I7" i="9"/>
  <c r="P7" i="9" l="1"/>
  <c r="Q7" i="9" s="1"/>
  <c r="G13" i="7" s="1"/>
  <c r="G14" i="7" s="1"/>
  <c r="I9" i="8" s="1"/>
  <c r="K9" i="8" s="1"/>
  <c r="G16" i="7" l="1"/>
  <c r="G17" i="7" s="1"/>
  <c r="O9" i="8"/>
  <c r="N9" i="8"/>
  <c r="L10" i="8" s="1"/>
  <c r="P9" i="8" l="1"/>
  <c r="S9" i="8" s="1"/>
  <c r="R9" i="8" l="1"/>
  <c r="Q10" i="8" s="1"/>
  <c r="G8" i="9" s="1"/>
  <c r="T9" i="8" l="1"/>
  <c r="V9" i="8" s="1"/>
  <c r="X9" i="8" l="1"/>
  <c r="W9" i="8"/>
  <c r="U10" i="8" s="1"/>
  <c r="F8" i="9" s="1"/>
  <c r="K8" i="9"/>
  <c r="I8" i="9" l="1"/>
  <c r="P8" i="9"/>
  <c r="Q8" i="9" s="1"/>
  <c r="H13" i="7" s="1"/>
  <c r="H14" i="7" s="1"/>
  <c r="I10" i="8" l="1"/>
  <c r="K10" i="8" s="1"/>
  <c r="H16" i="7"/>
  <c r="H17" i="7" s="1"/>
  <c r="N10" i="8" l="1"/>
  <c r="O10" i="8"/>
  <c r="P10" i="8" l="1"/>
  <c r="S10" i="8" s="1"/>
  <c r="L11" i="8"/>
  <c r="R10" i="8" l="1"/>
  <c r="Q11" i="8"/>
  <c r="T10" i="8"/>
  <c r="W10" i="8" s="1"/>
  <c r="G9" i="9"/>
  <c r="V10" i="8" l="1"/>
  <c r="X10" i="8" s="1"/>
  <c r="U11" i="8" l="1"/>
  <c r="I9" i="9" s="1"/>
  <c r="F9" i="9" l="1"/>
  <c r="K9" i="9"/>
  <c r="P9" i="9" s="1"/>
  <c r="Q9" i="9" s="1"/>
  <c r="I13" i="7" s="1"/>
  <c r="I14" i="7" s="1"/>
  <c r="I11" i="8" l="1"/>
  <c r="K11" i="8" s="1"/>
  <c r="I16" i="7"/>
  <c r="I17" i="7" s="1"/>
  <c r="O11" i="8" l="1"/>
  <c r="N11" i="8"/>
  <c r="L12" i="8" s="1"/>
  <c r="P11" i="8" l="1"/>
  <c r="R11" i="8" l="1"/>
  <c r="T11" i="8"/>
  <c r="S11" i="8"/>
  <c r="V11" i="8" l="1"/>
  <c r="X11" i="8" s="1"/>
  <c r="W11" i="8"/>
  <c r="Q12" i="8"/>
  <c r="G10" i="9" l="1"/>
  <c r="U12" i="8"/>
  <c r="F10" i="9" s="1"/>
  <c r="I10" i="9" l="1"/>
  <c r="K10" i="9"/>
  <c r="P10" i="9" s="1"/>
  <c r="Q10" i="9" s="1"/>
  <c r="J13" i="7" s="1"/>
  <c r="J14" i="7" s="1"/>
  <c r="J16" i="7" l="1"/>
  <c r="J17" i="7" s="1"/>
  <c r="I12" i="8"/>
  <c r="K12" i="8" s="1"/>
  <c r="O12" i="8" l="1"/>
  <c r="P12" i="8" s="1"/>
  <c r="N12" i="8"/>
  <c r="L13" i="8" s="1"/>
  <c r="S12" i="8" l="1"/>
  <c r="T12" i="8" s="1"/>
  <c r="R12" i="8"/>
  <c r="Q13" i="8" l="1"/>
  <c r="G11" i="9" s="1"/>
  <c r="V12" i="8"/>
  <c r="W12" i="8"/>
  <c r="X12" i="8" s="1"/>
  <c r="U13" i="8" l="1"/>
  <c r="F11" i="9" s="1"/>
  <c r="I11" i="9" l="1"/>
  <c r="K11" i="9"/>
  <c r="P11" i="9" l="1"/>
  <c r="Q11" i="9" s="1"/>
  <c r="K13" i="7" s="1"/>
  <c r="K14" i="7" s="1"/>
  <c r="K16" i="7" l="1"/>
  <c r="K17" i="7" s="1"/>
  <c r="I13" i="8"/>
  <c r="K13" i="8" s="1"/>
  <c r="N13" i="8" l="1"/>
  <c r="O13" i="8"/>
  <c r="L14" i="8" l="1"/>
  <c r="P13" i="8"/>
  <c r="R13" i="8" l="1"/>
  <c r="S13" i="8"/>
  <c r="T13" i="8" l="1"/>
  <c r="W13" i="8" s="1"/>
  <c r="Q14" i="8"/>
  <c r="V13" i="8" l="1"/>
  <c r="U14" i="8" s="1"/>
  <c r="G12" i="9"/>
  <c r="B42" i="11" l="1"/>
  <c r="F12" i="9"/>
  <c r="X13" i="8"/>
  <c r="K12" i="9"/>
  <c r="I12" i="9"/>
  <c r="B50" i="11"/>
  <c r="P12" i="9" l="1"/>
  <c r="Q12" i="9" s="1"/>
  <c r="L13" i="7" s="1"/>
  <c r="L14" i="7" s="1"/>
  <c r="I14" i="8" s="1"/>
  <c r="B52" i="11"/>
  <c r="B55" i="11" s="1"/>
  <c r="B53" i="11"/>
  <c r="B56" i="11" s="1"/>
  <c r="C74" i="11" l="1"/>
  <c r="D74" i="11" s="1"/>
  <c r="C72" i="11"/>
  <c r="D72" i="11" s="1"/>
  <c r="C73" i="11"/>
  <c r="C66" i="11"/>
  <c r="D66" i="11" s="1"/>
  <c r="C67" i="11"/>
  <c r="C68" i="11"/>
  <c r="D68" i="11" s="1"/>
  <c r="B14" i="11" l="1"/>
  <c r="B13" i="11" s="1"/>
  <c r="E66" i="11"/>
  <c r="E72" i="11"/>
  <c r="B61" i="11"/>
  <c r="L19" i="5" s="1"/>
  <c r="D14" i="11"/>
  <c r="D13" i="11" s="1"/>
  <c r="B62" i="11" l="1"/>
  <c r="AK12" i="7" s="1"/>
  <c r="AE19" i="5"/>
  <c r="AE20" i="5" s="1"/>
  <c r="T19" i="5"/>
  <c r="T20" i="5" s="1"/>
  <c r="AD19" i="5"/>
  <c r="AD20" i="5" s="1"/>
  <c r="AF19" i="5"/>
  <c r="AF20" i="5" s="1"/>
  <c r="AA19" i="5"/>
  <c r="AA20" i="5" s="1"/>
  <c r="AG19" i="5"/>
  <c r="AG20" i="5" s="1"/>
  <c r="Q19" i="5"/>
  <c r="Q20" i="5" s="1"/>
  <c r="X19" i="5"/>
  <c r="X20" i="5" s="1"/>
  <c r="L20" i="5"/>
  <c r="P19" i="5"/>
  <c r="P20" i="5" s="1"/>
  <c r="AC19" i="5"/>
  <c r="AC20" i="5" s="1"/>
  <c r="U19" i="5"/>
  <c r="U20" i="5" s="1"/>
  <c r="V19" i="5"/>
  <c r="V20" i="5" s="1"/>
  <c r="R19" i="5"/>
  <c r="R20" i="5" s="1"/>
  <c r="AB19" i="5"/>
  <c r="AB20" i="5" s="1"/>
  <c r="Y19" i="5"/>
  <c r="Y20" i="5" s="1"/>
  <c r="S19" i="5"/>
  <c r="S20" i="5" s="1"/>
  <c r="M19" i="5"/>
  <c r="M20" i="5" s="1"/>
  <c r="W19" i="5"/>
  <c r="W20" i="5" s="1"/>
  <c r="AH19" i="5"/>
  <c r="AH20" i="5" s="1"/>
  <c r="Z19" i="5"/>
  <c r="Z20" i="5" s="1"/>
  <c r="AI19" i="5"/>
  <c r="AI20" i="5" s="1"/>
  <c r="N19" i="5"/>
  <c r="N20" i="5" s="1"/>
  <c r="AJ19" i="5"/>
  <c r="AJ20" i="5" s="1"/>
  <c r="O19" i="5"/>
  <c r="O20" i="5" s="1"/>
  <c r="AJ15" i="7" l="1"/>
  <c r="J38" i="8" s="1"/>
  <c r="M38" i="8" s="1"/>
  <c r="AJ21" i="5"/>
  <c r="X15" i="7"/>
  <c r="J26" i="8" s="1"/>
  <c r="M26" i="8" s="1"/>
  <c r="X21" i="5"/>
  <c r="AF15" i="7"/>
  <c r="J34" i="8" s="1"/>
  <c r="M34" i="8" s="1"/>
  <c r="AF21" i="5"/>
  <c r="Y21" i="5"/>
  <c r="Y15" i="7"/>
  <c r="J27" i="8" s="1"/>
  <c r="M27" i="8" s="1"/>
  <c r="N21" i="5"/>
  <c r="N15" i="7"/>
  <c r="J16" i="8" s="1"/>
  <c r="M16" i="8" s="1"/>
  <c r="AB15" i="7"/>
  <c r="J30" i="8" s="1"/>
  <c r="M30" i="8" s="1"/>
  <c r="AB21" i="5"/>
  <c r="AC15" i="7"/>
  <c r="J31" i="8" s="1"/>
  <c r="M31" i="8" s="1"/>
  <c r="AC21" i="5"/>
  <c r="Q15" i="7"/>
  <c r="J19" i="8" s="1"/>
  <c r="M19" i="8" s="1"/>
  <c r="Q21" i="5"/>
  <c r="AD21" i="5"/>
  <c r="AD15" i="7"/>
  <c r="J32" i="8" s="1"/>
  <c r="M32" i="8" s="1"/>
  <c r="U21" i="5"/>
  <c r="U15" i="7"/>
  <c r="J23" i="8" s="1"/>
  <c r="M23" i="8" s="1"/>
  <c r="W21" i="5"/>
  <c r="W15" i="7"/>
  <c r="J25" i="8" s="1"/>
  <c r="M25" i="8" s="1"/>
  <c r="AI15" i="7"/>
  <c r="J37" i="8" s="1"/>
  <c r="M37" i="8" s="1"/>
  <c r="AI21" i="5"/>
  <c r="M15" i="7"/>
  <c r="J15" i="8" s="1"/>
  <c r="M15" i="8" s="1"/>
  <c r="M21" i="5"/>
  <c r="R21" i="5"/>
  <c r="R15" i="7"/>
  <c r="J20" i="8" s="1"/>
  <c r="M20" i="8" s="1"/>
  <c r="P21" i="5"/>
  <c r="P15" i="7"/>
  <c r="J18" i="8" s="1"/>
  <c r="M18" i="8" s="1"/>
  <c r="AG21" i="5"/>
  <c r="AG15" i="7"/>
  <c r="J35" i="8" s="1"/>
  <c r="M35" i="8" s="1"/>
  <c r="T21" i="5"/>
  <c r="T15" i="7"/>
  <c r="J22" i="8" s="1"/>
  <c r="M22" i="8" s="1"/>
  <c r="AH15" i="7"/>
  <c r="J36" i="8" s="1"/>
  <c r="M36" i="8" s="1"/>
  <c r="AH21" i="5"/>
  <c r="O21" i="5"/>
  <c r="O15" i="7"/>
  <c r="J17" i="8" s="1"/>
  <c r="M17" i="8" s="1"/>
  <c r="Z21" i="5"/>
  <c r="Z15" i="7"/>
  <c r="J28" i="8" s="1"/>
  <c r="M28" i="8" s="1"/>
  <c r="S21" i="5"/>
  <c r="S15" i="7"/>
  <c r="J21" i="8" s="1"/>
  <c r="M21" i="8" s="1"/>
  <c r="V15" i="7"/>
  <c r="J24" i="8" s="1"/>
  <c r="M24" i="8" s="1"/>
  <c r="V21" i="5"/>
  <c r="L15" i="7"/>
  <c r="L21" i="5"/>
  <c r="AA15" i="7"/>
  <c r="J29" i="8" s="1"/>
  <c r="M29" i="8" s="1"/>
  <c r="AA21" i="5"/>
  <c r="AE15" i="7"/>
  <c r="J33" i="8" s="1"/>
  <c r="M33" i="8" s="1"/>
  <c r="AE21" i="5"/>
  <c r="B22" i="5" l="1"/>
  <c r="G25" i="3" s="1"/>
  <c r="G26" i="3" s="1"/>
  <c r="L16" i="7"/>
  <c r="L17" i="7" s="1"/>
  <c r="J14" i="8"/>
  <c r="M14" i="8" l="1"/>
  <c r="K14" i="8"/>
  <c r="H25" i="3"/>
  <c r="H26" i="3"/>
  <c r="H24" i="3"/>
  <c r="H22" i="3"/>
  <c r="H23" i="3"/>
  <c r="G28" i="3"/>
  <c r="O14" i="8" l="1"/>
  <c r="N14" i="8"/>
  <c r="L15" i="8" s="1"/>
  <c r="P14" i="8" l="1"/>
  <c r="R14" i="8" l="1"/>
  <c r="S14" i="8"/>
  <c r="T14" i="8"/>
  <c r="Q15" i="8" l="1"/>
  <c r="G13" i="9" s="1"/>
  <c r="W14" i="8"/>
  <c r="V14" i="8"/>
  <c r="U15" i="8" l="1"/>
  <c r="X14" i="8"/>
  <c r="I13" i="9" l="1"/>
  <c r="F13" i="9"/>
  <c r="K13" i="9"/>
  <c r="P13" i="9" l="1"/>
  <c r="Q13" i="9" s="1"/>
  <c r="M13" i="7" s="1"/>
  <c r="M14" i="7" s="1"/>
  <c r="M16" i="7" l="1"/>
  <c r="M17" i="7" s="1"/>
  <c r="I15" i="8"/>
  <c r="K15" i="8" s="1"/>
  <c r="N15" i="8" l="1"/>
  <c r="P15" i="8" s="1"/>
  <c r="O15" i="8"/>
  <c r="S15" i="8" l="1"/>
  <c r="R15" i="8"/>
  <c r="L16" i="8"/>
  <c r="Q16" i="8" l="1"/>
  <c r="G14" i="9" s="1"/>
  <c r="T15" i="8"/>
  <c r="W15" i="8" l="1"/>
  <c r="V15" i="8"/>
  <c r="U16" i="8" l="1"/>
  <c r="K14" i="9" s="1"/>
  <c r="X15" i="8"/>
  <c r="I14" i="9"/>
  <c r="F14" i="9"/>
  <c r="P14" i="9" l="1"/>
  <c r="Q14" i="9" s="1"/>
  <c r="N13" i="7" s="1"/>
  <c r="N14" i="7" s="1"/>
  <c r="N16" i="7" l="1"/>
  <c r="N17" i="7" s="1"/>
  <c r="I16" i="8"/>
  <c r="K16" i="8" s="1"/>
  <c r="N16" i="8" l="1"/>
  <c r="O16" i="8"/>
  <c r="L17" i="8" l="1"/>
  <c r="P16" i="8"/>
  <c r="R16" i="8" l="1"/>
  <c r="S16" i="8"/>
  <c r="Q17" i="8" l="1"/>
  <c r="T16" i="8"/>
  <c r="W16" i="8" l="1"/>
  <c r="V16" i="8"/>
  <c r="U17" i="8" s="1"/>
  <c r="G15" i="9"/>
  <c r="X16" i="8" l="1"/>
  <c r="I15" i="9"/>
  <c r="K15" i="9"/>
  <c r="F15" i="9"/>
  <c r="P15" i="9" l="1"/>
  <c r="Q15" i="9" s="1"/>
  <c r="O13" i="7" s="1"/>
  <c r="O14" i="7" s="1"/>
  <c r="O16" i="7" s="1"/>
  <c r="O17" i="7" s="1"/>
  <c r="I17" i="8" l="1"/>
  <c r="K17" i="8" s="1"/>
  <c r="N17" i="8" s="1"/>
  <c r="O17" i="8" l="1"/>
  <c r="L18" i="8"/>
  <c r="P17" i="8"/>
  <c r="S17" i="8" l="1"/>
  <c r="R17" i="8"/>
  <c r="Q18" i="8" s="1"/>
  <c r="G16" i="9" s="1"/>
  <c r="T17" i="8" l="1"/>
  <c r="W17" i="8" l="1"/>
  <c r="V17" i="8"/>
  <c r="X17" i="8" l="1"/>
  <c r="U18" i="8"/>
  <c r="I16" i="9" l="1"/>
  <c r="K16" i="9"/>
  <c r="F16" i="9"/>
  <c r="P16" i="9" l="1"/>
  <c r="Q16" i="9" s="1"/>
  <c r="P13" i="7" s="1"/>
  <c r="P14" i="7" s="1"/>
  <c r="P16" i="7" l="1"/>
  <c r="P17" i="7" s="1"/>
  <c r="I18" i="8"/>
  <c r="K18" i="8" s="1"/>
  <c r="O18" i="8" l="1"/>
  <c r="N18" i="8"/>
  <c r="L19" i="8" s="1"/>
  <c r="P18" i="8" l="1"/>
  <c r="R18" i="8" l="1"/>
  <c r="S18" i="8"/>
  <c r="Q19" i="8" l="1"/>
  <c r="G17" i="9" s="1"/>
  <c r="T18" i="8"/>
  <c r="V18" i="8" l="1"/>
  <c r="W18" i="8"/>
  <c r="X18" i="8" l="1"/>
  <c r="U19" i="8"/>
  <c r="I17" i="9" l="1"/>
  <c r="K17" i="9"/>
  <c r="F17" i="9"/>
  <c r="P17" i="9" l="1"/>
  <c r="Q17" i="9" s="1"/>
  <c r="Q13" i="7" s="1"/>
  <c r="Q14" i="7" s="1"/>
  <c r="I19" i="8" l="1"/>
  <c r="K19" i="8" s="1"/>
  <c r="Q16" i="7"/>
  <c r="Q17" i="7" s="1"/>
  <c r="N19" i="8" l="1"/>
  <c r="O19" i="8"/>
  <c r="L20" i="8" l="1"/>
  <c r="P19" i="8"/>
  <c r="S19" i="8" l="1"/>
  <c r="R19" i="8"/>
  <c r="Q20" i="8" l="1"/>
  <c r="G18" i="9" s="1"/>
  <c r="T19" i="8"/>
  <c r="V19" i="8" l="1"/>
  <c r="W19" i="8"/>
  <c r="X19" i="8" l="1"/>
  <c r="U20" i="8"/>
  <c r="F18" i="9" l="1"/>
  <c r="I18" i="9"/>
  <c r="K18" i="9"/>
  <c r="P18" i="9" l="1"/>
  <c r="Q18" i="9" s="1"/>
  <c r="R13" i="7" s="1"/>
  <c r="R14" i="7" s="1"/>
  <c r="R16" i="7" s="1"/>
  <c r="R17" i="7" s="1"/>
  <c r="I20" i="8" l="1"/>
  <c r="K20" i="8" s="1"/>
  <c r="N20" i="8" s="1"/>
  <c r="O20" i="8" l="1"/>
  <c r="L21" i="8" s="1"/>
  <c r="P20" i="8"/>
  <c r="S20" i="8" l="1"/>
  <c r="R20" i="8"/>
  <c r="T20" i="8" l="1"/>
  <c r="Q21" i="8"/>
  <c r="G19" i="9" l="1"/>
  <c r="W20" i="8"/>
  <c r="V20" i="8"/>
  <c r="U21" i="8" s="1"/>
  <c r="K19" i="9" l="1"/>
  <c r="I19" i="9"/>
  <c r="X20" i="8"/>
  <c r="F19" i="9"/>
  <c r="P19" i="9" l="1"/>
  <c r="Q19" i="9" s="1"/>
  <c r="S13" i="7" s="1"/>
  <c r="S14" i="7" s="1"/>
  <c r="S16" i="7" s="1"/>
  <c r="S17" i="7" s="1"/>
  <c r="I21" i="8" l="1"/>
  <c r="K21" i="8" s="1"/>
  <c r="N21" i="8" s="1"/>
  <c r="O21" i="8" l="1"/>
  <c r="L22" i="8" s="1"/>
  <c r="P21" i="8"/>
  <c r="R21" i="8" s="1"/>
  <c r="S21" i="8" l="1"/>
  <c r="Q22" i="8" s="1"/>
  <c r="G20" i="9" s="1"/>
  <c r="T21" i="8"/>
  <c r="W21" i="8" l="1"/>
  <c r="V21" i="8"/>
  <c r="X21" i="8" l="1"/>
  <c r="U22" i="8"/>
  <c r="I20" i="9" l="1"/>
  <c r="K20" i="9"/>
  <c r="F20" i="9"/>
  <c r="P20" i="9" l="1"/>
  <c r="Q20" i="9" s="1"/>
  <c r="T13" i="7" s="1"/>
  <c r="T14" i="7" s="1"/>
  <c r="I22" i="8" l="1"/>
  <c r="K22" i="8" s="1"/>
  <c r="T16" i="7"/>
  <c r="T17" i="7" s="1"/>
  <c r="O22" i="8" l="1"/>
  <c r="N22" i="8"/>
  <c r="P22" i="8" s="1"/>
  <c r="S22" i="8" l="1"/>
  <c r="R22" i="8"/>
  <c r="Q23" i="8" s="1"/>
  <c r="L23" i="8"/>
  <c r="G21" i="9" l="1"/>
  <c r="T22" i="8"/>
  <c r="V22" i="8" l="1"/>
  <c r="X22" i="8" s="1"/>
  <c r="W22" i="8"/>
  <c r="U23" i="8" l="1"/>
  <c r="K21" i="9" l="1"/>
  <c r="I21" i="9"/>
  <c r="F21" i="9"/>
  <c r="P21" i="9" l="1"/>
  <c r="Q21" i="9" s="1"/>
  <c r="U13" i="7" s="1"/>
  <c r="U14" i="7" s="1"/>
  <c r="U16" i="7" l="1"/>
  <c r="U17" i="7" s="1"/>
  <c r="I23" i="8"/>
  <c r="K23" i="8" s="1"/>
  <c r="O23" i="8" l="1"/>
  <c r="N23" i="8"/>
  <c r="L24" i="8" s="1"/>
  <c r="P23" i="8" l="1"/>
  <c r="S23" i="8" s="1"/>
  <c r="R23" i="8" l="1"/>
  <c r="T23" i="8" s="1"/>
  <c r="V23" i="8" l="1"/>
  <c r="W23" i="8"/>
  <c r="U24" i="8" s="1"/>
  <c r="Q24" i="8"/>
  <c r="G22" i="9" s="1"/>
  <c r="X23" i="8"/>
  <c r="F22" i="9" l="1"/>
  <c r="K22" i="9"/>
  <c r="I22" i="9"/>
  <c r="P22" i="9" l="1"/>
  <c r="Q22" i="9" s="1"/>
  <c r="V13" i="7" s="1"/>
  <c r="V14" i="7" s="1"/>
  <c r="I24" i="8" s="1"/>
  <c r="K24" i="8" s="1"/>
  <c r="O24" i="8" s="1"/>
  <c r="N24" i="8" l="1"/>
  <c r="P24" i="8" s="1"/>
  <c r="R24" i="8" s="1"/>
  <c r="V16" i="7"/>
  <c r="V17" i="7" s="1"/>
  <c r="S24" i="8"/>
  <c r="L25" i="8"/>
  <c r="Q25" i="8" l="1"/>
  <c r="T24" i="8"/>
  <c r="V24" i="8" s="1"/>
  <c r="X24" i="8" s="1"/>
  <c r="G23" i="9"/>
  <c r="W24" i="8" l="1"/>
  <c r="U25" i="8"/>
  <c r="K23" i="9" l="1"/>
  <c r="I23" i="9"/>
  <c r="F23" i="9"/>
  <c r="P23" i="9" l="1"/>
  <c r="Q23" i="9" s="1"/>
  <c r="W13" i="7" s="1"/>
  <c r="W14" i="7" s="1"/>
  <c r="W16" i="7" s="1"/>
  <c r="W17" i="7" s="1"/>
  <c r="I25" i="8" l="1"/>
  <c r="K25" i="8" s="1"/>
  <c r="O25" i="8" s="1"/>
  <c r="N25" i="8" l="1"/>
  <c r="P25" i="8" s="1"/>
  <c r="L26" i="8" l="1"/>
  <c r="S25" i="8"/>
  <c r="R25" i="8"/>
  <c r="T25" i="8"/>
  <c r="Q26" i="8" l="1"/>
  <c r="G24" i="9" s="1"/>
  <c r="W25" i="8"/>
  <c r="V25" i="8"/>
  <c r="X25" i="8" l="1"/>
  <c r="U26" i="8"/>
  <c r="I24" i="9" l="1"/>
  <c r="K24" i="9"/>
  <c r="F24" i="9"/>
  <c r="P24" i="9" l="1"/>
  <c r="Q24" i="9" s="1"/>
  <c r="X13" i="7" s="1"/>
  <c r="X14" i="7" s="1"/>
  <c r="I26" i="8" s="1"/>
  <c r="K26" i="8" s="1"/>
  <c r="X16" i="7" l="1"/>
  <c r="X17" i="7" s="1"/>
  <c r="O26" i="8"/>
  <c r="N26" i="8"/>
  <c r="L27" i="8" l="1"/>
  <c r="P26" i="8"/>
  <c r="S26" i="8" l="1"/>
  <c r="R26" i="8"/>
  <c r="T26" i="8" s="1"/>
  <c r="V26" i="8" l="1"/>
  <c r="W26" i="8"/>
  <c r="X26" i="8"/>
  <c r="Q27" i="8"/>
  <c r="G25" i="9" l="1"/>
  <c r="U27" i="8"/>
  <c r="K25" i="9" l="1"/>
  <c r="I25" i="9"/>
  <c r="F25" i="9"/>
  <c r="P25" i="9" l="1"/>
  <c r="Q25" i="9"/>
  <c r="Y13" i="7" s="1"/>
  <c r="Y14" i="7" s="1"/>
  <c r="Y16" i="7" s="1"/>
  <c r="Y17" i="7" s="1"/>
  <c r="I27" i="8" l="1"/>
  <c r="K27" i="8" s="1"/>
  <c r="O27" i="8" s="1"/>
  <c r="N27" i="8" l="1"/>
  <c r="L28" i="8" s="1"/>
  <c r="P27" i="8" l="1"/>
  <c r="S27" i="8" l="1"/>
  <c r="R27" i="8"/>
  <c r="Q28" i="8" s="1"/>
  <c r="G26" i="9" s="1"/>
  <c r="T27" i="8" l="1"/>
  <c r="W27" i="8" l="1"/>
  <c r="V27" i="8"/>
  <c r="X27" i="8" l="1"/>
  <c r="U28" i="8"/>
  <c r="I26" i="9" l="1"/>
  <c r="F26" i="9"/>
  <c r="K26" i="9"/>
  <c r="P26" i="9" l="1"/>
  <c r="Q26" i="9" s="1"/>
  <c r="Z13" i="7" s="1"/>
  <c r="Z14" i="7" s="1"/>
  <c r="Z16" i="7" l="1"/>
  <c r="Z17" i="7" s="1"/>
  <c r="I28" i="8"/>
  <c r="K28" i="8" s="1"/>
  <c r="O28" i="8" l="1"/>
  <c r="N28" i="8"/>
  <c r="L29" i="8" s="1"/>
  <c r="P28" i="8" l="1"/>
  <c r="S28" i="8" l="1"/>
  <c r="R28" i="8"/>
  <c r="Q29" i="8" s="1"/>
  <c r="G27" i="9" s="1"/>
  <c r="T28" i="8" l="1"/>
  <c r="V28" i="8" s="1"/>
  <c r="W28" i="8" l="1"/>
  <c r="U29" i="8" s="1"/>
  <c r="X28" i="8"/>
  <c r="K27" i="9" l="1"/>
  <c r="I27" i="9"/>
  <c r="P27" i="9" s="1"/>
  <c r="F27" i="9"/>
  <c r="Q27" i="9" l="1"/>
  <c r="AA13" i="7" s="1"/>
  <c r="AA14" i="7" s="1"/>
  <c r="I29" i="8" s="1"/>
  <c r="K29" i="8" s="1"/>
  <c r="O29" i="8" s="1"/>
  <c r="AA16" i="7" l="1"/>
  <c r="AA17" i="7" s="1"/>
  <c r="N29" i="8"/>
  <c r="L30" i="8" s="1"/>
  <c r="P29" i="8" l="1"/>
  <c r="R29" i="8" s="1"/>
  <c r="S29" i="8" l="1"/>
  <c r="Q30" i="8" l="1"/>
  <c r="G28" i="9" s="1"/>
  <c r="T29" i="8"/>
  <c r="V29" i="8" l="1"/>
  <c r="W29" i="8"/>
  <c r="X29" i="8" l="1"/>
  <c r="U30" i="8"/>
  <c r="I28" i="9" l="1"/>
  <c r="K28" i="9"/>
  <c r="F28" i="9"/>
  <c r="P28" i="9" l="1"/>
  <c r="Q28" i="9" s="1"/>
  <c r="AB13" i="7" s="1"/>
  <c r="AB14" i="7" s="1"/>
  <c r="AB16" i="7" l="1"/>
  <c r="AB17" i="7" s="1"/>
  <c r="I30" i="8"/>
  <c r="K30" i="8" s="1"/>
  <c r="O30" i="8" l="1"/>
  <c r="N30" i="8"/>
  <c r="L31" i="8" s="1"/>
  <c r="P30" i="8"/>
  <c r="R30" i="8" l="1"/>
  <c r="S30" i="8"/>
  <c r="T30" i="8" s="1"/>
  <c r="V30" i="8" s="1"/>
  <c r="W30" i="8" l="1"/>
  <c r="Q31" i="8"/>
  <c r="G29" i="9" s="1"/>
  <c r="U31" i="8"/>
  <c r="X30" i="8"/>
  <c r="F29" i="9" l="1"/>
  <c r="I29" i="9"/>
  <c r="K29" i="9"/>
  <c r="P29" i="9" l="1"/>
  <c r="Q29" i="9" s="1"/>
  <c r="AC13" i="7" s="1"/>
  <c r="AC14" i="7" s="1"/>
  <c r="I31" i="8" s="1"/>
  <c r="K31" i="8" s="1"/>
  <c r="AC16" i="7" l="1"/>
  <c r="AC17" i="7" s="1"/>
  <c r="N31" i="8"/>
  <c r="O31" i="8"/>
  <c r="P31" i="8" l="1"/>
  <c r="R31" i="8" s="1"/>
  <c r="L32" i="8"/>
  <c r="S31" i="8" l="1"/>
  <c r="T31" i="8" s="1"/>
  <c r="W31" i="8" s="1"/>
  <c r="Q32" i="8" l="1"/>
  <c r="G30" i="9" s="1"/>
  <c r="V31" i="8"/>
  <c r="U32" i="8" s="1"/>
  <c r="F30" i="9" s="1"/>
  <c r="K30" i="9" l="1"/>
  <c r="X31" i="8"/>
  <c r="I30" i="9"/>
  <c r="P30" i="9" s="1"/>
  <c r="Q30" i="9" s="1"/>
  <c r="AD13" i="7" s="1"/>
  <c r="AD14" i="7" s="1"/>
  <c r="I32" i="8" l="1"/>
  <c r="K32" i="8" s="1"/>
  <c r="AD16" i="7"/>
  <c r="AD17" i="7" s="1"/>
  <c r="O32" i="8" l="1"/>
  <c r="N32" i="8"/>
  <c r="L33" i="8" s="1"/>
  <c r="P32" i="8" l="1"/>
  <c r="S32" i="8" l="1"/>
  <c r="R32" i="8"/>
  <c r="Q33" i="8" s="1"/>
  <c r="T32" i="8" l="1"/>
  <c r="W32" i="8" s="1"/>
  <c r="G31" i="9"/>
  <c r="V32" i="8" l="1"/>
  <c r="U33" i="8" s="1"/>
  <c r="F31" i="9" s="1"/>
  <c r="X32" i="8"/>
  <c r="K31" i="9"/>
  <c r="I31" i="9"/>
  <c r="P31" i="9" l="1"/>
  <c r="Q31" i="9" s="1"/>
  <c r="AE13" i="7" s="1"/>
  <c r="AE14" i="7" s="1"/>
  <c r="I33" i="8" l="1"/>
  <c r="K33" i="8" s="1"/>
  <c r="AE16" i="7"/>
  <c r="AE17" i="7" s="1"/>
  <c r="O33" i="8" l="1"/>
  <c r="N33" i="8"/>
  <c r="L34" i="8" s="1"/>
  <c r="P33" i="8" l="1"/>
  <c r="S33" i="8" s="1"/>
  <c r="R33" i="8" l="1"/>
  <c r="Q34" i="8"/>
  <c r="G32" i="9" s="1"/>
  <c r="T33" i="8"/>
  <c r="V33" i="8" s="1"/>
  <c r="W33" i="8" l="1"/>
  <c r="U34" i="8" s="1"/>
  <c r="X33" i="8"/>
  <c r="I32" i="9" l="1"/>
  <c r="K32" i="9"/>
  <c r="F32" i="9"/>
  <c r="P32" i="9" l="1"/>
  <c r="Q32" i="9" s="1"/>
  <c r="AF13" i="7" s="1"/>
  <c r="AF14" i="7" s="1"/>
  <c r="I34" i="8" s="1"/>
  <c r="K34" i="8" s="1"/>
  <c r="AF16" i="7" l="1"/>
  <c r="AF17" i="7" s="1"/>
  <c r="N34" i="8"/>
  <c r="O34" i="8"/>
  <c r="L35" i="8" l="1"/>
  <c r="P34" i="8"/>
  <c r="R34" i="8" l="1"/>
  <c r="S34" i="8"/>
  <c r="T34" i="8" l="1"/>
  <c r="V34" i="8" s="1"/>
  <c r="Q35" i="8"/>
  <c r="G33" i="9" s="1"/>
  <c r="X34" i="8" l="1"/>
  <c r="W34" i="8"/>
  <c r="U35" i="8" s="1"/>
  <c r="F33" i="9"/>
  <c r="I33" i="9"/>
  <c r="K33" i="9"/>
  <c r="P33" i="9" l="1"/>
  <c r="Q33" i="9" s="1"/>
  <c r="AG13" i="7" s="1"/>
  <c r="AG14" i="7" s="1"/>
  <c r="I35" i="8" l="1"/>
  <c r="K35" i="8" s="1"/>
  <c r="AG16" i="7"/>
  <c r="AG17" i="7" s="1"/>
  <c r="O35" i="8" l="1"/>
  <c r="N35" i="8"/>
  <c r="L36" i="8" l="1"/>
  <c r="P35" i="8"/>
  <c r="S35" i="8" l="1"/>
  <c r="R35" i="8"/>
  <c r="Q36" i="8" s="1"/>
  <c r="G34" i="9" s="1"/>
  <c r="T35" i="8" l="1"/>
  <c r="V35" i="8" s="1"/>
  <c r="W35" i="8" l="1"/>
  <c r="X35" i="8" s="1"/>
  <c r="U36" i="8"/>
  <c r="F34" i="9" l="1"/>
  <c r="I34" i="9"/>
  <c r="K34" i="9"/>
  <c r="P34" i="9" l="1"/>
  <c r="Q34" i="9" s="1"/>
  <c r="AH13" i="7" s="1"/>
  <c r="AH14" i="7" s="1"/>
  <c r="AH16" i="7" l="1"/>
  <c r="AH17" i="7" s="1"/>
  <c r="I36" i="8"/>
  <c r="K36" i="8" s="1"/>
  <c r="N36" i="8" l="1"/>
  <c r="O36" i="8"/>
  <c r="L37" i="8" l="1"/>
  <c r="P36" i="8"/>
  <c r="S36" i="8" l="1"/>
  <c r="R36" i="8"/>
  <c r="Q37" i="8" s="1"/>
  <c r="G35" i="9" l="1"/>
  <c r="T36" i="8"/>
  <c r="W36" i="8" l="1"/>
  <c r="V36" i="8"/>
  <c r="U37" i="8" l="1"/>
  <c r="X36" i="8"/>
  <c r="I35" i="9"/>
  <c r="K35" i="9"/>
  <c r="F35" i="9"/>
  <c r="P35" i="9" l="1"/>
  <c r="Q35" i="9" s="1"/>
  <c r="AI13" i="7" s="1"/>
  <c r="AI14" i="7" s="1"/>
  <c r="I37" i="8" l="1"/>
  <c r="K37" i="8" s="1"/>
  <c r="AI16" i="7"/>
  <c r="AI17" i="7" s="1"/>
  <c r="N37" i="8" l="1"/>
  <c r="O37" i="8"/>
  <c r="L38" i="8" l="1"/>
  <c r="P37" i="8"/>
  <c r="R37" i="8" l="1"/>
  <c r="S37" i="8"/>
  <c r="Q38" i="8" l="1"/>
  <c r="G36" i="9"/>
  <c r="T37" i="8"/>
  <c r="V37" i="8" l="1"/>
  <c r="W37" i="8"/>
  <c r="X37" i="8" l="1"/>
  <c r="U38" i="8"/>
  <c r="I36" i="9" l="1"/>
  <c r="K36" i="9"/>
  <c r="F36" i="9"/>
  <c r="P36" i="9" l="1"/>
  <c r="Q36" i="9" s="1"/>
  <c r="AJ13" i="7" s="1"/>
  <c r="AJ14" i="7" s="1"/>
  <c r="I38" i="8" l="1"/>
  <c r="K38" i="8" s="1"/>
  <c r="AJ16" i="7"/>
  <c r="AJ17" i="7" s="1"/>
  <c r="O38" i="8" l="1"/>
  <c r="N38" i="8"/>
  <c r="L39" i="8" s="1"/>
  <c r="P38" i="8" l="1"/>
  <c r="S38" i="8" l="1"/>
  <c r="R38" i="8"/>
  <c r="T38" i="8" s="1"/>
  <c r="Q39" i="8" l="1"/>
  <c r="V38" i="8"/>
  <c r="W38" i="8"/>
  <c r="G37" i="9"/>
  <c r="X38" i="8" l="1"/>
  <c r="U39" i="8"/>
  <c r="I37" i="9" l="1"/>
  <c r="K37" i="9"/>
  <c r="F37" i="9"/>
  <c r="P37" i="9" l="1"/>
  <c r="Q37" i="9" s="1"/>
  <c r="AK13" i="7" s="1"/>
  <c r="AK14" i="7" s="1"/>
  <c r="AK16" i="7" l="1"/>
  <c r="AK17" i="7" s="1"/>
  <c r="I39" i="8"/>
  <c r="K39" i="8" s="1"/>
  <c r="N39" i="8" l="1"/>
  <c r="P39" i="8" s="1"/>
  <c r="O39" i="8"/>
  <c r="L40" i="8" l="1"/>
  <c r="S39" i="8"/>
  <c r="R39" i="8"/>
  <c r="Q40" i="8" l="1"/>
  <c r="T39" i="8"/>
  <c r="V39" i="8" s="1"/>
  <c r="G38" i="9"/>
  <c r="W39" i="8" l="1"/>
  <c r="U40" i="8" s="1"/>
  <c r="X39" i="8"/>
  <c r="I38" i="9" l="1"/>
  <c r="F38" i="9"/>
  <c r="K38" i="9"/>
  <c r="P38" i="9"/>
  <c r="Q38" i="9" s="1"/>
  <c r="AL13" i="7" s="1"/>
  <c r="AL14" i="7" s="1"/>
  <c r="AL16" i="7" l="1"/>
  <c r="AL17" i="7" s="1"/>
  <c r="I40" i="8"/>
  <c r="K40" i="8" s="1"/>
  <c r="O40" i="8" l="1"/>
  <c r="N40" i="8"/>
  <c r="L41" i="8" s="1"/>
  <c r="P40" i="8" l="1"/>
  <c r="S40" i="8" l="1"/>
  <c r="R40" i="8"/>
  <c r="Q41" i="8" s="1"/>
  <c r="G39" i="9" l="1"/>
  <c r="T40" i="8"/>
  <c r="V40" i="8" l="1"/>
  <c r="W40" i="8"/>
  <c r="X40" i="8" l="1"/>
  <c r="U41" i="8"/>
  <c r="K39" i="9" l="1"/>
  <c r="I39" i="9"/>
  <c r="F39" i="9"/>
  <c r="P39" i="9" l="1"/>
  <c r="Q39" i="9" s="1"/>
  <c r="AM13" i="7" s="1"/>
  <c r="AM14" i="7" s="1"/>
  <c r="I41" i="8" s="1"/>
  <c r="K41" i="8" s="1"/>
  <c r="AM16" i="7" l="1"/>
  <c r="AM17" i="7" s="1"/>
  <c r="O41" i="8"/>
  <c r="N41" i="8"/>
  <c r="P41" i="8" l="1"/>
  <c r="L42" i="8"/>
  <c r="R41" i="8" l="1"/>
  <c r="S41" i="8"/>
  <c r="T41" i="8" l="1"/>
  <c r="V41" i="8" s="1"/>
  <c r="Q42" i="8"/>
  <c r="W41" i="8" l="1"/>
  <c r="X41" i="8" s="1"/>
  <c r="U42" i="8"/>
  <c r="K40" i="9" s="1"/>
  <c r="G40" i="9"/>
  <c r="I40" i="9" l="1"/>
  <c r="P40" i="9" s="1"/>
  <c r="F40" i="9"/>
  <c r="Q40" i="9" l="1"/>
  <c r="AN13" i="7" s="1"/>
  <c r="AN14" i="7" s="1"/>
  <c r="AN16" i="7" s="1"/>
  <c r="AN17" i="7" s="1"/>
  <c r="T1" i="9"/>
  <c r="I42" i="8" l="1"/>
  <c r="K42" i="8" s="1"/>
  <c r="N42" i="8" s="1"/>
  <c r="O42" i="8" l="1"/>
  <c r="P42" i="8"/>
  <c r="R42" i="8" s="1"/>
  <c r="L43" i="8"/>
  <c r="S42" i="8" l="1"/>
  <c r="T42" i="8"/>
  <c r="W42" i="8" s="1"/>
  <c r="Q43" i="8"/>
  <c r="V42" i="8" l="1"/>
  <c r="U43" i="8" s="1"/>
  <c r="X42" i="8"/>
  <c r="G41" i="9"/>
  <c r="F41" i="9"/>
  <c r="I41" i="9"/>
  <c r="K41" i="9"/>
  <c r="P41" i="9" l="1"/>
  <c r="Q41" i="9" s="1"/>
  <c r="AO13" i="7" s="1"/>
  <c r="AO14" i="7" s="1"/>
  <c r="I43" i="8" s="1"/>
  <c r="K43" i="8" s="1"/>
  <c r="AO16" i="7" l="1"/>
  <c r="AO17" i="7" s="1"/>
  <c r="O43" i="8"/>
  <c r="N43" i="8"/>
  <c r="L44" i="8" l="1"/>
  <c r="P43" i="8"/>
  <c r="S43" i="8" l="1"/>
  <c r="R43" i="8"/>
  <c r="Q44" i="8" s="1"/>
  <c r="G42" i="9" l="1"/>
  <c r="T43" i="8"/>
  <c r="W43" i="8" l="1"/>
  <c r="V43" i="8"/>
  <c r="U44" i="8" l="1"/>
  <c r="F42" i="9"/>
  <c r="K42" i="9"/>
  <c r="I42" i="9"/>
  <c r="X43" i="8"/>
  <c r="P42" i="9" l="1"/>
  <c r="Q42" i="9" s="1"/>
  <c r="AP13" i="7" s="1"/>
  <c r="AP14" i="7" s="1"/>
  <c r="AP16" i="7" s="1"/>
  <c r="AP17" i="7" s="1"/>
  <c r="I44" i="8" l="1"/>
  <c r="K44" i="8" s="1"/>
  <c r="N44" i="8" s="1"/>
  <c r="O44" i="8" l="1"/>
  <c r="P44" i="8" s="1"/>
  <c r="R44" i="8" l="1"/>
  <c r="S44" i="8"/>
  <c r="L45" i="8"/>
  <c r="Q45" i="8" l="1"/>
  <c r="T44" i="8"/>
  <c r="W44" i="8" s="1"/>
  <c r="G43" i="9"/>
  <c r="V44" i="8"/>
  <c r="X44" i="8" l="1"/>
  <c r="U45" i="8"/>
  <c r="I43" i="9" s="1"/>
  <c r="K43" i="9"/>
  <c r="F43" i="9" l="1"/>
  <c r="P43" i="9"/>
  <c r="Q43" i="9" l="1"/>
  <c r="AQ13" i="7" s="1"/>
  <c r="AQ14" i="7" s="1"/>
  <c r="I45" i="8" s="1"/>
  <c r="K45" i="8" s="1"/>
  <c r="O45" i="8" s="1"/>
  <c r="N45" i="8" l="1"/>
  <c r="L46" i="8" s="1"/>
  <c r="AQ16" i="7"/>
  <c r="AQ17" i="7" s="1"/>
  <c r="P45" i="8"/>
  <c r="R45" i="8" s="1"/>
  <c r="S45" i="8" l="1"/>
  <c r="T45" i="8" s="1"/>
  <c r="V45" i="8" s="1"/>
  <c r="Q46" i="8"/>
  <c r="W45" i="8" l="1"/>
  <c r="X45" i="8"/>
  <c r="G44" i="9"/>
  <c r="U46" i="8"/>
  <c r="F44" i="9" s="1"/>
  <c r="I44" i="9" l="1"/>
  <c r="K44" i="9"/>
  <c r="P44" i="9" l="1"/>
  <c r="Q44" i="9" s="1"/>
  <c r="AR13" i="7" s="1"/>
  <c r="AR14" i="7" s="1"/>
  <c r="I46" i="8" s="1"/>
  <c r="K46" i="8" s="1"/>
  <c r="AR16" i="7" l="1"/>
  <c r="AR17" i="7" s="1"/>
  <c r="N46" i="8"/>
  <c r="O46" i="8"/>
  <c r="L47" i="8" l="1"/>
  <c r="P46" i="8"/>
  <c r="S46" i="8" l="1"/>
  <c r="R46" i="8"/>
  <c r="Q47" i="8" l="1"/>
  <c r="G45" i="9" s="1"/>
  <c r="T46" i="8"/>
  <c r="V46" i="8" l="1"/>
  <c r="W46" i="8"/>
  <c r="X46" i="8" l="1"/>
  <c r="U47" i="8"/>
  <c r="F45" i="9" s="1"/>
  <c r="I45" i="9"/>
  <c r="K45" i="9"/>
  <c r="P45" i="9" l="1"/>
  <c r="Q45" i="9" s="1"/>
  <c r="AS13" i="7" s="1"/>
  <c r="AS14" i="7" s="1"/>
  <c r="I47" i="8" l="1"/>
  <c r="K47" i="8" s="1"/>
  <c r="AS16" i="7"/>
  <c r="AS17" i="7" s="1"/>
  <c r="N47" i="8" l="1"/>
  <c r="O47" i="8"/>
  <c r="L48" i="8" l="1"/>
  <c r="P47" i="8"/>
  <c r="S47" i="8" l="1"/>
  <c r="R47" i="8"/>
  <c r="Q48" i="8" l="1"/>
  <c r="G46" i="9" s="1"/>
  <c r="T47" i="8"/>
  <c r="W47" i="8" l="1"/>
  <c r="V47" i="8"/>
  <c r="U48" i="8" l="1"/>
  <c r="F46" i="9"/>
  <c r="I46" i="9"/>
  <c r="K46" i="9"/>
  <c r="X47" i="8"/>
  <c r="P46" i="9" l="1"/>
  <c r="Q46" i="9" s="1"/>
  <c r="AT13" i="7" s="1"/>
  <c r="AT14" i="7" s="1"/>
  <c r="AT16" i="7" s="1"/>
  <c r="AT17" i="7" s="1"/>
  <c r="I48" i="8" l="1"/>
  <c r="K48" i="8" s="1"/>
  <c r="O48" i="8" s="1"/>
  <c r="N48" i="8" l="1"/>
  <c r="L49" i="8" s="1"/>
  <c r="P48" i="8"/>
  <c r="R48" i="8" l="1"/>
  <c r="S48" i="8"/>
  <c r="Q49" i="8" l="1"/>
  <c r="G47" i="9" s="1"/>
  <c r="T48" i="8"/>
  <c r="V48" i="8" l="1"/>
  <c r="W48" i="8"/>
  <c r="X48" i="8" l="1"/>
  <c r="U49" i="8"/>
  <c r="K47" i="9" l="1"/>
  <c r="I47" i="9"/>
  <c r="F47" i="9"/>
  <c r="P47" i="9" l="1"/>
  <c r="Q47" i="9" s="1"/>
  <c r="AU13" i="7" s="1"/>
  <c r="AU14" i="7" s="1"/>
  <c r="AU16" i="7" s="1"/>
  <c r="AU17" i="7" s="1"/>
  <c r="I49" i="8" l="1"/>
  <c r="K49" i="8" s="1"/>
  <c r="N49" i="8" s="1"/>
  <c r="O49" i="8" l="1"/>
  <c r="L50" i="8" s="1"/>
  <c r="P49" i="8" l="1"/>
  <c r="R49" i="8" s="1"/>
  <c r="S49" i="8" l="1"/>
  <c r="Q50" i="8" s="1"/>
  <c r="T49" i="8"/>
  <c r="W49" i="8" s="1"/>
  <c r="V49" i="8"/>
  <c r="G48" i="9"/>
  <c r="U50" i="8" l="1"/>
  <c r="F48" i="9" s="1"/>
  <c r="X49" i="8"/>
  <c r="K48" i="9" l="1"/>
  <c r="I48" i="9"/>
  <c r="P48" i="9" l="1"/>
  <c r="Q48" i="9" s="1"/>
  <c r="AV13" i="7" s="1"/>
  <c r="AV14" i="7" s="1"/>
  <c r="I50" i="8" s="1"/>
  <c r="K50" i="8" s="1"/>
  <c r="O50" i="8" s="1"/>
  <c r="N50" i="8" l="1"/>
  <c r="AV16" i="7"/>
  <c r="AV17" i="7" s="1"/>
  <c r="L51" i="8"/>
  <c r="P50" i="8"/>
  <c r="R50" i="8" s="1"/>
  <c r="S50" i="8" l="1"/>
  <c r="T50" i="8" s="1"/>
  <c r="V50" i="8" s="1"/>
  <c r="Q51" i="8" l="1"/>
  <c r="W50" i="8"/>
  <c r="U51" i="8"/>
  <c r="F49" i="9" s="1"/>
  <c r="X50" i="8"/>
  <c r="G49" i="9"/>
  <c r="I49" i="9"/>
  <c r="K49" i="9" l="1"/>
  <c r="P49" i="9" s="1"/>
  <c r="Q49" i="9" s="1"/>
  <c r="AW13" i="7" s="1"/>
  <c r="AW14" i="7" s="1"/>
  <c r="AW16" i="7" l="1"/>
  <c r="AW17" i="7" s="1"/>
  <c r="I51" i="8"/>
  <c r="K51" i="8" s="1"/>
  <c r="O51" i="8" l="1"/>
  <c r="N51" i="8"/>
  <c r="L52" i="8" s="1"/>
  <c r="P51" i="8" l="1"/>
  <c r="S51" i="8" l="1"/>
  <c r="R51" i="8"/>
  <c r="Q52" i="8" s="1"/>
  <c r="T51" i="8" l="1"/>
  <c r="G50" i="9"/>
  <c r="W51" i="8" l="1"/>
  <c r="V51" i="8"/>
  <c r="X51" i="8" l="1"/>
  <c r="U52" i="8"/>
  <c r="K50" i="9" l="1"/>
  <c r="I50" i="9"/>
  <c r="F50" i="9"/>
  <c r="P50" i="9" l="1"/>
  <c r="Q50" i="9" s="1"/>
  <c r="AX13" i="7" s="1"/>
  <c r="AX14" i="7" s="1"/>
  <c r="I52" i="8" s="1"/>
  <c r="K52" i="8" s="1"/>
  <c r="AX16" i="7" l="1"/>
  <c r="AX17" i="7" s="1"/>
  <c r="O52" i="8"/>
  <c r="N52" i="8"/>
  <c r="L53" i="8" l="1"/>
  <c r="P52" i="8"/>
  <c r="S52" i="8" s="1"/>
  <c r="R52" i="8" l="1"/>
  <c r="T52" i="8" s="1"/>
  <c r="W52" i="8" s="1"/>
  <c r="Q53" i="8" l="1"/>
  <c r="V52" i="8"/>
  <c r="X52" i="8" s="1"/>
  <c r="G51" i="9"/>
  <c r="U53" i="8" l="1"/>
  <c r="K51" i="9" s="1"/>
  <c r="I51" i="9"/>
  <c r="F51" i="9"/>
  <c r="P51" i="9" l="1"/>
  <c r="Q51" i="9" s="1"/>
  <c r="AY13" i="7" s="1"/>
  <c r="AY14" i="7" s="1"/>
  <c r="I53" i="8" s="1"/>
  <c r="K53" i="8" s="1"/>
  <c r="O53" i="8" s="1"/>
  <c r="N53" i="8" l="1"/>
  <c r="L54" i="8" s="1"/>
  <c r="AY16" i="7"/>
  <c r="AY17" i="7" s="1"/>
  <c r="P53" i="8"/>
  <c r="R53" i="8" s="1"/>
  <c r="S53" i="8" l="1"/>
  <c r="T53" i="8" s="1"/>
  <c r="Q54" i="8" l="1"/>
  <c r="W53" i="8"/>
  <c r="V53" i="8"/>
  <c r="U54" i="8" s="1"/>
  <c r="G52" i="9"/>
  <c r="X53" i="8" l="1"/>
  <c r="F52" i="9"/>
  <c r="I52" i="9"/>
  <c r="K52" i="9"/>
  <c r="P52" i="9" l="1"/>
  <c r="Q52" i="9" s="1"/>
  <c r="AZ13" i="7" s="1"/>
  <c r="AZ14" i="7" s="1"/>
  <c r="AZ16" i="7" s="1"/>
  <c r="AZ17" i="7" s="1"/>
  <c r="I54" i="8" l="1"/>
  <c r="K54" i="8" s="1"/>
  <c r="N54" i="8" s="1"/>
  <c r="O54" i="8" l="1"/>
  <c r="P54" i="8" s="1"/>
  <c r="R54" i="8" s="1"/>
  <c r="L55" i="8"/>
  <c r="S54" i="8" l="1"/>
  <c r="T54" i="8" s="1"/>
  <c r="W54" i="8" s="1"/>
  <c r="Q55" i="8" l="1"/>
  <c r="V54" i="8"/>
  <c r="U55" i="8" s="1"/>
  <c r="I53" i="9" s="1"/>
  <c r="G53" i="9"/>
  <c r="K53" i="9"/>
  <c r="F53" i="9" l="1"/>
  <c r="X54" i="8"/>
  <c r="P53" i="9"/>
  <c r="Q53" i="9" s="1"/>
  <c r="BA13" i="7" s="1"/>
  <c r="BA14" i="7" s="1"/>
  <c r="BA16" i="7" l="1"/>
  <c r="BA17" i="7" s="1"/>
  <c r="I55" i="8"/>
  <c r="K55" i="8" s="1"/>
  <c r="N55" i="8" l="1"/>
  <c r="O55" i="8"/>
  <c r="P55" i="8" l="1"/>
  <c r="S55" i="8" s="1"/>
  <c r="L56" i="8"/>
  <c r="R55" i="8" l="1"/>
  <c r="Q56" i="8" s="1"/>
  <c r="G54" i="9" s="1"/>
  <c r="T55" i="8" l="1"/>
  <c r="W55" i="8" l="1"/>
  <c r="V55" i="8"/>
  <c r="X55" i="8" l="1"/>
  <c r="U56" i="8"/>
  <c r="I54" i="9" l="1"/>
  <c r="F54" i="9"/>
  <c r="K54" i="9"/>
  <c r="P54" i="9" l="1"/>
  <c r="Q54" i="9" s="1"/>
  <c r="BB13" i="7" s="1"/>
  <c r="BB14" i="7" s="1"/>
  <c r="BB16" i="7" l="1"/>
  <c r="BB17" i="7" s="1"/>
  <c r="I56" i="8"/>
  <c r="K56" i="8" s="1"/>
  <c r="N56" i="8" l="1"/>
  <c r="O56" i="8"/>
  <c r="L57" i="8" l="1"/>
  <c r="P56" i="8"/>
  <c r="S56" i="8" l="1"/>
  <c r="R56" i="8"/>
  <c r="Q57" i="8" s="1"/>
  <c r="G55" i="9" s="1"/>
  <c r="T56" i="8" l="1"/>
  <c r="W56" i="8" s="1"/>
  <c r="X56" i="8" l="1"/>
  <c r="V56" i="8"/>
  <c r="U57" i="8"/>
  <c r="F55" i="9" l="1"/>
  <c r="K55" i="9"/>
  <c r="I55" i="9"/>
  <c r="P55" i="9" s="1"/>
  <c r="Q55" i="9" l="1"/>
  <c r="BC13" i="7" s="1"/>
  <c r="BC14" i="7" s="1"/>
  <c r="BC16" i="7" s="1"/>
  <c r="BC17" i="7" s="1"/>
  <c r="I57" i="8" l="1"/>
  <c r="K57" i="8" s="1"/>
  <c r="N57" i="8" s="1"/>
  <c r="O57" i="8" l="1"/>
  <c r="L58" i="8" s="1"/>
  <c r="P57" i="8" l="1"/>
  <c r="R57" i="8"/>
  <c r="S57" i="8"/>
  <c r="T57" i="8" s="1"/>
  <c r="W57" i="8" l="1"/>
  <c r="V57" i="8"/>
  <c r="U58" i="8" s="1"/>
  <c r="X57" i="8"/>
  <c r="Q58" i="8"/>
  <c r="G56" i="9" l="1"/>
  <c r="F56" i="9"/>
  <c r="I56" i="9"/>
  <c r="K56" i="9"/>
  <c r="P56" i="9" l="1"/>
  <c r="Q56" i="9" s="1"/>
  <c r="BD13" i="7" s="1"/>
  <c r="BD14" i="7" s="1"/>
  <c r="I58" i="8" l="1"/>
  <c r="K58" i="8" s="1"/>
  <c r="BD16" i="7"/>
  <c r="BD17" i="7" s="1"/>
  <c r="O58" i="8" l="1"/>
  <c r="N58" i="8"/>
  <c r="L59" i="8" s="1"/>
  <c r="P58" i="8"/>
  <c r="R58" i="8" l="1"/>
  <c r="S58" i="8"/>
  <c r="T58" i="8" s="1"/>
  <c r="W58" i="8" l="1"/>
  <c r="V58" i="8"/>
  <c r="U59" i="8" s="1"/>
  <c r="Q59" i="8"/>
  <c r="X58" i="8" l="1"/>
  <c r="I57" i="9"/>
  <c r="K57" i="9"/>
  <c r="G57" i="9"/>
  <c r="F57" i="9"/>
  <c r="P57" i="9" l="1"/>
  <c r="Q57" i="9" s="1"/>
  <c r="BE13" i="7" s="1"/>
  <c r="BE14" i="7" s="1"/>
  <c r="BE16" i="7" l="1"/>
  <c r="BE17" i="7" s="1"/>
  <c r="I59" i="8"/>
  <c r="K59" i="8" s="1"/>
  <c r="O59" i="8" l="1"/>
  <c r="N59" i="8"/>
  <c r="L60" i="8" l="1"/>
  <c r="P59" i="8"/>
  <c r="S59" i="8" l="1"/>
  <c r="R59" i="8"/>
  <c r="Q60" i="8" s="1"/>
  <c r="T59" i="8"/>
  <c r="G58" i="9" l="1"/>
  <c r="W59" i="8"/>
  <c r="V59" i="8"/>
  <c r="X59" i="8" s="1"/>
  <c r="U60" i="8" l="1"/>
  <c r="I58" i="9" l="1"/>
  <c r="K58" i="9"/>
  <c r="F58" i="9"/>
  <c r="P58" i="9" l="1"/>
  <c r="Q58" i="9" s="1"/>
  <c r="BF13" i="7" s="1"/>
  <c r="BF14" i="7" s="1"/>
  <c r="BF16" i="7" l="1"/>
  <c r="BF17" i="7" s="1"/>
  <c r="I60" i="8"/>
  <c r="K60" i="8" s="1"/>
  <c r="N60" i="8" l="1"/>
  <c r="O60" i="8"/>
  <c r="L61" i="8" l="1"/>
  <c r="P60" i="8"/>
  <c r="S60" i="8" l="1"/>
  <c r="R60" i="8"/>
  <c r="Q61" i="8" s="1"/>
  <c r="G59" i="9" s="1"/>
  <c r="T60" i="8" l="1"/>
  <c r="V60" i="8" l="1"/>
  <c r="W60" i="8"/>
  <c r="U61" i="8" l="1"/>
  <c r="X60" i="8"/>
  <c r="F59" i="9" l="1"/>
  <c r="I59" i="9"/>
  <c r="K59" i="9"/>
  <c r="P59" i="9" l="1"/>
  <c r="Q59" i="9" s="1"/>
  <c r="BG13" i="7" s="1"/>
  <c r="BG14" i="7" s="1"/>
  <c r="I61" i="8" l="1"/>
  <c r="K61" i="8" s="1"/>
  <c r="BG16" i="7"/>
  <c r="BG17" i="7" s="1"/>
  <c r="N61" i="8" l="1"/>
  <c r="O61" i="8"/>
  <c r="P61" i="8"/>
  <c r="R61" i="8" l="1"/>
  <c r="S61" i="8"/>
  <c r="T61" i="8" s="1"/>
  <c r="L62" i="8"/>
  <c r="W61" i="8" l="1"/>
  <c r="V61" i="8"/>
  <c r="U62" i="8" s="1"/>
  <c r="X61" i="8"/>
  <c r="Q62" i="8"/>
  <c r="G60" i="9" s="1"/>
  <c r="F60" i="9" l="1"/>
  <c r="I60" i="9"/>
  <c r="K60" i="9"/>
  <c r="P60" i="9" l="1"/>
  <c r="Q60" i="9" s="1"/>
  <c r="BH13" i="7" s="1"/>
  <c r="BH14" i="7" s="1"/>
  <c r="I62" i="8" l="1"/>
  <c r="K62" i="8" s="1"/>
  <c r="BH16" i="7"/>
  <c r="BH17" i="7" s="1"/>
  <c r="O62" i="8" l="1"/>
  <c r="N62" i="8"/>
  <c r="L63" i="8" s="1"/>
  <c r="P62" i="8" l="1"/>
  <c r="S62" i="8" l="1"/>
  <c r="R62" i="8"/>
  <c r="Q63" i="8" s="1"/>
  <c r="T62" i="8"/>
  <c r="W62" i="8" l="1"/>
  <c r="V62" i="8"/>
  <c r="U63" i="8" s="1"/>
  <c r="X62" i="8"/>
  <c r="G61" i="9"/>
  <c r="I61" i="9" l="1"/>
  <c r="P61" i="9" s="1"/>
  <c r="Q61" i="9" s="1"/>
  <c r="BI13" i="7" s="1"/>
  <c r="BI14" i="7" s="1"/>
  <c r="K61" i="9"/>
  <c r="F61" i="9"/>
  <c r="I63" i="8" l="1"/>
  <c r="K63" i="8" s="1"/>
  <c r="BI16" i="7"/>
  <c r="BI17" i="7" s="1"/>
  <c r="O63" i="8" l="1"/>
  <c r="P63" i="8" s="1"/>
  <c r="N63" i="8"/>
  <c r="L64" i="8" s="1"/>
  <c r="R63" i="8" l="1"/>
  <c r="S63" i="8"/>
  <c r="T63" i="8" s="1"/>
  <c r="V63" i="8" l="1"/>
  <c r="W63" i="8"/>
  <c r="X63" i="8" s="1"/>
  <c r="Q64" i="8"/>
  <c r="G62" i="9" s="1"/>
  <c r="F62" i="9" l="1"/>
  <c r="U64" i="8"/>
  <c r="I62" i="9" l="1"/>
  <c r="K62" i="9"/>
  <c r="P62" i="9" l="1"/>
  <c r="Q62" i="9" s="1"/>
  <c r="BJ13" i="7" s="1"/>
  <c r="BJ14" i="7" s="1"/>
  <c r="I64" i="8" l="1"/>
  <c r="K64" i="8" s="1"/>
  <c r="BJ16" i="7"/>
  <c r="BJ17" i="7" s="1"/>
  <c r="N64" i="8" l="1"/>
  <c r="O64" i="8"/>
  <c r="P64" i="8" s="1"/>
  <c r="S64" i="8" l="1"/>
  <c r="T64" i="8"/>
  <c r="R64" i="8"/>
  <c r="Q65" i="8" s="1"/>
  <c r="G63" i="9" s="1"/>
  <c r="L65" i="8"/>
  <c r="W64" i="8"/>
  <c r="V64" i="8"/>
  <c r="X64" i="8" l="1"/>
  <c r="U65" i="8"/>
  <c r="I63" i="9" l="1"/>
  <c r="K63" i="9"/>
  <c r="F63" i="9"/>
  <c r="P63" i="9" l="1"/>
  <c r="Q63" i="9" s="1"/>
  <c r="BK13" i="7" s="1"/>
  <c r="BK14" i="7" s="1"/>
  <c r="I65" i="8" l="1"/>
  <c r="K65" i="8" s="1"/>
  <c r="BK16" i="7"/>
  <c r="BK17" i="7" s="1"/>
  <c r="N65" i="8" l="1"/>
  <c r="O65" i="8"/>
  <c r="P65" i="8" s="1"/>
  <c r="R65" i="8" l="1"/>
  <c r="S65" i="8"/>
  <c r="T65" i="8" s="1"/>
  <c r="L66" i="8"/>
  <c r="V65" i="8" l="1"/>
  <c r="W65" i="8"/>
  <c r="X65" i="8" s="1"/>
  <c r="Q66" i="8"/>
  <c r="G64" i="9" l="1"/>
  <c r="U66" i="8"/>
  <c r="I64" i="9" l="1"/>
  <c r="K64" i="9"/>
  <c r="F64" i="9"/>
  <c r="P64" i="9" l="1"/>
  <c r="Q64" i="9" s="1"/>
  <c r="BL13" i="7" s="1"/>
  <c r="BL14" i="7" s="1"/>
  <c r="I66" i="8" l="1"/>
  <c r="K66" i="8" s="1"/>
  <c r="BL16" i="7"/>
  <c r="BL17" i="7" s="1"/>
  <c r="O66" i="8" l="1"/>
  <c r="N66" i="8"/>
  <c r="L67" i="8" s="1"/>
  <c r="P66" i="8" l="1"/>
  <c r="R66" i="8" l="1"/>
  <c r="S66" i="8"/>
  <c r="T66" i="8" s="1"/>
  <c r="V66" i="8" l="1"/>
  <c r="W66" i="8"/>
  <c r="Q67" i="8"/>
  <c r="G65" i="9" l="1"/>
  <c r="X66" i="8"/>
  <c r="U67" i="8"/>
  <c r="F65" i="9" s="1"/>
  <c r="K65" i="9" l="1"/>
  <c r="I65" i="9"/>
  <c r="P65" i="9" s="1"/>
  <c r="Q65" i="9" s="1"/>
  <c r="BM13" i="7" s="1"/>
  <c r="BM14" i="7" s="1"/>
  <c r="BM16" i="7" l="1"/>
  <c r="I67" i="8"/>
  <c r="K67" i="8" s="1"/>
  <c r="O67" i="8" l="1"/>
  <c r="N67" i="8"/>
  <c r="P67" i="8" s="1"/>
  <c r="W9" i="9"/>
  <c r="W10" i="9" s="1"/>
  <c r="BM17" i="7"/>
  <c r="S67" i="8" l="1"/>
  <c r="R67" i="8"/>
  <c r="T67" i="8" l="1"/>
  <c r="V67" i="8"/>
  <c r="X67" i="8" s="1"/>
  <c r="W67" i="8"/>
</calcChain>
</file>

<file path=xl/sharedStrings.xml><?xml version="1.0" encoding="utf-8"?>
<sst xmlns="http://schemas.openxmlformats.org/spreadsheetml/2006/main" count="1009" uniqueCount="540">
  <si>
    <t>TIMELINE</t>
  </si>
  <si>
    <t>Year</t>
  </si>
  <si>
    <t>Age</t>
  </si>
  <si>
    <t>Event</t>
  </si>
  <si>
    <t>Buy car</t>
  </si>
  <si>
    <t>Nhi's 6 months of maternity leave
Buy apartment</t>
  </si>
  <si>
    <t>Child is born</t>
  </si>
  <si>
    <t>Child goes to university</t>
  </si>
  <si>
    <t>Child is independent (when year ends)</t>
  </si>
  <si>
    <t>Nhi retires (when year ends)</t>
  </si>
  <si>
    <t>Husband retires (when year ends)</t>
  </si>
  <si>
    <t>Trash car
Go travel around the world</t>
  </si>
  <si>
    <t>Nhi and Husband die (when year ends)</t>
  </si>
  <si>
    <t>CUSTOMER PROFILE</t>
  </si>
  <si>
    <t>FINANCIAL GOALS</t>
  </si>
  <si>
    <t>Nhi</t>
  </si>
  <si>
    <t>Husband</t>
  </si>
  <si>
    <t>Period</t>
  </si>
  <si>
    <t>Goals</t>
  </si>
  <si>
    <t>Establishing the Foundation for Family</t>
  </si>
  <si>
    <t>Buy car around 500 million</t>
  </si>
  <si>
    <t>Occupation</t>
  </si>
  <si>
    <t>Financial Analyst</t>
  </si>
  <si>
    <t>Developer</t>
  </si>
  <si>
    <t>Buy an apartment around 4 billion on installments
Prepare medical and living expenses for pregnancy</t>
  </si>
  <si>
    <t>Accommodation</t>
  </si>
  <si>
    <t>Renting a one-bedroom apartment</t>
  </si>
  <si>
    <t>Growing the Family and Preparing for the Future</t>
  </si>
  <si>
    <t>Give birth to a child, prepare childbirth and initial care costs</t>
  </si>
  <si>
    <t>Source of income</t>
  </si>
  <si>
    <t>Salary from employment</t>
  </si>
  <si>
    <t>32-52</t>
  </si>
  <si>
    <t>Financial support for the child from childhood to independence</t>
  </si>
  <si>
    <t>Career Timline</t>
  </si>
  <si>
    <t>Planning to work until retirement</t>
  </si>
  <si>
    <t>Prepare marriage cost for the child</t>
  </si>
  <si>
    <t>Life expectancy</t>
  </si>
  <si>
    <t>85 years</t>
  </si>
  <si>
    <t>Enjoying Life After Retirement</t>
  </si>
  <si>
    <t>Nhi retires, enjoy a secure, worry-free retirement</t>
  </si>
  <si>
    <t>Husband retires, enjoy a secure, worry-free retirement</t>
  </si>
  <si>
    <t>ASSUMPTIONS</t>
  </si>
  <si>
    <t>Trash car
Prepare for travelling around the world, around 5.5 billion for Nhi and Husband</t>
  </si>
  <si>
    <t>NUMBER</t>
  </si>
  <si>
    <t>BACK-UP REASONS (IF ANY)</t>
  </si>
  <si>
    <t>Applicable law used in the model and insurance policy will not change.</t>
  </si>
  <si>
    <t>Family</t>
  </si>
  <si>
    <t>Nhi and Husband are of the same age, marry at 22, get pregnant at 30, live till 85 without any significant health problems.</t>
  </si>
  <si>
    <t>Nhi and Husband's parents pay for their marriage, but their parents also take the profit from the wedding gift money.</t>
  </si>
  <si>
    <t>Marriage Preparation</t>
  </si>
  <si>
    <t>After marriage, Nhi and Husband move into the one-room apartment Nhi rents.</t>
  </si>
  <si>
    <t>Nhi and Husband have their own phones, laptops, motorbikes and savings account before marriage but decide to combine them as family's assets for easier control.</t>
  </si>
  <si>
    <t>Nhi and Husband do not plan to change motorbikes or car. As they carefully maintain, the vehicles are still usable until they die.</t>
  </si>
  <si>
    <t>Vehicles Longevity</t>
  </si>
  <si>
    <t>When Nhi and Husband travel around the world, they ask their child to take care of the home, but still pay for apartment service and other necessary expenses.</t>
  </si>
  <si>
    <t>Work</t>
  </si>
  <si>
    <t>Risk premium with occupational income volatility for Nhi and Husband is 3%.</t>
  </si>
  <si>
    <t>Nhi (started as a junior financial analyst) and Husband (started as a junior developer) work for average companies with average abilities, so they receive average salaries for their professions.</t>
  </si>
  <si>
    <t>Nhi and Husband's salaries are the salaries after their companies pay for social security and other compulsory obligations for laborers, except taxes.</t>
  </si>
  <si>
    <t>After-Tax Income</t>
  </si>
  <si>
    <t>Nhi and Husband's salaries and expenses increase as inflation rate.</t>
  </si>
  <si>
    <t>When Nhi has her maternity leave, Nhi loses her yearly bonus (thirteen-month salary) for that year.</t>
  </si>
  <si>
    <t xml:space="preserve">Maternity Leave </t>
  </si>
  <si>
    <t>Spending</t>
  </si>
  <si>
    <t>Fuel and Vehicle Upkeep Expenses already include all compulsory obligations regarding the vehicles (compulsory insurances...).</t>
  </si>
  <si>
    <t>Inflation, refinancing rate and other factors (economic, political,...) impacting mortgage rate is fairly stable, it is the same as 2025 when they buy the apartment. Nhi and Husband decide to have an installment of 20 years for the apartment to reduce financial pressure.</t>
  </si>
  <si>
    <t>20-year mortgage</t>
  </si>
  <si>
    <t>Nhi and Husband have an average spending style, so they spend an average amount compared to the general raising their child. They raise the child until he finishes college, give him money for his marriage and even the wedding gift money.</t>
  </si>
  <si>
    <t>Saving and Investment</t>
  </si>
  <si>
    <t>The Emergency Fund is three times the monthly expenses.</t>
  </si>
  <si>
    <t>Emergency Fund</t>
  </si>
  <si>
    <t>Insurance</t>
  </si>
  <si>
    <t>Because a 4-seat car can carry up to 5 people (NhaxeHoangDung, n.d.), they buy insurance for 5 people in the car in case they carry people other than their family (friends, colleagues...).</t>
  </si>
  <si>
    <t>Maximum Carriage</t>
  </si>
  <si>
    <t>Inflation, business operation and other factors (economic, political...) impacting the insurance rate and dividend are fairly stable, it is the same as 2025 when they buy life insurance.</t>
  </si>
  <si>
    <t>In life insurance calculation, the one who dies has joint properties (apartment, car, bond, stock...) in their name as the worst-case scenario. They also write a will for the surviving spouse to inherit all the joint properties.</t>
  </si>
  <si>
    <t>ANNUAL TAX INCOME</t>
  </si>
  <si>
    <t xml:space="preserve">TAX DEDUCTIONS </t>
  </si>
  <si>
    <t>DISCOUNT RATE FOR HUMAN CAPITAL AND PENSION VALUE</t>
  </si>
  <si>
    <t>Tax grade</t>
  </si>
  <si>
    <t>Taxable income/year (VND million)</t>
  </si>
  <si>
    <t>Tax rate</t>
  </si>
  <si>
    <t>Income Tax</t>
  </si>
  <si>
    <t>Type of deductions</t>
  </si>
  <si>
    <t>Deduction/month</t>
  </si>
  <si>
    <t>Tax Deductions</t>
  </si>
  <si>
    <t>Rate</t>
  </si>
  <si>
    <t>Risk Free Rate</t>
  </si>
  <si>
    <t>Up to 60</t>
  </si>
  <si>
    <t>Personal</t>
  </si>
  <si>
    <t>Risk Free Rate 
(Vietnam 20-Year Government Bond)</t>
  </si>
  <si>
    <t>Between over 60 and 120</t>
  </si>
  <si>
    <t>Dependents</t>
  </si>
  <si>
    <t>Risk premium with occupational income volatility</t>
  </si>
  <si>
    <t>Between over 120 and 216</t>
  </si>
  <si>
    <t>Between over 216 and 384</t>
  </si>
  <si>
    <t>AGE OF RETIREMENT</t>
  </si>
  <si>
    <t>Between over 384 and 624</t>
  </si>
  <si>
    <t>Gender</t>
  </si>
  <si>
    <t>Retirement</t>
  </si>
  <si>
    <t>Between over 624 and 960</t>
  </si>
  <si>
    <t>Male</t>
  </si>
  <si>
    <t>Over 960</t>
  </si>
  <si>
    <t>Female</t>
  </si>
  <si>
    <t xml:space="preserve">INFLATION </t>
  </si>
  <si>
    <t>SAVINGS ACCOUNT INTEREST RATE (2025)</t>
  </si>
  <si>
    <t>ANNUAL SAVINGS ACCOUNT INTEREST RATE</t>
  </si>
  <si>
    <t>STOCK MARKET ANNUAL RETURN</t>
  </si>
  <si>
    <t>BOND INVESTMENT FUND (DCBF) ANNUAL RETURN</t>
  </si>
  <si>
    <t>Inflation</t>
  </si>
  <si>
    <t xml:space="preserve">Number </t>
  </si>
  <si>
    <t>Bank</t>
  </si>
  <si>
    <t>Interest Rate</t>
  </si>
  <si>
    <t>Annual Interest Rate</t>
  </si>
  <si>
    <t>Return</t>
  </si>
  <si>
    <t>Stock Return</t>
  </si>
  <si>
    <t>Date</t>
  </si>
  <si>
    <t>Price</t>
  </si>
  <si>
    <t>Bond Return</t>
  </si>
  <si>
    <t>BIDV</t>
  </si>
  <si>
    <t>2008-2011</t>
  </si>
  <si>
    <t>Vietcombank</t>
  </si>
  <si>
    <t>2012-2015</t>
  </si>
  <si>
    <t>Agribank</t>
  </si>
  <si>
    <t>2016-2019</t>
  </si>
  <si>
    <t>Vietinbank</t>
  </si>
  <si>
    <t>2020-2023</t>
  </si>
  <si>
    <t>VIB</t>
  </si>
  <si>
    <t>Techcombank</t>
  </si>
  <si>
    <t>VPBank</t>
  </si>
  <si>
    <t>Mean</t>
  </si>
  <si>
    <t>TPBank</t>
  </si>
  <si>
    <t>Standard Deviation</t>
  </si>
  <si>
    <t>ACB</t>
  </si>
  <si>
    <t>Sacombank</t>
  </si>
  <si>
    <t>2030 Afterwards</t>
  </si>
  <si>
    <t>MSB</t>
  </si>
  <si>
    <t>HDBank</t>
  </si>
  <si>
    <t>MBBank</t>
  </si>
  <si>
    <t>TRADITIONAL BALANCE SHEET (2025)</t>
  </si>
  <si>
    <t>ASSETS</t>
  </si>
  <si>
    <t>AMOUNT</t>
  </si>
  <si>
    <t>%</t>
  </si>
  <si>
    <t>LIABILITIES AND NET WORTH</t>
  </si>
  <si>
    <t>Liquid Assets</t>
  </si>
  <si>
    <t>Liabilities</t>
  </si>
  <si>
    <t>Cash</t>
  </si>
  <si>
    <t>Short-term Liabilities</t>
  </si>
  <si>
    <t>Saving Account</t>
  </si>
  <si>
    <t>Long-term liabilities</t>
  </si>
  <si>
    <t>Total Liquid Assets</t>
  </si>
  <si>
    <t>Other Liabilities</t>
  </si>
  <si>
    <t>TOTAL LIABILITIES</t>
  </si>
  <si>
    <t>Tangible Assets</t>
  </si>
  <si>
    <t>NET WORTH</t>
  </si>
  <si>
    <t xml:space="preserve">Samsung Galaxy S23 </t>
  </si>
  <si>
    <t>Samsung S23</t>
  </si>
  <si>
    <t>TOTAL LIABILITIES AND NET WORTH</t>
  </si>
  <si>
    <t xml:space="preserve">Samsung Galaxy S24 </t>
  </si>
  <si>
    <t>Samsung S24</t>
  </si>
  <si>
    <t>Laptop Dell Inspiron 15</t>
  </si>
  <si>
    <t>Dell Inspiron</t>
  </si>
  <si>
    <t>RATIO</t>
  </si>
  <si>
    <t>CALCULATION</t>
  </si>
  <si>
    <t>Laptop Dell Precision 5550</t>
  </si>
  <si>
    <t>Dell Precision</t>
  </si>
  <si>
    <t>Solvency Ratio</t>
  </si>
  <si>
    <t>Honda Vision 2025 (Standard version)</t>
  </si>
  <si>
    <t>Vision</t>
  </si>
  <si>
    <t>Honda Airblade 160 (Standard version)</t>
  </si>
  <si>
    <t>Airblade</t>
  </si>
  <si>
    <t>Total Tangible Assets</t>
  </si>
  <si>
    <t>TOTAL ASSETS</t>
  </si>
  <si>
    <t>ECONOMIC (HOLISTIC) BALANCE SHEET (2025)</t>
  </si>
  <si>
    <t>Financial Capital</t>
  </si>
  <si>
    <t>Total Financial Capital</t>
  </si>
  <si>
    <t>Lifetime consumption needs</t>
  </si>
  <si>
    <t>Human Capital</t>
  </si>
  <si>
    <t>Nhi's Human Capital</t>
  </si>
  <si>
    <t>Husband's Human Capital</t>
  </si>
  <si>
    <t>ECONOMIC NET WORTH</t>
  </si>
  <si>
    <t>Total Human Capital</t>
  </si>
  <si>
    <t>Pension Value</t>
  </si>
  <si>
    <t>Nhi's Pension Value</t>
  </si>
  <si>
    <t>Husband's Pension Value</t>
  </si>
  <si>
    <t>Total Pension Value</t>
  </si>
  <si>
    <t>CASHFLOW STATEMENT</t>
  </si>
  <si>
    <t>Income</t>
  </si>
  <si>
    <t>Nhi's After-tax Income</t>
  </si>
  <si>
    <t>Husband's After-tax Income</t>
  </si>
  <si>
    <t>Interest from Saving Account</t>
  </si>
  <si>
    <t>Total Income</t>
  </si>
  <si>
    <t>Expenses</t>
  </si>
  <si>
    <t>Living Expense</t>
  </si>
  <si>
    <t>Total Living Expense</t>
  </si>
  <si>
    <t>CASH SURPLUS (DEFICIT)</t>
  </si>
  <si>
    <t>Inflation Rate</t>
  </si>
  <si>
    <t>Monthly Salary</t>
  </si>
  <si>
    <t>Yearly Bonus</t>
  </si>
  <si>
    <t>Maternity Leave</t>
  </si>
  <si>
    <t>Surviving Probability</t>
  </si>
  <si>
    <t>NHI'S HUMAN CAPITAL</t>
  </si>
  <si>
    <t>Position</t>
  </si>
  <si>
    <t>Junior Financial Analyst</t>
  </si>
  <si>
    <t>Senior Financial Analyst</t>
  </si>
  <si>
    <t>Lead Financial Analyst</t>
  </si>
  <si>
    <t>Financial Manager</t>
  </si>
  <si>
    <t>Financial Director</t>
  </si>
  <si>
    <t>Pretax Annual Salary</t>
  </si>
  <si>
    <t xml:space="preserve">Deductions </t>
  </si>
  <si>
    <t>Assessable Income</t>
  </si>
  <si>
    <t>After-tax Income</t>
  </si>
  <si>
    <t>Present Value of Future Income</t>
  </si>
  <si>
    <t>HUMAN CAPITAL</t>
  </si>
  <si>
    <t>HUSBAND'S HUMAN CAPITAL</t>
  </si>
  <si>
    <t>Junior Developer</t>
  </si>
  <si>
    <t>Senior Developer</t>
  </si>
  <si>
    <t>Lead Developer</t>
  </si>
  <si>
    <t>Developer Manager</t>
  </si>
  <si>
    <t>Developer Director</t>
  </si>
  <si>
    <t>TOTAL HUMAN CAPITAL</t>
  </si>
  <si>
    <t>GENERAL INFORMATION REGARDING PENSION VALUE</t>
  </si>
  <si>
    <t>Social Security</t>
  </si>
  <si>
    <t xml:space="preserve">Year starting Social Security </t>
  </si>
  <si>
    <t xml:space="preserve">Average Income </t>
  </si>
  <si>
    <t>Pension</t>
  </si>
  <si>
    <t>NHI PENSION VALUE</t>
  </si>
  <si>
    <t>Pension Present Value</t>
  </si>
  <si>
    <t>PENSION VALUE</t>
  </si>
  <si>
    <t>HUSBAND PENSION VALUE</t>
  </si>
  <si>
    <t>TOTAL PENSION VALUE</t>
  </si>
  <si>
    <t>CONSUMPTION NEED (BEFORE LIFE INSURANCE)</t>
  </si>
  <si>
    <t>Living Expenses</t>
  </si>
  <si>
    <t>Prenancy and Child Rearing Expenses</t>
  </si>
  <si>
    <t>Car Expenses</t>
  </si>
  <si>
    <t>Apartment (Down Payment and Mortgage Payment)</t>
  </si>
  <si>
    <t>Car Insurance</t>
  </si>
  <si>
    <t>Health Insurance</t>
  </si>
  <si>
    <t>Travel Expenses</t>
  </si>
  <si>
    <t>Total Expenses</t>
  </si>
  <si>
    <t xml:space="preserve">Present value of Total Expenses </t>
  </si>
  <si>
    <t>CONSUMPTION NEED (AFTER LIFE INSURANCE)</t>
  </si>
  <si>
    <t>Life Insurance</t>
  </si>
  <si>
    <t>Present value of Total Expenses</t>
  </si>
  <si>
    <t>LIFETIME CONSUMPTION NEEDS</t>
  </si>
  <si>
    <t>ANNUAL LIVING EXPENSES</t>
  </si>
  <si>
    <t>BEFORE BUYING HOME</t>
  </si>
  <si>
    <t>AFTER BUYING HOME</t>
  </si>
  <si>
    <t>PRENANCY AND CHILD REARING</t>
  </si>
  <si>
    <t>EXPENSES</t>
  </si>
  <si>
    <t>AMOUNT/YEAR</t>
  </si>
  <si>
    <t>Rent</t>
  </si>
  <si>
    <t>Utilities</t>
  </si>
  <si>
    <t>Pregnancy and Childbirth</t>
  </si>
  <si>
    <t>Pregnancy</t>
  </si>
  <si>
    <t>Apartment Service</t>
  </si>
  <si>
    <t>Aged 0-1</t>
  </si>
  <si>
    <t>Child Rearing</t>
  </si>
  <si>
    <t xml:space="preserve">Basic (Electricity, Heating, Cooling, Water, Garbage) </t>
  </si>
  <si>
    <t>Aged 1-3</t>
  </si>
  <si>
    <t>Service</t>
  </si>
  <si>
    <t>Mobile Phone with Calls and 10GB+ Data Monthly</t>
  </si>
  <si>
    <t>Kintergarden (Aged 3-6)</t>
  </si>
  <si>
    <t>Internet (60 Mbps or More, Unlimited Data, Cable/ADSL)</t>
  </si>
  <si>
    <t>Elementary School (Aged 6-11)</t>
  </si>
  <si>
    <t>Total Utilities</t>
  </si>
  <si>
    <t>Secondary School (Aged 11-15)</t>
  </si>
  <si>
    <t>High School (Aged 15-18)</t>
  </si>
  <si>
    <t>Foods and Goceries</t>
  </si>
  <si>
    <t>College (Aged 18-22)</t>
  </si>
  <si>
    <t>Dine in</t>
  </si>
  <si>
    <t>Food</t>
  </si>
  <si>
    <t>Dine out</t>
  </si>
  <si>
    <t>Marriage Support</t>
  </si>
  <si>
    <t>Marriage</t>
  </si>
  <si>
    <t>Snacks and Drinks</t>
  </si>
  <si>
    <t>TOTAL EXPENSES</t>
  </si>
  <si>
    <t>Total Foods and Goceries</t>
  </si>
  <si>
    <t>FUNITURE EXPENSE WHEN BUYING HOME</t>
  </si>
  <si>
    <t>Transportation</t>
  </si>
  <si>
    <t>Fuel and Vehicle Upkeep (include Insurance)</t>
  </si>
  <si>
    <t>Interior design &amp; construction</t>
  </si>
  <si>
    <t>Furnitures</t>
  </si>
  <si>
    <t>Parking Expenses</t>
  </si>
  <si>
    <t xml:space="preserve">Fuel and Vehicle Upkeep </t>
  </si>
  <si>
    <t>Motorbike</t>
  </si>
  <si>
    <t>Public transport and Taxi</t>
  </si>
  <si>
    <t>Parking</t>
  </si>
  <si>
    <t>Total Transportation</t>
  </si>
  <si>
    <t>CAR EXPENSES</t>
  </si>
  <si>
    <t>Medicines and other health care services 
(Health Insurance not cover)</t>
  </si>
  <si>
    <t>Price (Down Payment)</t>
  </si>
  <si>
    <t>Car</t>
  </si>
  <si>
    <t>Upkeep</t>
  </si>
  <si>
    <t>Entertainment and Others</t>
  </si>
  <si>
    <t>Sport and Entertainment</t>
  </si>
  <si>
    <t>Shopping (Clothes, Cosmetic products,...)</t>
  </si>
  <si>
    <t>Entertainment</t>
  </si>
  <si>
    <t>Socialize (Gifts for Parents and Relatives, Wedding, Funeral...)</t>
  </si>
  <si>
    <t>TRAVEL EXPENSES</t>
  </si>
  <si>
    <t>Travelling Expenses</t>
  </si>
  <si>
    <t>Other Personal Allowances</t>
  </si>
  <si>
    <t>Travel around the world</t>
  </si>
  <si>
    <t>Travel</t>
  </si>
  <si>
    <t>Travelling</t>
  </si>
  <si>
    <t>Total Entertainment and Others</t>
  </si>
  <si>
    <t>Apartment and Other Expenses</t>
  </si>
  <si>
    <t>Mortgage 
(BIDV)</t>
  </si>
  <si>
    <t>Month</t>
  </si>
  <si>
    <t>Principal payment</t>
  </si>
  <si>
    <t>Remaining principal</t>
  </si>
  <si>
    <t>Interest payment</t>
  </si>
  <si>
    <t xml:space="preserve">Monthly Total payment </t>
  </si>
  <si>
    <t xml:space="preserve">Annually Total payment </t>
  </si>
  <si>
    <t>Apartment Price</t>
  </si>
  <si>
    <t>Home</t>
  </si>
  <si>
    <t>January</t>
  </si>
  <si>
    <t>Max Value can Borrow</t>
  </si>
  <si>
    <t>Interest</t>
  </si>
  <si>
    <t>February</t>
  </si>
  <si>
    <t>Principal</t>
  </si>
  <si>
    <t>March</t>
  </si>
  <si>
    <t>First 3-year</t>
  </si>
  <si>
    <t>April</t>
  </si>
  <si>
    <t>More than 3 years</t>
  </si>
  <si>
    <t>May</t>
  </si>
  <si>
    <t>20 years</t>
  </si>
  <si>
    <t>June</t>
  </si>
  <si>
    <t>July</t>
  </si>
  <si>
    <t>August</t>
  </si>
  <si>
    <t>September</t>
  </si>
  <si>
    <t>October</t>
  </si>
  <si>
    <t>November</t>
  </si>
  <si>
    <t>December</t>
  </si>
  <si>
    <t>BUDGETING STATEMENT</t>
  </si>
  <si>
    <t>Nhi's Pension</t>
  </si>
  <si>
    <t>Husband's Pension</t>
  </si>
  <si>
    <t>Insurance Maturity</t>
  </si>
  <si>
    <t>Investment Return</t>
  </si>
  <si>
    <t>ANNUAL SURPLUS/DEFICIT</t>
  </si>
  <si>
    <t>TOTAL ACCOUNT BALANCE</t>
  </si>
  <si>
    <t>ASSET ALLOCATION</t>
  </si>
  <si>
    <t>FUNDING ALLOCATION</t>
  </si>
  <si>
    <t>Events</t>
  </si>
  <si>
    <t>Savings Account</t>
  </si>
  <si>
    <t>Bond</t>
  </si>
  <si>
    <t>Stock</t>
  </si>
  <si>
    <t>Annual Income</t>
  </si>
  <si>
    <t>Annual Expense</t>
  </si>
  <si>
    <t xml:space="preserve">Surplus/Deficit </t>
  </si>
  <si>
    <t>Beginning Emerency Fund</t>
  </si>
  <si>
    <t>Desired Emergeny Fund</t>
  </si>
  <si>
    <t>Addition in Emergency Fund</t>
  </si>
  <si>
    <t>Drawdown from Emergency Fund</t>
  </si>
  <si>
    <t>Surplus/Deficit after Emergency Fund</t>
  </si>
  <si>
    <t>Beginning Savings Account</t>
  </si>
  <si>
    <t>Addition in Savings Account</t>
  </si>
  <si>
    <t>Drawdown from Savings Account</t>
  </si>
  <si>
    <t>Surplus/Deficit after Savings Account</t>
  </si>
  <si>
    <t>Beginning Investment Account</t>
  </si>
  <si>
    <t>Addition in Investment Account</t>
  </si>
  <si>
    <t>Drawdown from Investment Account</t>
  </si>
  <si>
    <t>Surplus/Deficit left</t>
  </si>
  <si>
    <t>Savings</t>
  </si>
  <si>
    <t>Wealth at Beginning</t>
  </si>
  <si>
    <t>%Bond</t>
  </si>
  <si>
    <t>%Stock</t>
  </si>
  <si>
    <t>Random number (Normal)</t>
  </si>
  <si>
    <t>1+Return on Savings Account</t>
  </si>
  <si>
    <t>1+Return on Bond</t>
  </si>
  <si>
    <t>1+Return on Stock</t>
  </si>
  <si>
    <t>Wealth when Year ends</t>
  </si>
  <si>
    <t>Total Return</t>
  </si>
  <si>
    <t>Simulation</t>
  </si>
  <si>
    <t>Resource Available at Retirement</t>
  </si>
  <si>
    <t>Expected Return</t>
  </si>
  <si>
    <t>Average</t>
  </si>
  <si>
    <t xml:space="preserve">Standard Deviation </t>
  </si>
  <si>
    <t>Volatility</t>
  </si>
  <si>
    <t>25th Percentile</t>
  </si>
  <si>
    <t>50th Percentile</t>
  </si>
  <si>
    <t>75th Percentile</t>
  </si>
  <si>
    <t>95th Percentile</t>
  </si>
  <si>
    <t>Retirement Expenses</t>
  </si>
  <si>
    <t>% Successful</t>
  </si>
  <si>
    <t>HEALTH INSURANCE</t>
  </si>
  <si>
    <t>CAR INSURANCE</t>
  </si>
  <si>
    <t>Bảo Việt An Gia</t>
  </si>
  <si>
    <t>PVI</t>
  </si>
  <si>
    <t>PJICO</t>
  </si>
  <si>
    <t>Bảo Việt</t>
  </si>
  <si>
    <t>BẢO VIỆT AN GIA
Bronze package (Inpatient and outpatient)</t>
  </si>
  <si>
    <t>PVI
5th PACKAGE</t>
  </si>
  <si>
    <t>PJICO 
Standard Pack 1</t>
  </si>
  <si>
    <t>COMPARISION</t>
  </si>
  <si>
    <t>BẢO VIỆT
Package with 
50% Car Value &lt; Compensation Amount &lt; 120% Car Value
Purchase Price From 500,000,000 ₫ to 600,000,000 ₫</t>
  </si>
  <si>
    <t xml:space="preserve">PVI
</t>
  </si>
  <si>
    <t>PJICO 
Package Above 800,000,000 ₫</t>
  </si>
  <si>
    <t>Coverage Aspects</t>
  </si>
  <si>
    <t>Maximum Cover Amount Up to 99.800.000 VND/year/person</t>
  </si>
  <si>
    <t>Maximum Cover Amount Up to 115.000.000 VND/year/person</t>
  </si>
  <si>
    <t>Maximum Cover Amount Up to 100.000.000 VND/year/person</t>
  </si>
  <si>
    <t>PVI: Highest
Bảo Việt An Gia: Medium
PJICO: Lowest</t>
  </si>
  <si>
    <t>1. Collisions, overturning, sinking, or falling objects
2. Fire or explosion
3. Natural disasters (e.g., storms, floods, earthquakes, lightning)
4. Theft or robbery (total loss)
5. Malicious acts (excluding those by the owner, insured, or driver)</t>
  </si>
  <si>
    <t>The same</t>
  </si>
  <si>
    <t>Age Eligible</t>
  </si>
  <si>
    <t>Not above 65</t>
  </si>
  <si>
    <t>Not above 60</t>
  </si>
  <si>
    <t>Bảo Việt An Gia and PJICO have larger range than PVI.</t>
  </si>
  <si>
    <t>Exclusions</t>
  </si>
  <si>
    <t>1. The damage is intentional or involves fraud.
2. The driver has no valid or appropriate license, or is using a fake/suspended one.
3. The vehicle lacks valid registration or inspection, or has expired documents.
4. The driver is under the influence of alcohol or drugs.
5. The vehicle is driven against traffic rules (wrong way, ignoring signs or police).
6. The vehicle is used without lights at night or with illegal modifications (e.g., sirens).
7. It's used to transport banned or hazardous items without legal permission.
8. The incident occurs outside Vietnam or in restricted/military zones.
9. The damage is due to racing, riots, terrorism, or war.
10. The cause is mechanical failure, wear and tear, poor maintenance, or faulty repairs.
11. The engine is damaged by driving through floods or attempting to restart when submerged.
12. Only parts/accessories are stolen (not the whole vehicle).
13. The vehicle’s declared value is too low (underinsured).
14. The accident results from legal violations or ongoing disputes.</t>
  </si>
  <si>
    <r>
      <rPr>
        <b/>
        <sz val="12"/>
        <color theme="1"/>
        <rFont val="Times New Roman"/>
        <family val="1"/>
      </rPr>
      <t>For first year:</t>
    </r>
    <r>
      <rPr>
        <sz val="12"/>
        <color theme="1"/>
        <rFont val="Times New Roman"/>
        <family val="1"/>
      </rPr>
      <t xml:space="preserve">
1. Respiratory system diseases: Adenoiditis requiring curettage, sinusitis, deviated septum, asthma. For bronchitis, bronchiolitis, and pneumonia of all types, a waiting period of 6 months is applied for children ≤ 6 years old.
2. Ear system diseases: Otitis media requiring surgery, nasopharyngeal polyps, removal of spiral bone.
3. Vascular system diseases: Phlebitis and venous thrombosis/obstruction, varicose veins of lower limbs, carpal tunnel syndrome, lymphatic vessels/nodes, hemorrhoids.
4. Metabolic disorders of all types
5. Musculoskeletal system diseases: Chronic arthritis/polyarthritis, degenerative disease of the spine, vertebral bodies, herniated discs, bone density and structure disorders, gout.
6. Digestive system diseases: Gastric and duodenal ulcers.
7. Other diseases: Stones, cysts, warts, moles of all kinds, vestibular disorders.
</t>
    </r>
    <r>
      <rPr>
        <b/>
        <sz val="12"/>
        <color theme="1"/>
        <rFont val="Times New Roman"/>
        <family val="1"/>
      </rPr>
      <t>General exclusions:</t>
    </r>
    <r>
      <rPr>
        <sz val="12"/>
        <color theme="1"/>
        <rFont val="Times New Roman"/>
        <family val="1"/>
      </rPr>
      <t xml:space="preserve">
1. Nervous system: Central nervous system inflammation, atrophy affecting the nervous system, extrapyramidal movement disorders, Alzheimer's, Apalic syndrome/dementia, epilepsy, coma, cerebral palsy and other paralytic syndromes...
2. Respiratory system: Pulmonary failure, pneumothorax
3. Circulatory system:
    a. Heart disease.
    b. Hypertension/high blood pressure, idiopathic hyperdynamic vasoconstriction,
    c. Cerebrovascular diseases/stroke and sequelae of this disease
4. Digestive system:
    a. Liver diseases: hepatitis A, B, C. Liver failure/cirrhosis
    b. Gallbladder diseases: Gallstones</t>
    </r>
  </si>
  <si>
    <r>
      <rPr>
        <sz val="12"/>
        <color theme="1"/>
        <rFont val="Times New Roman"/>
        <family val="1"/>
      </rPr>
      <t xml:space="preserve">1. Individuals suffering from mental illness, leprosy, or cancer.
2. Individuals with a permanent disability or permanent injury of </t>
    </r>
    <r>
      <rPr>
        <sz val="12"/>
        <color theme="1"/>
        <rFont val="Times New Roman"/>
        <family val="1"/>
      </rPr>
      <t>50</t>
    </r>
    <r>
      <rPr>
        <sz val="12"/>
        <color theme="1"/>
        <rFont val="Times New Roman"/>
        <family val="1"/>
      </rPr>
      <t>% or more.
3. Individuals currently undergoing treatment for an illness or injury.
4. Events occurring outside the scope clearly defined in the insurance contract.  
5. The policyholder undergoes treatment or uses medication not in accordance with the instructions or guidance of the healthcare facility/doctor, or requests unrelated to standard treatment or surgery as regulated by the Ministry of Health.  
6. The method of examination, treatment, or use of medication that has not undergone clinical trials or has not been proven based on widely accepted medical knowledge.  
7. The insured person is in violation of the law and is serving a criminal sentence, intentionally committing traffic law violations according to the conclusions of the competent authority.  
8. Consequences of the policyholder using alcohol, drugs, stimulants, etc.  
9. Services for examination and treatment at home.</t>
    </r>
  </si>
  <si>
    <t>1. Intentional acts by the insured or their legal heirs.
2. Criminal acts or serious legal violations (e.g., illegal racing, driving without a valid license, wrong-way driving).
3. Accidents due to alcohol over legal limits or use of stimulants.
4. Fighting, unless proven as self-defense.
5. Medical treatment or drug use without a doctor’s prescription.
6. Participation in aviation (except as a passenger), military training, or armed conflict.
7. Natural disasters: earthquakes, tsunamis, volcanic eruptions, radiation, pandemics (WHO level 6+).
8. War, civil unrest, terrorism, riots, strikes, rebellion, or armed uprisings.
9. Participation in professional sports or any type of race.
10. Treatment of tuberculosis, malaria, STDs (e.g., syphilis, gonorrhea), or HIV-related illnesses.
11. Treatment/surgery for genetic diseases, birth defects, or conditions existing before coverage start date.
12. Routine check-ups, fatigue treatment, medical exams, health counseling, all vaccines (except post-accident or animal/insect bites).
13. Vision/hearing exams or correction of degenerative or refractive issues (e.g., myopia, astigmatism).
14. Treatment at the request of the insured without medical necessity.
15. Cosmetic surgeries or treatments (e.g., acne, pigmentation, hair loss).
16. Treatment for metabolic or biochemical abnormalities (e.g., high cholesterol, liver enzymes).
17. Costs for medical aids/prosthetics, except limited coverage for trauma-related orthopedic use (10% of accident medical limit).
18. Supplements, dietary products, vitamins, or cosmetics not prescribed by a doctor.
19. Family planning, infertility treatment, artificial reproduction, gender transition, or related complications.
20. Weight management (gain/loss).
21. Treatment for mental disorders, epilepsy, sleep issues, stress, or nervous breakdown.
22. Treatment at unlicensed clinics or without valid invoices, unless stated otherwise in the policy.
23. Maternity-related costs unless maternity benefit is included.
24. Pre-existing and specific diseases within the first policy year.</t>
  </si>
  <si>
    <t>Bảo Việt An Gia is the insurance with the most exclusions, especially in the first year and common diseases (respiratory, digestive, bone and joint...). PJICO and PVI have a standard exclusion list, PVI is the package with the least exclusions and is more friendly to new buyers.</t>
  </si>
  <si>
    <t>Insurance Fees Adjusted for Years of Usage</t>
  </si>
  <si>
    <t>Under 3 years of usage: 1.97%
From 03 - 06 years: 2.26%
From 06 - 10 years: 2.4%
Above 10 years: 2.56%</t>
  </si>
  <si>
    <t>Normal Car (Under 3 years of usage): 1,50%
From 03 - 06 years: 10% higher than fees for Normal Car Under 3 years
From 06 - 10 years: 20% higher than fees for Normal Car Under 3 years
From 10 - 15 years: 30% higher than fees for Normal Car Under 3 years
From 15 - 20 years: 40% higher than fees for Normal Car Under 3 years
Above 20 years: 50% higher than fees for Normal Car Under 3 years</t>
  </si>
  <si>
    <t>Under 3 years of usage: 1.2%
From 03 - 06 years: 1.35%
From 06 - 10 years: 1.5%
Above 10 years: 1.6%</t>
  </si>
  <si>
    <t>Bảo Việt: Highest
PVI: Medium
PJICO: Lowest</t>
  </si>
  <si>
    <t>Advantages</t>
  </si>
  <si>
    <t>1. No time wasted collecting claim documents and no need to pay hospital fees
2. Fast, accurate compensation within 15 working days
3. Premium 24/7 hospital fee guarantees service at nearly 90 high-quality hospitals nationwide</t>
  </si>
  <si>
    <t>1. The application process is simple and easy for all customers.  
2. The insurance package does not limit the treatment and medical examination addresses nationwide.  
3. Insurance covers hospital fees, examinations, and treatments at no cost within a network of high-quality hospitals and clinics across the country.</t>
  </si>
  <si>
    <t>1. PJICO partners with many hospitals and clinics across Vietnam, including top-tier hospitals.
2. Offers relatively affordable plans that suit a broad range of customers.
3. Quick, streamlined, and professional procedures ensuring maximum customer benefits.
4. Wide insurance coverage, attractive options, and strong financial capacity for claim payments.</t>
  </si>
  <si>
    <t>All three insurance have similar advantages.</t>
  </si>
  <si>
    <t>Fees Adjusted for Covered Amount In Case Accident/person</t>
  </si>
  <si>
    <t>Package 1: From 5,000,000 ₫ to 200,000,000 ₫: 0.10%
Package 2: From 5,000 $ to 10,000$: 0.10%
Package 3: From 10,000$ to 30,000$: 0.15%
Package 4: From 30,000$ to 50,000$: 0.30%</t>
  </si>
  <si>
    <t>Package 1: From 10,000,000 ₫ to 50,000,000 ₫: 0.55%
Package 2: From 50,000,000 ₫ to 150,000,000 ₫: 1.00%
Package 3: From 150,000,000 ₫ to 400,000,000 ₫: 2.00%</t>
  </si>
  <si>
    <t>Package 1: Up to 20,000,000 ₫: 0.15%
Package 2: From 20,000,000 ₫ to 50,000,000 ₫: 0.20%
Package 3: From 50,000,000 ₫ to 100,000,000 ₫: 0.35%</t>
  </si>
  <si>
    <t>PVI: Highest
PJICO: Medium
Bảo Việt: Lowest</t>
  </si>
  <si>
    <t>Fees Adjusted for Age</t>
  </si>
  <si>
    <t>1-3 years old: 5,955,000 ₫
4-6 years old: 3,350,000 ₫
7-9 years old: 3,040,000 ₫
10-18 years old: 2,893,800 ₫
19-30 years old: 2,756,000 ₫
31-40 years old: 3,031,600 ₫
41-50 years old: 3,169,400 ₫
51-60 years old: 3,307,200 ₫</t>
  </si>
  <si>
    <t>1-3 years old: 3,008,750 ₫
4-10 years old: 1,805,250 ₫
11-18 years old: 1,564,550 ₫
19-40 years old: 1,504,375 ₫
41-50 years: 1,684,900 ₫
51-60 years: 1,805,250 ₫</t>
  </si>
  <si>
    <t>1-5 years old: 3,750,000 ₫
6-59 years old: 2,500,000 ₫
60-65 years old: 3,250,000 ₫</t>
  </si>
  <si>
    <t>Bảo Việt Gia An: Highest
PJICO: Medium
PVI: Lowest</t>
  </si>
  <si>
    <t>Discount</t>
  </si>
  <si>
    <t>No Information</t>
  </si>
  <si>
    <t>Family Discounts of 5%/person, provided that the whole family joins insurance at the same time.</t>
  </si>
  <si>
    <t>Only PJICO have discounts available for family, but accompanies with conditions.</t>
  </si>
  <si>
    <t xml:space="preserve">Selection Health Insurance                </t>
  </si>
  <si>
    <t xml:space="preserve">Selection Car Insurance                </t>
  </si>
  <si>
    <t>Categories</t>
  </si>
  <si>
    <t xml:space="preserve">Annual Fees </t>
  </si>
  <si>
    <t>Car Purchase Price</t>
  </si>
  <si>
    <t>For Nhi and Husband</t>
  </si>
  <si>
    <t>22-40 years old</t>
  </si>
  <si>
    <t>41-50 years old</t>
  </si>
  <si>
    <t>For Car</t>
  </si>
  <si>
    <t>51-60 years old</t>
  </si>
  <si>
    <t>Under 3 years</t>
  </si>
  <si>
    <t>For 1 Child</t>
  </si>
  <si>
    <t>3-6 years</t>
  </si>
  <si>
    <t>After 3 years</t>
  </si>
  <si>
    <t>1-3 years old</t>
  </si>
  <si>
    <t>6-10 years</t>
  </si>
  <si>
    <t>After 5 years</t>
  </si>
  <si>
    <t>4-10 years old</t>
  </si>
  <si>
    <t>Above 10 years</t>
  </si>
  <si>
    <t>After 10 years</t>
  </si>
  <si>
    <t>11-18 years old</t>
  </si>
  <si>
    <t>For People in Car</t>
  </si>
  <si>
    <t>19-22 years old</t>
  </si>
  <si>
    <t>Package 3 for 5 people, choosing covered amount up to 100,000,000 ₫</t>
  </si>
  <si>
    <t>HEALTH INSURANCE EXPENSES</t>
  </si>
  <si>
    <t>Total Health Insurance Expenses</t>
  </si>
  <si>
    <t>CAR INSURANCE EXPENSES</t>
  </si>
  <si>
    <t>Total Car Insurance Expenses</t>
  </si>
  <si>
    <t>LIFE INSURANCE</t>
  </si>
  <si>
    <t>An Phát Trọn Đời</t>
  </si>
  <si>
    <t>An Bình Ưu Việt</t>
  </si>
  <si>
    <t>Phú - Bảo An</t>
  </si>
  <si>
    <t>BẢO VIỆT
AN BÌNH THỊNH VƯỢNG</t>
  </si>
  <si>
    <t xml:space="preserve">AIA
AN BÌNH ƯU VIỆT </t>
  </si>
  <si>
    <t xml:space="preserve">PRUDENTIAL
PHÚ - BẢO AN  </t>
  </si>
  <si>
    <t>Provider's credibility</t>
  </si>
  <si>
    <t>1. Member of Bao Viet Group - Vietnam's leading financial insurance group with nearly 60 years of experience
2. Network of 76 member companies across 63 provinces and cities
3. TOP 10 "Typical Brands Asia - Pacific"
4. Voted as "The most prestigious Life Insurance Company in Vietnam" for many consecutive years
5. Proud to be the only Life Insurance Company to achieve "National Brand Vietnam 2022"</t>
  </si>
  <si>
    <t>1. Member of AIA Group - the world's largest independent, Asian-origin life insurance group, established in 2000
2. 200 offices nationwide and 30 partner banks
3. Amcham Awards (2022)
4. Certificate of Merit awarded by the Prime Minister of Vietnam in recognition of the company's outstanding achievements in social charity work, contributing to the cause of national development (2016)</t>
  </si>
  <si>
    <t>1. Member of Prudential Group, the world's leading financial group established in 1848
2. Possessing strong potential with a system of agency offices covering 63 provinces and cities nationwide and closely cooperating with 6 leading banks
3. Second-class Labor Medal awarded by the President of Vietnam in 2014
4. Golden Dragon Award 2016 with the title "Leading Life Insurance Company in Vietnam"
5. Top 5 Most Prestigious Life Insurance Companies in 2016
6. "Vietnam Trade and Service Award 2016"
7. Award for Best Community Support Activities in Asia in 2014</t>
  </si>
  <si>
    <t>Bảo Việt stands out with its domestic reputation, extensive network and national brand.
AIA  is international, has a large office system and is recognized by the Government for its social activities.
Prudential possesses extensive global experience, combined with prestigious awards for service quality and community responsibility.</t>
  </si>
  <si>
    <t>Conditions</t>
  </si>
  <si>
    <t>1. Age eligible to join: 18 - 60
2. Contract expiration: at 75 years old
3. Contract period: 10, 15, 20, 25 years
4. Premium paying period: same as 
contract period
5. Flexible payment schedule: 12-month, 6-month, 3-month, 1-month</t>
  </si>
  <si>
    <t>1. Age eligible to join: 30 days old - 65
2. Contract expiration: at 70 years old
3. Contract period:  5, 10, 15 years (above 15 years must buy rider, max 20 years)
4. Premium paying period: same as contract period</t>
  </si>
  <si>
    <t>1. Age eligible to join: 15 - 60
2. Contract expiration: at 65 years old
3. Contract period: 5-30 years
4. Premium paying period: same as contract period</t>
  </si>
  <si>
    <t>Phú - Bảo An has largest range, next is An Bình Thịnh Vượng. Finally, An Bình Ưu Việt has the smallest contract period and insufficient to Nhi and Husband's need (20&lt;25). Therefore, An Bình Ưu Việt is excluded from consideration.</t>
  </si>
  <si>
    <t>1. Coverage against 46 critical illnesses
2. Coverage up to 1,000 days of hospitalisation
3. Coverage up to 200% of Sum Insured against death
4. Attractive Contract Dividends and Premiums
5. Payment of benefits every 3 years starting from the 3rd contract anniversary</t>
  </si>
  <si>
    <t>1. Death benefits: Up to 125% of insurance value in case of death. 
2. Receive 100% of insurance money in case of permanent disability.
3. Preferential insurance fees for non-smokers: 10% lower than for smokers.</t>
  </si>
  <si>
    <t>1. Total and permanent disability: 10% of insurance amount/year x 10 years.
2. Death benefits: 100% insurance amount. Includes insurance against cancer and fatal diseases.
3. Minimum sum insured received: 1 billion VNĐ.
4. Covers medical expenses before, during and after hospitalization, surgery and emergency expenses due to accidents abroad.</t>
  </si>
  <si>
    <t xml:space="preserve">An Bình Thịnh Vượng has customizable term life and generous death benefits, but premiums and benefits vary with financial situation.
An Bình Ưu Việt has customizable term life and easily convert to other products of AIA to suit customer's needs without financial assessment, but benefits regarding protection against serious illnesses and hospital fee allowances are limited.
Phú - Bảo An has unchanged premiums throughout the contract term, making financial planning an easy and flexible choice of protection period according to needs but a very costly insurance premium.
</t>
  </si>
  <si>
    <t>Costs (Paying Period of 25 years)</t>
  </si>
  <si>
    <t>Not enough Information</t>
  </si>
  <si>
    <t>Phú - Bảo An annual premium is as twice as An Bình Thịnh Vượng. Although An Bình Ưu Việt have the lowest fee for the standard package on other terms, the riders still add on more fees.</t>
  </si>
  <si>
    <t>Annually Premium</t>
  </si>
  <si>
    <t>SELECTION LIFE INSURANCE</t>
  </si>
  <si>
    <t>SUM INSURED CALCULATION</t>
  </si>
  <si>
    <t>PRESENT VALUE OF INCOME</t>
  </si>
  <si>
    <t>Nhi's After-Tax Income</t>
  </si>
  <si>
    <t>Husband's After-Tax Income</t>
  </si>
  <si>
    <t>Total Nhi's After-Tax Income</t>
  </si>
  <si>
    <t>Total Husband's After-Tax Income</t>
  </si>
  <si>
    <t xml:space="preserve">PRESENT VALUE OF LIVING EXPENSES </t>
  </si>
  <si>
    <t xml:space="preserve">Family Expenses </t>
  </si>
  <si>
    <t>Deduction for Nhi or Husband Expenses</t>
  </si>
  <si>
    <t>Family Expenses when Nhi or Husband die</t>
  </si>
  <si>
    <t>Total Living Expenses Needed</t>
  </si>
  <si>
    <t>AMOUNT NEEDED</t>
  </si>
  <si>
    <t>CATEGORIES</t>
  </si>
  <si>
    <t>Present Value of Income</t>
  </si>
  <si>
    <t>Funeral Allowance</t>
  </si>
  <si>
    <t>Emergency Fund, Savings Account, Investment Account</t>
  </si>
  <si>
    <t>Present Value of Expenses</t>
  </si>
  <si>
    <t xml:space="preserve">Family Living Expenses </t>
  </si>
  <si>
    <t>Funeral Expenses</t>
  </si>
  <si>
    <t>Burital Plot (Hạc Cảnh Viên)</t>
  </si>
  <si>
    <t>Burital Plot</t>
  </si>
  <si>
    <t>Apartment Inheritance</t>
  </si>
  <si>
    <t>Car Inheritance</t>
  </si>
  <si>
    <t>Motorbike Inheritance</t>
  </si>
  <si>
    <t>Investment Account (Bond, Stock) Inheritance</t>
  </si>
  <si>
    <t>Bond, Stock Inheritance</t>
  </si>
  <si>
    <t>Relevant Documentations</t>
  </si>
  <si>
    <t>Amount Needed when Nhi die</t>
  </si>
  <si>
    <t>Amount Needed when Husband die</t>
  </si>
  <si>
    <t>SUM INSURED NEEDED WHEN NHI DIE IN 2034</t>
  </si>
  <si>
    <t>SUM INSURED NEEDED WHEN HUSBAND DIE IN 2034</t>
  </si>
  <si>
    <t>LIFE INSURANCE EXPENSES</t>
  </si>
  <si>
    <t>Premium Payout Period (year)</t>
  </si>
  <si>
    <t>Insurance Term (year)</t>
  </si>
  <si>
    <t>Total Annual Premium</t>
  </si>
  <si>
    <t>Total Received at Maturity</t>
  </si>
  <si>
    <t>Maturity</t>
  </si>
  <si>
    <t>FOR NHI</t>
  </si>
  <si>
    <t>Package</t>
  </si>
  <si>
    <t>Ultimately death benefits 
(without any other insurance benefits)</t>
  </si>
  <si>
    <t>Insurance value 
(death benefit payout)</t>
  </si>
  <si>
    <t xml:space="preserve">Annually Insurance Premium </t>
  </si>
  <si>
    <t>Amount Received at Maturity</t>
  </si>
  <si>
    <t>Bảo Việt 
An Bình Thịnh Vượng</t>
  </si>
  <si>
    <t>AIA
An Bình Ưu Việt</t>
  </si>
  <si>
    <t>Prudential
Phú - Bảo An</t>
  </si>
  <si>
    <t>FOR HUSBAND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</si>
</sst>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4" formatCode="#,##0[$ ₫]"/>
    <numFmt numFmtId="165" formatCode="0.000%"/>
    <numFmt numFmtId="166" formatCode="d/m/yyyy"/>
    <numFmt numFmtId="167" formatCode="#,##0&quot;₫&quot;"/>
    <numFmt numFmtId="168" formatCode="[$ VND]#,##0"/>
    <numFmt numFmtId="169" formatCode="#,##0\ [$₫-42A]"/>
    <numFmt numFmtId="170" formatCode="0.0%"/>
  </numFmts>
  <fonts count="13" x14ac:knownFonts="1">
    <font>
      <sz val="10"/>
      <color rgb="FF000000"/>
      <name val="Arial"/>
      <scheme val="minor"/>
    </font>
    <font>
      <b/>
      <sz val="12"/>
      <color rgb="FF000000"/>
      <name val="Times New Roman"/>
      <family val="1"/>
    </font>
    <font>
      <sz val="12"/>
      <color rgb="FF000000"/>
      <name val="Times New Roman"/>
      <family val="1"/>
    </font>
    <font>
      <sz val="12"/>
      <color theme="1"/>
      <name val="Times New Roman"/>
      <family val="1"/>
    </font>
    <font>
      <b/>
      <sz val="12"/>
      <color theme="1"/>
      <name val="Times New Roman"/>
      <family val="1"/>
    </font>
    <font>
      <sz val="10"/>
      <color theme="1"/>
      <name val="Arial"/>
      <family val="2"/>
      <scheme val="minor"/>
    </font>
    <font>
      <sz val="10"/>
      <name val="Arial"/>
      <family val="2"/>
    </font>
    <font>
      <u/>
      <sz val="12"/>
      <color rgb="FF0000FF"/>
      <name val="Times New Roman"/>
      <family val="1"/>
    </font>
    <font>
      <sz val="12"/>
      <color rgb="FF36445A"/>
      <name val="Times New Roman"/>
      <family val="1"/>
    </font>
    <font>
      <u/>
      <sz val="12"/>
      <color rgb="FF1155CC"/>
      <name val="Times New Roman"/>
      <family val="1"/>
    </font>
    <font>
      <sz val="12"/>
      <color rgb="FF262626"/>
      <name val="Times New Roman"/>
      <family val="1"/>
    </font>
    <font>
      <b/>
      <u/>
      <sz val="12"/>
      <color rgb="FF0563C1"/>
      <name val="Times New Roman"/>
      <family val="1"/>
    </font>
    <font>
      <sz val="12"/>
      <name val="Times New Roman"/>
      <family val="1"/>
    </font>
  </fonts>
  <fills count="8">
    <fill>
      <patternFill patternType="none"/>
    </fill>
    <fill>
      <patternFill patternType="gray125"/>
    </fill>
    <fill>
      <patternFill patternType="solid">
        <fgColor rgb="FFCCCCCC"/>
        <bgColor rgb="FFCCCCCC"/>
      </patternFill>
    </fill>
    <fill>
      <patternFill patternType="solid">
        <fgColor rgb="FFC9DAF8"/>
        <bgColor rgb="FFC9DAF8"/>
      </patternFill>
    </fill>
    <fill>
      <patternFill patternType="solid">
        <fgColor rgb="FFD9D9D9"/>
        <bgColor rgb="FFD9D9D9"/>
      </patternFill>
    </fill>
    <fill>
      <patternFill patternType="solid">
        <fgColor rgb="FFFFFFFF"/>
        <bgColor rgb="FFFFFFFF"/>
      </patternFill>
    </fill>
    <fill>
      <patternFill patternType="solid">
        <fgColor rgb="FFFFFF00"/>
        <bgColor rgb="FFFFFF00"/>
      </patternFill>
    </fill>
    <fill>
      <patternFill patternType="solid">
        <fgColor rgb="FFEFEFEF"/>
        <bgColor rgb="FFEFEFEF"/>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B9B5"/>
      </left>
      <right style="thin">
        <color rgb="FF215E99"/>
      </right>
      <top/>
      <bottom/>
      <diagonal/>
    </border>
    <border>
      <left style="thin">
        <color rgb="FF215E99"/>
      </left>
      <right/>
      <top/>
      <bottom/>
      <diagonal/>
    </border>
    <border>
      <left/>
      <right/>
      <top/>
      <bottom/>
      <diagonal/>
    </border>
    <border>
      <left/>
      <right style="thin">
        <color rgb="FFEDEDED"/>
      </right>
      <top style="thin">
        <color rgb="FFEDEDED"/>
      </top>
      <bottom style="thin">
        <color rgb="FFEDEDED"/>
      </bottom>
      <diagonal/>
    </border>
    <border>
      <left style="thin">
        <color rgb="FF000000"/>
      </left>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diagonal/>
    </border>
  </borders>
  <cellStyleXfs count="1">
    <xf numFmtId="0" fontId="0" fillId="0" borderId="0"/>
  </cellStyleXfs>
  <cellXfs count="185">
    <xf numFmtId="0" fontId="0" fillId="0" borderId="0" xfId="0"/>
    <xf numFmtId="0" fontId="1" fillId="0" borderId="1" xfId="0" applyFont="1" applyBorder="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2" fillId="3" borderId="1" xfId="0" applyFont="1" applyFill="1" applyBorder="1" applyAlignment="1">
      <alignment vertical="center"/>
    </xf>
    <xf numFmtId="0" fontId="3" fillId="0" borderId="1" xfId="0" applyFont="1" applyBorder="1" applyAlignment="1">
      <alignment vertical="center"/>
    </xf>
    <xf numFmtId="0" fontId="2" fillId="3" borderId="1" xfId="0" applyFont="1" applyFill="1" applyBorder="1" applyAlignment="1">
      <alignment vertical="center" wrapText="1"/>
    </xf>
    <xf numFmtId="0" fontId="3" fillId="0" borderId="0" xfId="0" applyFont="1" applyAlignment="1">
      <alignment vertical="center"/>
    </xf>
    <xf numFmtId="0" fontId="3" fillId="0" borderId="0" xfId="0" applyFont="1" applyAlignment="1">
      <alignment vertical="center" wrapText="1"/>
    </xf>
    <xf numFmtId="0" fontId="5" fillId="0" borderId="0" xfId="0" applyFont="1" applyAlignment="1">
      <alignment vertical="center"/>
    </xf>
    <xf numFmtId="0" fontId="4" fillId="0" borderId="1" xfId="0" applyFont="1" applyBorder="1" applyAlignment="1">
      <alignment horizontal="center" vertical="center"/>
    </xf>
    <xf numFmtId="0" fontId="4" fillId="0" borderId="1" xfId="0" applyFont="1" applyBorder="1" applyAlignment="1">
      <alignment vertical="center"/>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3" fillId="0" borderId="1" xfId="0" applyFont="1" applyBorder="1" applyAlignment="1">
      <alignment vertical="center" wrapText="1"/>
    </xf>
    <xf numFmtId="0" fontId="5" fillId="0" borderId="0" xfId="0" applyFont="1" applyAlignment="1">
      <alignment vertical="center" wrapText="1"/>
    </xf>
    <xf numFmtId="0" fontId="7" fillId="0" borderId="1" xfId="0" applyFont="1" applyBorder="1" applyAlignment="1">
      <alignment vertical="center"/>
    </xf>
    <xf numFmtId="0" fontId="3" fillId="5" borderId="3" xfId="0" applyFont="1" applyFill="1" applyBorder="1" applyAlignment="1">
      <alignment horizontal="center" vertical="center"/>
    </xf>
    <xf numFmtId="0" fontId="3" fillId="5" borderId="3" xfId="0" applyFont="1" applyFill="1" applyBorder="1" applyAlignment="1">
      <alignment vertical="center"/>
    </xf>
    <xf numFmtId="10" fontId="3" fillId="5" borderId="3" xfId="0" applyNumberFormat="1" applyFont="1" applyFill="1" applyBorder="1" applyAlignment="1">
      <alignment horizontal="right" vertical="center"/>
    </xf>
    <xf numFmtId="164" fontId="3" fillId="0" borderId="1" xfId="0" applyNumberFormat="1" applyFont="1" applyBorder="1" applyAlignment="1">
      <alignment horizontal="right" vertical="center"/>
    </xf>
    <xf numFmtId="165" fontId="3" fillId="0" borderId="1" xfId="0" applyNumberFormat="1" applyFont="1" applyBorder="1" applyAlignment="1">
      <alignment horizontal="right" vertical="center"/>
    </xf>
    <xf numFmtId="0" fontId="3" fillId="5" borderId="1" xfId="0" applyFont="1" applyFill="1" applyBorder="1" applyAlignment="1">
      <alignment horizontal="center" vertical="center"/>
    </xf>
    <xf numFmtId="0" fontId="3" fillId="5" borderId="1" xfId="0" applyFont="1" applyFill="1" applyBorder="1" applyAlignment="1">
      <alignment vertical="center"/>
    </xf>
    <xf numFmtId="10" fontId="3" fillId="5" borderId="1" xfId="0" applyNumberFormat="1" applyFont="1" applyFill="1" applyBorder="1" applyAlignment="1">
      <alignment horizontal="right" vertical="center"/>
    </xf>
    <xf numFmtId="164" fontId="3" fillId="0" borderId="1" xfId="0" applyNumberFormat="1" applyFont="1" applyBorder="1" applyAlignment="1">
      <alignment vertical="center" wrapText="1"/>
    </xf>
    <xf numFmtId="10" fontId="3" fillId="0" borderId="1" xfId="0" applyNumberFormat="1" applyFont="1" applyBorder="1" applyAlignment="1">
      <alignment horizontal="right" vertical="center"/>
    </xf>
    <xf numFmtId="0" fontId="3" fillId="5" borderId="8" xfId="0" applyFont="1" applyFill="1" applyBorder="1" applyAlignment="1">
      <alignment horizontal="center" vertical="center"/>
    </xf>
    <xf numFmtId="0" fontId="3" fillId="5" borderId="9" xfId="0" applyFont="1" applyFill="1" applyBorder="1" applyAlignment="1">
      <alignment vertical="center"/>
    </xf>
    <xf numFmtId="0" fontId="3" fillId="0" borderId="1" xfId="0" applyFont="1" applyBorder="1" applyAlignment="1">
      <alignment horizontal="right" vertical="center"/>
    </xf>
    <xf numFmtId="0" fontId="3" fillId="5" borderId="10" xfId="0" applyFont="1" applyFill="1" applyBorder="1" applyAlignment="1">
      <alignment vertical="center"/>
    </xf>
    <xf numFmtId="44" fontId="3" fillId="0" borderId="0" xfId="0" applyNumberFormat="1" applyFont="1" applyAlignment="1">
      <alignment vertical="center"/>
    </xf>
    <xf numFmtId="0" fontId="3" fillId="0" borderId="0" xfId="0" applyFont="1" applyAlignment="1">
      <alignment horizontal="left" vertical="center"/>
    </xf>
    <xf numFmtId="0" fontId="3" fillId="5" borderId="1" xfId="0" applyFont="1" applyFill="1" applyBorder="1" applyAlignment="1">
      <alignment horizontal="center" vertical="center" wrapText="1"/>
    </xf>
    <xf numFmtId="10" fontId="3" fillId="5" borderId="1" xfId="0" applyNumberFormat="1" applyFont="1" applyFill="1" applyBorder="1" applyAlignment="1">
      <alignment vertical="center" wrapText="1"/>
    </xf>
    <xf numFmtId="166" fontId="3" fillId="0" borderId="1" xfId="0" applyNumberFormat="1" applyFont="1" applyBorder="1" applyAlignment="1">
      <alignment horizontal="center" vertical="center"/>
    </xf>
    <xf numFmtId="167" fontId="3" fillId="0" borderId="1" xfId="0" applyNumberFormat="1" applyFont="1" applyBorder="1" applyAlignment="1">
      <alignment horizontal="right" vertical="center"/>
    </xf>
    <xf numFmtId="10" fontId="3" fillId="0" borderId="1" xfId="0" applyNumberFormat="1" applyFont="1" applyBorder="1" applyAlignment="1">
      <alignment vertical="center"/>
    </xf>
    <xf numFmtId="44" fontId="3" fillId="0" borderId="0" xfId="0" applyNumberFormat="1" applyFont="1" applyAlignment="1">
      <alignment vertical="center" wrapText="1"/>
    </xf>
    <xf numFmtId="10" fontId="3" fillId="0" borderId="0" xfId="0" applyNumberFormat="1" applyFont="1" applyAlignment="1">
      <alignment horizontal="right" vertical="center"/>
    </xf>
    <xf numFmtId="9" fontId="3" fillId="0" borderId="1" xfId="0" applyNumberFormat="1" applyFont="1" applyBorder="1" applyAlignment="1">
      <alignment horizontal="right" vertical="center"/>
    </xf>
    <xf numFmtId="0" fontId="8" fillId="5" borderId="11" xfId="0" applyFont="1" applyFill="1" applyBorder="1" applyAlignment="1">
      <alignment vertical="center" wrapText="1"/>
    </xf>
    <xf numFmtId="0" fontId="4" fillId="2" borderId="1" xfId="0" applyFont="1" applyFill="1" applyBorder="1" applyAlignment="1">
      <alignment horizontal="center" vertical="center"/>
    </xf>
    <xf numFmtId="10" fontId="4" fillId="2" borderId="1" xfId="0" applyNumberFormat="1" applyFont="1" applyFill="1" applyBorder="1" applyAlignment="1">
      <alignment horizontal="center" vertical="center"/>
    </xf>
    <xf numFmtId="10" fontId="3" fillId="0" borderId="0" xfId="0" applyNumberFormat="1" applyFont="1" applyAlignment="1">
      <alignment vertical="center"/>
    </xf>
    <xf numFmtId="10" fontId="4" fillId="0" borderId="1" xfId="0" applyNumberFormat="1" applyFont="1" applyBorder="1" applyAlignment="1">
      <alignment horizontal="center" vertical="center"/>
    </xf>
    <xf numFmtId="0" fontId="4" fillId="0" borderId="0" xfId="0" applyFont="1" applyAlignment="1">
      <alignment horizontal="center" vertical="center"/>
    </xf>
    <xf numFmtId="164" fontId="3" fillId="0" borderId="1" xfId="0" applyNumberFormat="1" applyFont="1" applyBorder="1" applyAlignment="1">
      <alignment vertical="center"/>
    </xf>
    <xf numFmtId="0" fontId="4" fillId="0" borderId="1" xfId="0" applyFont="1" applyBorder="1" applyAlignment="1">
      <alignment horizontal="right" vertical="center"/>
    </xf>
    <xf numFmtId="164" fontId="4" fillId="0" borderId="1" xfId="0" applyNumberFormat="1" applyFont="1" applyBorder="1" applyAlignment="1">
      <alignment vertical="center"/>
    </xf>
    <xf numFmtId="10" fontId="4" fillId="0" borderId="1" xfId="0" applyNumberFormat="1" applyFont="1" applyBorder="1" applyAlignment="1">
      <alignment vertical="center"/>
    </xf>
    <xf numFmtId="0" fontId="4" fillId="2" borderId="1" xfId="0" applyFont="1" applyFill="1" applyBorder="1" applyAlignment="1">
      <alignment vertical="center"/>
    </xf>
    <xf numFmtId="164" fontId="4" fillId="2" borderId="1" xfId="0" applyNumberFormat="1" applyFont="1" applyFill="1" applyBorder="1" applyAlignment="1">
      <alignment vertical="center"/>
    </xf>
    <xf numFmtId="10" fontId="4" fillId="2" borderId="1" xfId="0" applyNumberFormat="1" applyFont="1" applyFill="1" applyBorder="1" applyAlignment="1">
      <alignment vertical="center"/>
    </xf>
    <xf numFmtId="164" fontId="4" fillId="0" borderId="0" xfId="0" applyNumberFormat="1" applyFont="1" applyAlignment="1">
      <alignment vertical="center"/>
    </xf>
    <xf numFmtId="0" fontId="4" fillId="0" borderId="0" xfId="0" applyFont="1" applyAlignment="1">
      <alignment vertical="center"/>
    </xf>
    <xf numFmtId="0" fontId="5" fillId="0" borderId="1" xfId="0" applyFont="1" applyBorder="1" applyAlignment="1">
      <alignment vertical="center"/>
    </xf>
    <xf numFmtId="10" fontId="2" fillId="0" borderId="1" xfId="0" applyNumberFormat="1" applyFont="1" applyBorder="1" applyAlignment="1">
      <alignment vertical="center"/>
    </xf>
    <xf numFmtId="0" fontId="2" fillId="0" borderId="0" xfId="0" applyFont="1" applyAlignment="1">
      <alignment vertical="center"/>
    </xf>
    <xf numFmtId="0" fontId="1" fillId="0" borderId="0" xfId="0" applyFont="1" applyAlignment="1">
      <alignment horizontal="center" vertical="center"/>
    </xf>
    <xf numFmtId="164" fontId="3" fillId="0" borderId="0" xfId="0" applyNumberFormat="1" applyFont="1" applyAlignment="1">
      <alignment vertical="center"/>
    </xf>
    <xf numFmtId="0" fontId="1" fillId="0" borderId="1" xfId="0" applyFont="1" applyBorder="1" applyAlignment="1">
      <alignment vertical="center"/>
    </xf>
    <xf numFmtId="0" fontId="4" fillId="2" borderId="0" xfId="0" applyFont="1" applyFill="1" applyAlignment="1">
      <alignment vertical="center"/>
    </xf>
    <xf numFmtId="164" fontId="4" fillId="2" borderId="0" xfId="0" applyNumberFormat="1" applyFont="1" applyFill="1" applyAlignment="1">
      <alignment vertical="center"/>
    </xf>
    <xf numFmtId="0" fontId="4" fillId="6" borderId="0" xfId="0" applyFont="1" applyFill="1" applyAlignment="1">
      <alignment vertical="center"/>
    </xf>
    <xf numFmtId="164" fontId="4" fillId="6" borderId="0" xfId="0" applyNumberFormat="1" applyFont="1" applyFill="1" applyAlignment="1">
      <alignment vertical="center"/>
    </xf>
    <xf numFmtId="14" fontId="3" fillId="0" borderId="0" xfId="0" applyNumberFormat="1" applyFont="1" applyAlignment="1">
      <alignment horizontal="right" vertical="center" wrapText="1"/>
    </xf>
    <xf numFmtId="14" fontId="9" fillId="0" borderId="0" xfId="0" applyNumberFormat="1" applyFont="1" applyAlignment="1">
      <alignment vertical="center"/>
    </xf>
    <xf numFmtId="0" fontId="4" fillId="0" borderId="1" xfId="0" applyFont="1" applyBorder="1" applyAlignment="1">
      <alignment horizontal="left" vertical="center"/>
    </xf>
    <xf numFmtId="3" fontId="4" fillId="0" borderId="1" xfId="0" applyNumberFormat="1" applyFont="1" applyBorder="1" applyAlignment="1">
      <alignment horizontal="center" vertical="center" wrapText="1"/>
    </xf>
    <xf numFmtId="14" fontId="3" fillId="0" borderId="1" xfId="0" applyNumberFormat="1" applyFont="1" applyBorder="1" applyAlignment="1">
      <alignment horizontal="right" vertical="center" wrapText="1"/>
    </xf>
    <xf numFmtId="164" fontId="3" fillId="0" borderId="1" xfId="0" applyNumberFormat="1" applyFont="1" applyBorder="1" applyAlignment="1">
      <alignment horizontal="right" vertical="center" wrapText="1"/>
    </xf>
    <xf numFmtId="3" fontId="3" fillId="0" borderId="1" xfId="0" applyNumberFormat="1" applyFont="1" applyBorder="1" applyAlignment="1">
      <alignment vertical="center" wrapText="1"/>
    </xf>
    <xf numFmtId="3" fontId="3" fillId="0" borderId="0" xfId="0" applyNumberFormat="1" applyFont="1" applyAlignment="1">
      <alignment vertical="center"/>
    </xf>
    <xf numFmtId="3" fontId="3" fillId="0" borderId="1" xfId="0" applyNumberFormat="1" applyFont="1" applyBorder="1" applyAlignment="1">
      <alignment vertical="center"/>
    </xf>
    <xf numFmtId="0" fontId="1" fillId="0" borderId="0" xfId="0" applyFont="1" applyAlignment="1">
      <alignment horizontal="left" vertical="center"/>
    </xf>
    <xf numFmtId="10" fontId="2" fillId="0" borderId="0" xfId="0" applyNumberFormat="1" applyFont="1" applyAlignment="1">
      <alignment vertical="center"/>
    </xf>
    <xf numFmtId="0" fontId="3" fillId="0" borderId="3" xfId="0" applyFont="1" applyBorder="1" applyAlignment="1">
      <alignment vertical="center"/>
    </xf>
    <xf numFmtId="164" fontId="3" fillId="0" borderId="3" xfId="0" applyNumberFormat="1" applyFont="1" applyBorder="1" applyAlignment="1">
      <alignment vertical="center"/>
    </xf>
    <xf numFmtId="0" fontId="4" fillId="0" borderId="1" xfId="0" applyFont="1" applyBorder="1"/>
    <xf numFmtId="164" fontId="4" fillId="0" borderId="1" xfId="0" applyNumberFormat="1" applyFont="1" applyBorder="1" applyAlignment="1">
      <alignment horizontal="right"/>
    </xf>
    <xf numFmtId="10" fontId="3" fillId="0" borderId="1" xfId="0" applyNumberFormat="1" applyFont="1" applyBorder="1"/>
    <xf numFmtId="10" fontId="4" fillId="2" borderId="0" xfId="0" applyNumberFormat="1" applyFont="1" applyFill="1" applyAlignment="1">
      <alignment vertical="center"/>
    </xf>
    <xf numFmtId="0" fontId="4" fillId="0" borderId="1" xfId="0" applyFont="1" applyBorder="1" applyAlignment="1">
      <alignment vertical="center" wrapText="1"/>
    </xf>
    <xf numFmtId="164" fontId="3" fillId="0" borderId="1" xfId="0" applyNumberFormat="1" applyFont="1" applyBorder="1"/>
    <xf numFmtId="168" fontId="4" fillId="0" borderId="0" xfId="0" applyNumberFormat="1" applyFont="1" applyAlignment="1">
      <alignment horizontal="center" vertical="center" wrapText="1"/>
    </xf>
    <xf numFmtId="168" fontId="4" fillId="2" borderId="1" xfId="0" applyNumberFormat="1" applyFont="1" applyFill="1" applyBorder="1" applyAlignment="1">
      <alignment horizontal="center" vertical="center" wrapText="1"/>
    </xf>
    <xf numFmtId="0" fontId="3" fillId="0" borderId="1" xfId="0" applyFont="1" applyBorder="1" applyAlignment="1">
      <alignment horizontal="left" vertical="center"/>
    </xf>
    <xf numFmtId="0" fontId="10" fillId="0" borderId="1" xfId="0" applyFont="1" applyBorder="1" applyAlignment="1">
      <alignment horizontal="center" vertical="center"/>
    </xf>
    <xf numFmtId="168" fontId="3" fillId="0" borderId="1" xfId="0" applyNumberFormat="1" applyFont="1" applyBorder="1" applyAlignment="1">
      <alignment horizontal="left" vertical="center"/>
    </xf>
    <xf numFmtId="169" fontId="3" fillId="0" borderId="1" xfId="0" applyNumberFormat="1" applyFont="1" applyBorder="1" applyAlignment="1">
      <alignment horizontal="right" vertical="center"/>
    </xf>
    <xf numFmtId="168" fontId="3" fillId="0" borderId="1" xfId="0" applyNumberFormat="1" applyFont="1" applyBorder="1" applyAlignment="1">
      <alignment horizontal="left" vertical="center" wrapText="1"/>
    </xf>
    <xf numFmtId="10" fontId="3" fillId="0" borderId="1" xfId="0" applyNumberFormat="1" applyFont="1" applyBorder="1" applyAlignment="1">
      <alignment horizontal="right" vertical="center" wrapText="1"/>
    </xf>
    <xf numFmtId="170" fontId="3" fillId="0" borderId="1" xfId="0" applyNumberFormat="1" applyFont="1" applyBorder="1" applyAlignment="1">
      <alignment horizontal="right" vertical="center" wrapText="1"/>
    </xf>
    <xf numFmtId="1" fontId="3" fillId="0" borderId="1" xfId="0" applyNumberFormat="1" applyFont="1" applyBorder="1" applyAlignment="1">
      <alignment horizontal="right" vertical="center" wrapText="1"/>
    </xf>
    <xf numFmtId="164" fontId="4" fillId="0" borderId="1" xfId="0" applyNumberFormat="1" applyFont="1" applyBorder="1" applyAlignment="1">
      <alignment horizontal="center"/>
    </xf>
    <xf numFmtId="0" fontId="4" fillId="0" borderId="1" xfId="0" applyFont="1" applyBorder="1" applyAlignment="1">
      <alignment horizontal="center"/>
    </xf>
    <xf numFmtId="0" fontId="4" fillId="2" borderId="1" xfId="0" applyFont="1" applyFill="1" applyBorder="1" applyAlignment="1">
      <alignment horizontal="center"/>
    </xf>
    <xf numFmtId="0" fontId="4" fillId="0" borderId="0" xfId="0" applyFont="1" applyAlignment="1">
      <alignment horizontal="center"/>
    </xf>
    <xf numFmtId="0" fontId="3" fillId="0" borderId="0" xfId="0" applyFont="1"/>
    <xf numFmtId="0" fontId="4" fillId="2" borderId="0" xfId="0" applyFont="1" applyFill="1"/>
    <xf numFmtId="0" fontId="4" fillId="0" borderId="0" xfId="0" applyFont="1"/>
    <xf numFmtId="0" fontId="4" fillId="0" borderId="0" xfId="0" applyFont="1" applyAlignment="1">
      <alignment wrapText="1"/>
    </xf>
    <xf numFmtId="164" fontId="4" fillId="0" borderId="0" xfId="0" applyNumberFormat="1" applyFont="1"/>
    <xf numFmtId="0" fontId="4" fillId="2" borderId="1" xfId="0" applyFont="1" applyFill="1" applyBorder="1"/>
    <xf numFmtId="0" fontId="4" fillId="2" borderId="1" xfId="0" applyFont="1" applyFill="1" applyBorder="1" applyAlignment="1">
      <alignment horizontal="center" wrapText="1"/>
    </xf>
    <xf numFmtId="164" fontId="4" fillId="2" borderId="1" xfId="0" applyNumberFormat="1" applyFont="1" applyFill="1" applyBorder="1"/>
    <xf numFmtId="0" fontId="3" fillId="0" borderId="1" xfId="0" applyFont="1" applyBorder="1"/>
    <xf numFmtId="0" fontId="3" fillId="0" borderId="1" xfId="0" applyFont="1" applyBorder="1" applyAlignment="1">
      <alignment wrapText="1"/>
    </xf>
    <xf numFmtId="9" fontId="3" fillId="0" borderId="0" xfId="0" applyNumberFormat="1" applyFont="1"/>
    <xf numFmtId="9" fontId="3" fillId="0" borderId="1" xfId="0" applyNumberFormat="1" applyFont="1" applyBorder="1"/>
    <xf numFmtId="0" fontId="3" fillId="3" borderId="1" xfId="0" applyFont="1" applyFill="1" applyBorder="1" applyAlignment="1">
      <alignment wrapText="1"/>
    </xf>
    <xf numFmtId="0" fontId="3" fillId="0" borderId="0" xfId="0" applyFont="1" applyAlignment="1">
      <alignment wrapText="1"/>
    </xf>
    <xf numFmtId="164" fontId="3" fillId="0" borderId="0" xfId="0" applyNumberFormat="1" applyFont="1"/>
    <xf numFmtId="0" fontId="1" fillId="2" borderId="1" xfId="0" applyFont="1" applyFill="1" applyBorder="1" applyAlignment="1">
      <alignment horizontal="center"/>
    </xf>
    <xf numFmtId="164" fontId="1" fillId="2" borderId="1" xfId="0" applyNumberFormat="1" applyFont="1" applyFill="1" applyBorder="1" applyAlignment="1">
      <alignment horizontal="center"/>
    </xf>
    <xf numFmtId="9" fontId="3" fillId="0" borderId="1" xfId="0" applyNumberFormat="1" applyFont="1" applyBorder="1" applyAlignment="1">
      <alignment vertical="center"/>
    </xf>
    <xf numFmtId="0" fontId="2" fillId="0" borderId="1" xfId="0" applyFont="1" applyBorder="1" applyAlignment="1">
      <alignment horizontal="center"/>
    </xf>
    <xf numFmtId="164" fontId="2" fillId="0" borderId="1" xfId="0" applyNumberFormat="1" applyFont="1" applyBorder="1" applyAlignment="1">
      <alignment horizontal="center"/>
    </xf>
    <xf numFmtId="9" fontId="3" fillId="0" borderId="0" xfId="0" applyNumberFormat="1" applyFont="1" applyAlignment="1">
      <alignment vertical="center"/>
    </xf>
    <xf numFmtId="9" fontId="4" fillId="0" borderId="1" xfId="0" applyNumberFormat="1" applyFont="1" applyBorder="1" applyAlignment="1">
      <alignment horizontal="center" vertical="center"/>
    </xf>
    <xf numFmtId="0" fontId="4" fillId="0" borderId="0" xfId="0" applyFont="1" applyAlignment="1">
      <alignment horizontal="center" vertical="center" wrapText="1"/>
    </xf>
    <xf numFmtId="0" fontId="3" fillId="0" borderId="0" xfId="0" applyFont="1" applyAlignment="1">
      <alignment horizontal="left" vertical="center" wrapText="1"/>
    </xf>
    <xf numFmtId="0" fontId="11" fillId="0" borderId="0" xfId="0" applyFont="1" applyAlignment="1">
      <alignment horizontal="center" vertical="center"/>
    </xf>
    <xf numFmtId="0" fontId="4" fillId="2" borderId="1" xfId="0" applyFont="1" applyFill="1" applyBorder="1" applyAlignment="1">
      <alignment horizontal="center" vertical="center" wrapText="1"/>
    </xf>
    <xf numFmtId="0" fontId="4" fillId="0" borderId="0" xfId="0" applyFont="1" applyAlignment="1">
      <alignment vertical="center" wrapText="1"/>
    </xf>
    <xf numFmtId="0" fontId="4" fillId="6" borderId="0" xfId="0" applyFont="1" applyFill="1" applyAlignment="1">
      <alignment vertical="center" wrapText="1"/>
    </xf>
    <xf numFmtId="0" fontId="4" fillId="6" borderId="0" xfId="0" applyFont="1" applyFill="1" applyAlignment="1">
      <alignment horizontal="center" vertical="center" wrapText="1"/>
    </xf>
    <xf numFmtId="0" fontId="4" fillId="2" borderId="1" xfId="0" applyFont="1" applyFill="1" applyBorder="1" applyAlignment="1">
      <alignment vertical="center" wrapText="1"/>
    </xf>
    <xf numFmtId="164" fontId="3" fillId="0" borderId="0" xfId="0" applyNumberFormat="1" applyFont="1" applyAlignment="1">
      <alignment vertical="center" wrapText="1"/>
    </xf>
    <xf numFmtId="164" fontId="4" fillId="0" borderId="1" xfId="0" applyNumberFormat="1" applyFont="1" applyBorder="1" applyAlignment="1">
      <alignment vertical="center" wrapText="1"/>
    </xf>
    <xf numFmtId="0" fontId="4" fillId="6" borderId="0" xfId="0" applyFont="1" applyFill="1" applyAlignment="1">
      <alignment horizontal="center" vertical="center"/>
    </xf>
    <xf numFmtId="0" fontId="6" fillId="0" borderId="5" xfId="0" applyFont="1" applyBorder="1"/>
    <xf numFmtId="166" fontId="3" fillId="0" borderId="2" xfId="0" applyNumberFormat="1" applyFont="1" applyBorder="1" applyAlignment="1">
      <alignment horizontal="center" vertical="center"/>
    </xf>
    <xf numFmtId="10" fontId="4" fillId="2" borderId="5" xfId="0" applyNumberFormat="1" applyFont="1" applyFill="1" applyBorder="1" applyAlignment="1">
      <alignment horizontal="center" vertical="center"/>
    </xf>
    <xf numFmtId="167" fontId="3" fillId="0" borderId="2" xfId="0" applyNumberFormat="1" applyFont="1" applyBorder="1" applyAlignment="1">
      <alignment horizontal="right" vertical="center"/>
    </xf>
    <xf numFmtId="0" fontId="3" fillId="0" borderId="4" xfId="0" applyFont="1" applyBorder="1" applyAlignment="1">
      <alignment horizontal="center" vertical="center"/>
    </xf>
    <xf numFmtId="0" fontId="3" fillId="0" borderId="3" xfId="0" applyFont="1" applyBorder="1" applyAlignment="1">
      <alignment vertical="center" wrapText="1"/>
    </xf>
    <xf numFmtId="0" fontId="12" fillId="0" borderId="14" xfId="0" applyFont="1" applyBorder="1" applyAlignment="1">
      <alignment wrapText="1"/>
    </xf>
    <xf numFmtId="164" fontId="4" fillId="0" borderId="10" xfId="0" applyNumberFormat="1" applyFont="1" applyBorder="1" applyAlignment="1">
      <alignment horizontal="center" vertical="center" wrapText="1"/>
    </xf>
    <xf numFmtId="0" fontId="7" fillId="5" borderId="10" xfId="0" applyFont="1" applyFill="1" applyBorder="1" applyAlignment="1">
      <alignment vertical="center"/>
    </xf>
    <xf numFmtId="0" fontId="7" fillId="0" borderId="0" xfId="0" applyFont="1" applyAlignment="1">
      <alignment vertical="center"/>
    </xf>
    <xf numFmtId="0" fontId="7" fillId="0" borderId="0" xfId="0" applyFont="1" applyAlignment="1">
      <alignment horizontal="center" vertical="center"/>
    </xf>
    <xf numFmtId="0" fontId="7" fillId="0" borderId="0" xfId="0" applyFont="1" applyAlignment="1">
      <alignment horizontal="left" vertical="center"/>
    </xf>
    <xf numFmtId="0" fontId="7" fillId="5" borderId="11" xfId="0" applyFont="1" applyFill="1" applyBorder="1" applyAlignment="1">
      <alignment vertical="center" wrapText="1"/>
    </xf>
    <xf numFmtId="44" fontId="7" fillId="0" borderId="0" xfId="0" applyNumberFormat="1" applyFont="1" applyAlignment="1">
      <alignment vertical="center"/>
    </xf>
    <xf numFmtId="0" fontId="7" fillId="0" borderId="0" xfId="0" applyFont="1"/>
    <xf numFmtId="0" fontId="7" fillId="0" borderId="0" xfId="0" applyFont="1" applyAlignment="1">
      <alignment horizontal="center" vertical="center" wrapText="1"/>
    </xf>
    <xf numFmtId="0" fontId="7" fillId="0" borderId="12" xfId="0" applyFont="1" applyBorder="1" applyAlignment="1">
      <alignment horizontal="center" vertical="center" wrapText="1"/>
    </xf>
    <xf numFmtId="0" fontId="7" fillId="0" borderId="12" xfId="0" applyFont="1" applyBorder="1" applyAlignment="1">
      <alignment horizontal="center" vertical="center"/>
    </xf>
    <xf numFmtId="0" fontId="7" fillId="0" borderId="0" xfId="0" applyFont="1" applyAlignment="1">
      <alignment vertical="center" wrapText="1"/>
    </xf>
    <xf numFmtId="0" fontId="4" fillId="0" borderId="4" xfId="0" applyFont="1" applyBorder="1" applyAlignment="1">
      <alignment vertical="center"/>
    </xf>
    <xf numFmtId="0" fontId="6" fillId="0" borderId="7" xfId="0" applyFont="1" applyBorder="1"/>
    <xf numFmtId="0" fontId="6" fillId="0" borderId="5" xfId="0" applyFont="1" applyBorder="1"/>
    <xf numFmtId="0" fontId="3" fillId="0" borderId="4" xfId="0" applyFont="1" applyBorder="1" applyAlignment="1">
      <alignment vertical="center"/>
    </xf>
    <xf numFmtId="0" fontId="3" fillId="0" borderId="2" xfId="0" applyFont="1" applyBorder="1" applyAlignment="1">
      <alignment vertical="center"/>
    </xf>
    <xf numFmtId="0" fontId="6" fillId="0" borderId="6" xfId="0" applyFont="1" applyBorder="1"/>
    <xf numFmtId="0" fontId="6" fillId="0" borderId="3" xfId="0" applyFont="1" applyBorder="1"/>
    <xf numFmtId="0" fontId="4" fillId="2" borderId="0" xfId="0" applyFont="1" applyFill="1" applyAlignment="1">
      <alignment horizontal="center" vertical="center"/>
    </xf>
    <xf numFmtId="0" fontId="0" fillId="0" borderId="0" xfId="0"/>
    <xf numFmtId="0" fontId="6" fillId="0" borderId="15" xfId="0" applyFont="1" applyBorder="1"/>
    <xf numFmtId="0" fontId="1" fillId="2" borderId="0" xfId="0" applyFont="1" applyFill="1" applyAlignment="1">
      <alignment horizontal="left" vertical="center"/>
    </xf>
    <xf numFmtId="0" fontId="4" fillId="4" borderId="0" xfId="0" applyFont="1" applyFill="1" applyAlignment="1">
      <alignment horizontal="center" vertical="center"/>
    </xf>
    <xf numFmtId="164" fontId="4" fillId="2" borderId="10" xfId="0" applyNumberFormat="1" applyFont="1" applyFill="1" applyBorder="1" applyAlignment="1">
      <alignment horizontal="center" vertical="center" wrapText="1"/>
    </xf>
    <xf numFmtId="0" fontId="6" fillId="0" borderId="10" xfId="0" applyFont="1" applyBorder="1"/>
    <xf numFmtId="0" fontId="4" fillId="2" borderId="10" xfId="0" applyFont="1" applyFill="1" applyBorder="1" applyAlignment="1">
      <alignment horizontal="center" vertical="center"/>
    </xf>
    <xf numFmtId="0" fontId="4" fillId="2" borderId="13" xfId="0" applyFont="1" applyFill="1" applyBorder="1" applyAlignment="1">
      <alignment horizontal="center" vertical="center" wrapText="1"/>
    </xf>
    <xf numFmtId="0" fontId="4" fillId="2" borderId="13" xfId="0" applyFont="1" applyFill="1" applyBorder="1" applyAlignment="1">
      <alignment horizontal="center" vertical="center"/>
    </xf>
    <xf numFmtId="0" fontId="4" fillId="2" borderId="13" xfId="0" applyFont="1" applyFill="1" applyBorder="1" applyAlignment="1">
      <alignment horizontal="center"/>
    </xf>
    <xf numFmtId="0" fontId="4" fillId="2" borderId="14" xfId="0" applyFont="1" applyFill="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164" fontId="4" fillId="2" borderId="4" xfId="0" applyNumberFormat="1" applyFont="1" applyFill="1" applyBorder="1" applyAlignment="1">
      <alignment horizontal="center" vertical="center"/>
    </xf>
    <xf numFmtId="0" fontId="5" fillId="0" borderId="4" xfId="0" applyFont="1" applyBorder="1" applyAlignment="1">
      <alignment vertical="center"/>
    </xf>
    <xf numFmtId="0" fontId="4" fillId="2" borderId="0" xfId="0" applyFont="1" applyFill="1" applyAlignment="1">
      <alignment vertical="center"/>
    </xf>
    <xf numFmtId="0" fontId="1" fillId="0" borderId="4" xfId="0" applyFont="1" applyBorder="1" applyAlignment="1">
      <alignment horizontal="center" vertical="center"/>
    </xf>
    <xf numFmtId="0" fontId="4" fillId="2" borderId="0" xfId="0" applyFont="1" applyFill="1" applyAlignment="1">
      <alignment vertical="center" wrapText="1"/>
    </xf>
    <xf numFmtId="164" fontId="3" fillId="0" borderId="2" xfId="0" applyNumberFormat="1" applyFont="1" applyBorder="1" applyAlignment="1">
      <alignment vertical="center"/>
    </xf>
    <xf numFmtId="0" fontId="4" fillId="7" borderId="2" xfId="0" applyFont="1" applyFill="1" applyBorder="1" applyAlignment="1">
      <alignment horizontal="center" vertical="center"/>
    </xf>
    <xf numFmtId="168" fontId="4" fillId="2" borderId="10" xfId="0" applyNumberFormat="1" applyFont="1" applyFill="1" applyBorder="1" applyAlignment="1">
      <alignment horizontal="center" vertical="center" wrapText="1"/>
    </xf>
    <xf numFmtId="0" fontId="4" fillId="2" borderId="0" xfId="0" applyFont="1" applyFill="1" applyAlignment="1">
      <alignment horizontal="center"/>
    </xf>
    <xf numFmtId="0" fontId="4" fillId="2" borderId="0" xfId="0" applyFont="1" applyFill="1" applyAlignment="1">
      <alignment horizontal="center" vertical="center" wrapText="1"/>
    </xf>
    <xf numFmtId="0" fontId="3" fillId="0" borderId="4" xfId="0" applyFont="1" applyBorder="1" applyAlignment="1">
      <alignment vertical="center" wrapText="1"/>
    </xf>
    <xf numFmtId="0" fontId="4" fillId="0" borderId="4" xfId="0" applyFont="1" applyBorder="1" applyAlignment="1">
      <alignment vertical="center" wrapText="1"/>
    </xf>
    <xf numFmtId="0" fontId="3"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ASSETS' COMPOSITIONS</a:t>
            </a:r>
          </a:p>
        </c:rich>
      </c:tx>
      <c:overlay val="0"/>
    </c:title>
    <c:autoTitleDeleted val="0"/>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828F-4102-97A1-F9C93037ADF5}"/>
              </c:ext>
            </c:extLst>
          </c:dPt>
          <c:dPt>
            <c:idx val="1"/>
            <c:bubble3D val="0"/>
            <c:spPr>
              <a:solidFill>
                <a:srgbClr val="EA4335"/>
              </a:solidFill>
            </c:spPr>
            <c:extLst>
              <c:ext xmlns:c16="http://schemas.microsoft.com/office/drawing/2014/chart" uri="{C3380CC4-5D6E-409C-BE32-E72D297353CC}">
                <c16:uniqueId val="{00000003-828F-4102-97A1-F9C93037ADF5}"/>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('2. Balance Sheet &amp; Cashflow Sta'!$A$6,'2. Balance Sheet &amp; Cashflow Sta'!$A$15)</c:f>
              <c:strCache>
                <c:ptCount val="2"/>
                <c:pt idx="0">
                  <c:v>Total Liquid Assets</c:v>
                </c:pt>
                <c:pt idx="1">
                  <c:v>Total Tangible Assets</c:v>
                </c:pt>
              </c:strCache>
            </c:strRef>
          </c:cat>
          <c:val>
            <c:numRef>
              <c:f>('2. Balance Sheet &amp; Cashflow Sta'!$B$6,'2. Balance Sheet &amp; Cashflow Sta'!$B$15)</c:f>
              <c:numCache>
                <c:formatCode>#,##0[$ ₫]</c:formatCode>
                <c:ptCount val="2"/>
                <c:pt idx="0">
                  <c:v>101955534.98924232</c:v>
                </c:pt>
                <c:pt idx="1">
                  <c:v>144686009</c:v>
                </c:pt>
              </c:numCache>
            </c:numRef>
          </c:val>
          <c:extLst>
            <c:ext xmlns:c16="http://schemas.microsoft.com/office/drawing/2014/chart" uri="{C3380CC4-5D6E-409C-BE32-E72D297353CC}">
              <c16:uniqueId val="{00000004-828F-4102-97A1-F9C93037ADF5}"/>
            </c:ext>
          </c:extLst>
        </c:ser>
        <c:dLbls>
          <c:showLegendKey val="0"/>
          <c:showVal val="0"/>
          <c:showCatName val="0"/>
          <c:showSerName val="0"/>
          <c:showPercent val="0"/>
          <c:showBubbleSize val="0"/>
          <c:showLeaderLines val="1"/>
        </c:dLbls>
        <c:firstSliceAng val="0"/>
      </c:pieChart>
    </c:plotArea>
    <c:legend>
      <c:legendPos val="l"/>
      <c:overlay val="0"/>
    </c:legend>
    <c:plotVisOnly val="1"/>
    <c:dispBlanksAs val="zero"/>
    <c:showDLblsOverMax val="1"/>
  </c:chart>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ASSETS' COMPOSITIONS</a:t>
            </a:r>
          </a:p>
        </c:rich>
      </c:tx>
      <c:overlay val="0"/>
    </c:title>
    <c:autoTitleDeleted val="0"/>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E9D5-47E5-86A6-3E817A7DB3A3}"/>
              </c:ext>
            </c:extLst>
          </c:dPt>
          <c:dPt>
            <c:idx val="1"/>
            <c:bubble3D val="0"/>
            <c:spPr>
              <a:solidFill>
                <a:srgbClr val="EA4335"/>
              </a:solidFill>
            </c:spPr>
            <c:extLst>
              <c:ext xmlns:c16="http://schemas.microsoft.com/office/drawing/2014/chart" uri="{C3380CC4-5D6E-409C-BE32-E72D297353CC}">
                <c16:uniqueId val="{00000003-E9D5-47E5-86A6-3E817A7DB3A3}"/>
              </c:ext>
            </c:extLst>
          </c:dPt>
          <c:dPt>
            <c:idx val="2"/>
            <c:bubble3D val="0"/>
            <c:spPr>
              <a:solidFill>
                <a:srgbClr val="FBBC04"/>
              </a:solidFill>
            </c:spPr>
            <c:extLst>
              <c:ext xmlns:c16="http://schemas.microsoft.com/office/drawing/2014/chart" uri="{C3380CC4-5D6E-409C-BE32-E72D297353CC}">
                <c16:uniqueId val="{00000005-E9D5-47E5-86A6-3E817A7DB3A3}"/>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('2. Balance Sheet &amp; Cashflow Sta'!$A$24,'2. Balance Sheet &amp; Cashflow Sta'!$A$29,'2. Balance Sheet &amp; Cashflow Sta'!$A$34)</c:f>
              <c:strCache>
                <c:ptCount val="3"/>
                <c:pt idx="0">
                  <c:v>Total Financial Capital</c:v>
                </c:pt>
                <c:pt idx="1">
                  <c:v>Total Human Capital</c:v>
                </c:pt>
                <c:pt idx="2">
                  <c:v>Total Pension Value</c:v>
                </c:pt>
              </c:strCache>
            </c:strRef>
          </c:cat>
          <c:val>
            <c:numRef>
              <c:f>('2. Balance Sheet &amp; Cashflow Sta'!$B$24,'2. Balance Sheet &amp; Cashflow Sta'!$B$29,'2. Balance Sheet &amp; Cashflow Sta'!$B$34)</c:f>
              <c:numCache>
                <c:formatCode>#,##0[$ ₫]</c:formatCode>
                <c:ptCount val="3"/>
                <c:pt idx="0">
                  <c:v>246641543.98924232</c:v>
                </c:pt>
                <c:pt idx="1">
                  <c:v>19416817316.256489</c:v>
                </c:pt>
                <c:pt idx="2">
                  <c:v>5818677628.3981609</c:v>
                </c:pt>
              </c:numCache>
            </c:numRef>
          </c:val>
          <c:extLst>
            <c:ext xmlns:c16="http://schemas.microsoft.com/office/drawing/2014/chart" uri="{C3380CC4-5D6E-409C-BE32-E72D297353CC}">
              <c16:uniqueId val="{00000006-E9D5-47E5-86A6-3E817A7DB3A3}"/>
            </c:ext>
          </c:extLst>
        </c:ser>
        <c:dLbls>
          <c:showLegendKey val="0"/>
          <c:showVal val="0"/>
          <c:showCatName val="0"/>
          <c:showSerName val="0"/>
          <c:showPercent val="0"/>
          <c:showBubbleSize val="0"/>
          <c:showLeaderLines val="1"/>
        </c:dLbls>
        <c:firstSliceAng val="0"/>
      </c:pieChart>
    </c:plotArea>
    <c:legend>
      <c:legendPos val="l"/>
      <c:overlay val="0"/>
    </c:legend>
    <c:plotVisOnly val="1"/>
    <c:dispBlanksAs val="zero"/>
    <c:showDLblsOverMax val="1"/>
  </c:chart>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ASSETS' COMPOSITION</a:t>
            </a:r>
          </a:p>
        </c:rich>
      </c:tx>
      <c:overlay val="0"/>
    </c:title>
    <c:autoTitleDeleted val="0"/>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1536-4ECB-802A-BBCC28DCE244}"/>
              </c:ext>
            </c:extLst>
          </c:dPt>
          <c:dPt>
            <c:idx val="1"/>
            <c:bubble3D val="0"/>
            <c:spPr>
              <a:solidFill>
                <a:srgbClr val="EA4335"/>
              </a:solidFill>
            </c:spPr>
            <c:extLst>
              <c:ext xmlns:c16="http://schemas.microsoft.com/office/drawing/2014/chart" uri="{C3380CC4-5D6E-409C-BE32-E72D297353CC}">
                <c16:uniqueId val="{00000003-1536-4ECB-802A-BBCC28DCE244}"/>
              </c:ext>
            </c:extLst>
          </c:dPt>
          <c:dPt>
            <c:idx val="2"/>
            <c:bubble3D val="0"/>
            <c:spPr>
              <a:solidFill>
                <a:srgbClr val="FBBC04"/>
              </a:solidFill>
            </c:spPr>
            <c:extLst>
              <c:ext xmlns:c16="http://schemas.microsoft.com/office/drawing/2014/chart" uri="{C3380CC4-5D6E-409C-BE32-E72D297353CC}">
                <c16:uniqueId val="{00000005-1536-4ECB-802A-BBCC28DCE244}"/>
              </c:ext>
            </c:extLst>
          </c:dPt>
          <c:dPt>
            <c:idx val="3"/>
            <c:bubble3D val="0"/>
            <c:spPr>
              <a:solidFill>
                <a:srgbClr val="34A853"/>
              </a:solidFill>
            </c:spPr>
            <c:extLst>
              <c:ext xmlns:c16="http://schemas.microsoft.com/office/drawing/2014/chart" uri="{C3380CC4-5D6E-409C-BE32-E72D297353CC}">
                <c16:uniqueId val="{00000007-1536-4ECB-802A-BBCC28DCE244}"/>
              </c:ext>
            </c:extLst>
          </c:dPt>
          <c:dPt>
            <c:idx val="4"/>
            <c:bubble3D val="0"/>
            <c:spPr>
              <a:solidFill>
                <a:srgbClr val="FF6D01"/>
              </a:solidFill>
            </c:spPr>
            <c:extLst>
              <c:ext xmlns:c16="http://schemas.microsoft.com/office/drawing/2014/chart" uri="{C3380CC4-5D6E-409C-BE32-E72D297353CC}">
                <c16:uniqueId val="{00000009-1536-4ECB-802A-BBCC28DCE244}"/>
              </c:ext>
            </c:extLst>
          </c:dPt>
          <c:dPt>
            <c:idx val="5"/>
            <c:bubble3D val="0"/>
            <c:spPr>
              <a:solidFill>
                <a:srgbClr val="46BDC6"/>
              </a:solidFill>
            </c:spPr>
            <c:extLst>
              <c:ext xmlns:c16="http://schemas.microsoft.com/office/drawing/2014/chart" uri="{C3380CC4-5D6E-409C-BE32-E72D297353CC}">
                <c16:uniqueId val="{0000000B-1536-4ECB-802A-BBCC28DCE244}"/>
              </c:ext>
            </c:extLst>
          </c:dPt>
          <c:dPt>
            <c:idx val="6"/>
            <c:bubble3D val="0"/>
            <c:spPr>
              <a:solidFill>
                <a:srgbClr val="7BAAF7"/>
              </a:solidFill>
            </c:spPr>
            <c:extLst>
              <c:ext xmlns:c16="http://schemas.microsoft.com/office/drawing/2014/chart" uri="{C3380CC4-5D6E-409C-BE32-E72D297353CC}">
                <c16:uniqueId val="{0000000D-1536-4ECB-802A-BBCC28DCE244}"/>
              </c:ext>
            </c:extLst>
          </c:dPt>
          <c:dPt>
            <c:idx val="7"/>
            <c:bubble3D val="0"/>
            <c:spPr>
              <a:solidFill>
                <a:srgbClr val="F07B72"/>
              </a:solidFill>
            </c:spPr>
            <c:extLst>
              <c:ext xmlns:c16="http://schemas.microsoft.com/office/drawing/2014/chart" uri="{C3380CC4-5D6E-409C-BE32-E72D297353CC}">
                <c16:uniqueId val="{0000000F-1536-4ECB-802A-BBCC28DCE244}"/>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('2. Balance Sheet &amp; Cashflow Sta'!$A$4:$A$5,'2. Balance Sheet &amp; Cashflow Sta'!$A$9:$A$14)</c:f>
              <c:strCache>
                <c:ptCount val="8"/>
                <c:pt idx="0">
                  <c:v>Cash</c:v>
                </c:pt>
                <c:pt idx="1">
                  <c:v>Saving Account</c:v>
                </c:pt>
                <c:pt idx="2">
                  <c:v>Samsung Galaxy S23 </c:v>
                </c:pt>
                <c:pt idx="3">
                  <c:v>Samsung Galaxy S24 </c:v>
                </c:pt>
                <c:pt idx="4">
                  <c:v>Laptop Dell Inspiron 15</c:v>
                </c:pt>
                <c:pt idx="5">
                  <c:v>Laptop Dell Precision 5550</c:v>
                </c:pt>
                <c:pt idx="6">
                  <c:v>Honda Vision 2025 (Standard version)</c:v>
                </c:pt>
                <c:pt idx="7">
                  <c:v>Honda Airblade 160 (Standard version)</c:v>
                </c:pt>
              </c:strCache>
            </c:strRef>
          </c:cat>
          <c:val>
            <c:numRef>
              <c:f>('2. Balance Sheet &amp; Cashflow Sta'!$B$4:$B$5,'2. Balance Sheet &amp; Cashflow Sta'!$B$9:$B$14)</c:f>
              <c:numCache>
                <c:formatCode>#,##0[$ ₫]</c:formatCode>
                <c:ptCount val="8"/>
                <c:pt idx="0">
                  <c:v>41955534.989242315</c:v>
                </c:pt>
                <c:pt idx="1">
                  <c:v>60000000</c:v>
                </c:pt>
                <c:pt idx="2">
                  <c:v>8790000</c:v>
                </c:pt>
                <c:pt idx="3">
                  <c:v>11090000</c:v>
                </c:pt>
                <c:pt idx="4">
                  <c:v>11990000</c:v>
                </c:pt>
                <c:pt idx="5">
                  <c:v>14490000</c:v>
                </c:pt>
                <c:pt idx="6">
                  <c:v>34735509</c:v>
                </c:pt>
                <c:pt idx="7">
                  <c:v>63590500</c:v>
                </c:pt>
              </c:numCache>
            </c:numRef>
          </c:val>
          <c:extLst>
            <c:ext xmlns:c16="http://schemas.microsoft.com/office/drawing/2014/chart" uri="{C3380CC4-5D6E-409C-BE32-E72D297353CC}">
              <c16:uniqueId val="{00000010-1536-4ECB-802A-BBCC28DCE244}"/>
            </c:ext>
          </c:extLst>
        </c:ser>
        <c:dLbls>
          <c:showLegendKey val="0"/>
          <c:showVal val="0"/>
          <c:showCatName val="0"/>
          <c:showSerName val="0"/>
          <c:showPercent val="0"/>
          <c:showBubbleSize val="0"/>
          <c:showLeaderLines val="1"/>
        </c:dLbls>
        <c:firstSliceAng val="0"/>
      </c:pieChart>
    </c:plotArea>
    <c:legend>
      <c:legendPos val="l"/>
      <c:overlay val="0"/>
    </c:legend>
    <c:plotVisOnly val="1"/>
    <c:dispBlanksAs val="zero"/>
    <c:showDLblsOverMax val="1"/>
  </c:chart>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INCOME'S COMPOSITIONS</a:t>
            </a:r>
          </a:p>
        </c:rich>
      </c:tx>
      <c:overlay val="0"/>
    </c:title>
    <c:autoTitleDeleted val="0"/>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587B-436F-A167-B90581150451}"/>
              </c:ext>
            </c:extLst>
          </c:dPt>
          <c:dPt>
            <c:idx val="1"/>
            <c:bubble3D val="0"/>
            <c:spPr>
              <a:solidFill>
                <a:srgbClr val="EA4335"/>
              </a:solidFill>
            </c:spPr>
            <c:extLst>
              <c:ext xmlns:c16="http://schemas.microsoft.com/office/drawing/2014/chart" uri="{C3380CC4-5D6E-409C-BE32-E72D297353CC}">
                <c16:uniqueId val="{00000003-587B-436F-A167-B90581150451}"/>
              </c:ext>
            </c:extLst>
          </c:dPt>
          <c:dPt>
            <c:idx val="2"/>
            <c:bubble3D val="0"/>
            <c:spPr>
              <a:solidFill>
                <a:srgbClr val="FBBC04"/>
              </a:solidFill>
            </c:spPr>
            <c:extLst>
              <c:ext xmlns:c16="http://schemas.microsoft.com/office/drawing/2014/chart" uri="{C3380CC4-5D6E-409C-BE32-E72D297353CC}">
                <c16:uniqueId val="{00000005-587B-436F-A167-B90581150451}"/>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'2. Balance Sheet &amp; Cashflow Sta'!$A$41:$A$43</c:f>
              <c:strCache>
                <c:ptCount val="3"/>
                <c:pt idx="0">
                  <c:v>Nhi's After-tax Income</c:v>
                </c:pt>
                <c:pt idx="1">
                  <c:v>Husband's After-tax Income</c:v>
                </c:pt>
                <c:pt idx="2">
                  <c:v>Interest from Saving Account</c:v>
                </c:pt>
              </c:strCache>
            </c:strRef>
          </c:cat>
          <c:val>
            <c:numRef>
              <c:f>'2. Balance Sheet &amp; Cashflow Sta'!$B$41:$B$43</c:f>
              <c:numCache>
                <c:formatCode>#,##0[$ ₫]</c:formatCode>
                <c:ptCount val="3"/>
                <c:pt idx="0">
                  <c:v>160975000</c:v>
                </c:pt>
                <c:pt idx="1">
                  <c:v>203400000</c:v>
                </c:pt>
                <c:pt idx="2">
                  <c:v>6048829.2744187713</c:v>
                </c:pt>
              </c:numCache>
            </c:numRef>
          </c:val>
          <c:extLst>
            <c:ext xmlns:c16="http://schemas.microsoft.com/office/drawing/2014/chart" uri="{C3380CC4-5D6E-409C-BE32-E72D297353CC}">
              <c16:uniqueId val="{00000006-587B-436F-A167-B90581150451}"/>
            </c:ext>
          </c:extLst>
        </c:ser>
        <c:dLbls>
          <c:showLegendKey val="0"/>
          <c:showVal val="0"/>
          <c:showCatName val="0"/>
          <c:showSerName val="0"/>
          <c:showPercent val="0"/>
          <c:showBubbleSize val="0"/>
          <c:showLeaderLines val="1"/>
        </c:dLbls>
        <c:firstSliceAng val="0"/>
      </c:pieChart>
    </c:plotArea>
    <c:legend>
      <c:legendPos val="l"/>
      <c:overlay val="0"/>
    </c:legend>
    <c:plotVisOnly val="1"/>
    <c:dispBlanksAs val="zero"/>
    <c:showDLblsOverMax val="1"/>
  </c:chart>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t>Expenses' Compositions (Before</a:t>
            </a:r>
            <a:r>
              <a:rPr lang="en-US" b="1" baseline="0"/>
              <a:t> Buying Home)</a:t>
            </a:r>
            <a:endParaRPr lang="en-US" b="1"/>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19-48A9-BAC0-362BD3EB4D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19-48A9-BAC0-362BD3EB4D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19-48A9-BAC0-362BD3EB4D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19-48A9-BAC0-362BD3EB4DC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519-48A9-BAC0-362BD3EB4DC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519-48A9-BAC0-362BD3EB4DC0}"/>
              </c:ext>
            </c:extLst>
          </c:dPt>
          <c:dLbls>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 Consumption Needs'!$A$28,'2. Consumption Needs'!$A$35,'2. Consumption Needs'!$A$41,'2. Consumption Needs'!$A$47,'2. Consumption Needs'!$A$49,'2. Consumption Needs'!$A$57)</c:f>
              <c:strCache>
                <c:ptCount val="6"/>
                <c:pt idx="0">
                  <c:v>Rent</c:v>
                </c:pt>
                <c:pt idx="1">
                  <c:v>Total Utilities</c:v>
                </c:pt>
                <c:pt idx="2">
                  <c:v>Total Foods and Goceries</c:v>
                </c:pt>
                <c:pt idx="3">
                  <c:v>Total Transportation</c:v>
                </c:pt>
                <c:pt idx="4">
                  <c:v>Medicines and other health care services 
(Health Insurance not cover)</c:v>
                </c:pt>
                <c:pt idx="5">
                  <c:v>Total Entertainment and Others</c:v>
                </c:pt>
              </c:strCache>
            </c:strRef>
          </c:cat>
          <c:val>
            <c:numRef>
              <c:f>('2. Consumption Needs'!$B$28,'2. Consumption Needs'!$B$35,'2. Consumption Needs'!$B$41,'2. Consumption Needs'!$B$47,'2. Consumption Needs'!$B$49,'2. Consumption Needs'!$B$57)</c:f>
              <c:numCache>
                <c:formatCode>#,##0[$ ₫]</c:formatCode>
                <c:ptCount val="6"/>
                <c:pt idx="0">
                  <c:v>96000000</c:v>
                </c:pt>
                <c:pt idx="1">
                  <c:v>34233372.525176466</c:v>
                </c:pt>
                <c:pt idx="2">
                  <c:v>94346171.760000005</c:v>
                </c:pt>
                <c:pt idx="3">
                  <c:v>16080000</c:v>
                </c:pt>
                <c:pt idx="4">
                  <c:v>2400000</c:v>
                </c:pt>
                <c:pt idx="5">
                  <c:v>82400000</c:v>
                </c:pt>
              </c:numCache>
            </c:numRef>
          </c:val>
          <c:extLst>
            <c:ext xmlns:c16="http://schemas.microsoft.com/office/drawing/2014/chart" uri="{C3380CC4-5D6E-409C-BE32-E72D297353CC}">
              <c16:uniqueId val="{00000000-BF18-43EB-BD39-ED12A9874FBB}"/>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D-1519-48A9-BAC0-362BD3EB4D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1519-48A9-BAC0-362BD3EB4D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1519-48A9-BAC0-362BD3EB4D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1519-48A9-BAC0-362BD3EB4DC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1519-48A9-BAC0-362BD3EB4DC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1519-48A9-BAC0-362BD3EB4DC0}"/>
              </c:ext>
            </c:extLst>
          </c:dPt>
          <c:dLbls>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 Consumption Needs'!$A$28,'2. Consumption Needs'!$A$35,'2. Consumption Needs'!$A$41,'2. Consumption Needs'!$A$47,'2. Consumption Needs'!$A$49,'2. Consumption Needs'!$A$57)</c:f>
              <c:strCache>
                <c:ptCount val="6"/>
                <c:pt idx="0">
                  <c:v>Rent</c:v>
                </c:pt>
                <c:pt idx="1">
                  <c:v>Total Utilities</c:v>
                </c:pt>
                <c:pt idx="2">
                  <c:v>Total Foods and Goceries</c:v>
                </c:pt>
                <c:pt idx="3">
                  <c:v>Total Transportation</c:v>
                </c:pt>
                <c:pt idx="4">
                  <c:v>Medicines and other health care services 
(Health Insurance not cover)</c:v>
                </c:pt>
                <c:pt idx="5">
                  <c:v>Total Entertainment and Others</c:v>
                </c:pt>
              </c:strCache>
            </c:strRef>
          </c:cat>
          <c:val>
            <c:numRef>
              <c:f>('2. Consumption Needs'!$C$28,'2. Consumption Needs'!$C$35,'2. Consumption Needs'!$C$41,'2. Consumption Needs'!$C$47,'2. Consumption Needs'!$C$49,'2. Consumption Needs'!$C$57)</c:f>
              <c:numCache>
                <c:formatCode>0.00%</c:formatCode>
                <c:ptCount val="6"/>
                <c:pt idx="0">
                  <c:v>0.29496753647477059</c:v>
                </c:pt>
                <c:pt idx="1">
                  <c:v>0.10518472457264999</c:v>
                </c:pt>
                <c:pt idx="2">
                  <c:v>0.2898860193736747</c:v>
                </c:pt>
                <c:pt idx="3">
                  <c:v>4.9407062359524072E-2</c:v>
                </c:pt>
                <c:pt idx="4">
                  <c:v>7.3741884118692647E-3</c:v>
                </c:pt>
                <c:pt idx="5">
                  <c:v>0.25318046880751144</c:v>
                </c:pt>
              </c:numCache>
            </c:numRef>
          </c:val>
          <c:extLst>
            <c:ext xmlns:c16="http://schemas.microsoft.com/office/drawing/2014/chart" uri="{C3380CC4-5D6E-409C-BE32-E72D297353CC}">
              <c16:uniqueId val="{00000001-BF18-43EB-BD39-ED12A9874FBB}"/>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lumMod val="15000"/>
          <a:lumOff val="85000"/>
        </a:schemeClr>
      </a:solidFill>
      <a:round/>
    </a:ln>
    <a:effectLst/>
  </c:spPr>
  <c:txPr>
    <a:bodyPr/>
    <a:lstStyle/>
    <a:p>
      <a:pPr>
        <a:defRPr sz="10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BUDGETING SITUATION IN THE FIRST 10-YEAR</a:t>
            </a:r>
          </a:p>
        </c:rich>
      </c:tx>
      <c:overlay val="0"/>
    </c:title>
    <c:autoTitleDeleted val="0"/>
    <c:plotArea>
      <c:layout/>
      <c:barChart>
        <c:barDir val="col"/>
        <c:grouping val="clustered"/>
        <c:varyColors val="1"/>
        <c:ser>
          <c:idx val="0"/>
          <c:order val="0"/>
          <c:tx>
            <c:strRef>
              <c:f>'2. Budgeting Statement'!$A$14</c:f>
              <c:strCache>
                <c:ptCount val="1"/>
                <c:pt idx="0">
                  <c:v>Total Income</c:v>
                </c:pt>
              </c:strCache>
            </c:strRef>
          </c:tx>
          <c:spPr>
            <a:solidFill>
              <a:srgbClr val="4285F4"/>
            </a:solidFill>
            <a:ln cmpd="sng">
              <a:solidFill>
                <a:srgbClr val="000000"/>
              </a:solidFill>
            </a:ln>
          </c:spPr>
          <c:invertIfNegative val="1"/>
          <c:cat>
            <c:numRef>
              <c:f>'2. Budgeting Statement'!$B$2:$K$2</c:f>
              <c:numCache>
                <c:formatCode>General</c:formatCode>
                <c:ptCount val="10"/>
                <c:pt idx="0">
                  <c:v>2025</c:v>
                </c:pt>
                <c:pt idx="1">
                  <c:v>2026</c:v>
                </c:pt>
                <c:pt idx="2">
                  <c:v>2027</c:v>
                </c:pt>
                <c:pt idx="3">
                  <c:v>2028</c:v>
                </c:pt>
                <c:pt idx="4">
                  <c:v>2029</c:v>
                </c:pt>
                <c:pt idx="5">
                  <c:v>2030</c:v>
                </c:pt>
                <c:pt idx="6">
                  <c:v>2031</c:v>
                </c:pt>
                <c:pt idx="7">
                  <c:v>2032</c:v>
                </c:pt>
                <c:pt idx="8">
                  <c:v>2033</c:v>
                </c:pt>
                <c:pt idx="9">
                  <c:v>2034</c:v>
                </c:pt>
              </c:numCache>
            </c:numRef>
          </c:cat>
          <c:val>
            <c:numRef>
              <c:f>'2. Budgeting Statement'!$B$14:$K$14</c:f>
              <c:numCache>
                <c:formatCode>#,##0[$ ₫]</c:formatCode>
                <c:ptCount val="10"/>
                <c:pt idx="0">
                  <c:v>370423829.27441877</c:v>
                </c:pt>
                <c:pt idx="1">
                  <c:v>374339947.03308111</c:v>
                </c:pt>
                <c:pt idx="2">
                  <c:v>481905942.09630895</c:v>
                </c:pt>
                <c:pt idx="3">
                  <c:v>756596827.28837955</c:v>
                </c:pt>
                <c:pt idx="4">
                  <c:v>853829570.13538694</c:v>
                </c:pt>
                <c:pt idx="5">
                  <c:v>1118830845.1391253</c:v>
                </c:pt>
                <c:pt idx="6">
                  <c:v>798806535.4502008</c:v>
                </c:pt>
                <c:pt idx="7">
                  <c:v>1356934937.9941497</c:v>
                </c:pt>
                <c:pt idx="8">
                  <c:v>729412454.02108932</c:v>
                </c:pt>
                <c:pt idx="9">
                  <c:v>1172548380.1033485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6E3-4EC7-8070-68744C3F1F58}"/>
            </c:ext>
          </c:extLst>
        </c:ser>
        <c:ser>
          <c:idx val="1"/>
          <c:order val="1"/>
          <c:tx>
            <c:strRef>
              <c:f>'2. Budgeting Statement'!$A$15</c:f>
              <c:strCache>
                <c:ptCount val="1"/>
                <c:pt idx="0">
                  <c:v>Total Expenses</c:v>
                </c:pt>
              </c:strCache>
            </c:strRef>
          </c:tx>
          <c:spPr>
            <a:solidFill>
              <a:srgbClr val="EA4335"/>
            </a:solidFill>
            <a:ln cmpd="sng">
              <a:solidFill>
                <a:srgbClr val="000000"/>
              </a:solidFill>
            </a:ln>
          </c:spPr>
          <c:invertIfNegative val="1"/>
          <c:cat>
            <c:numRef>
              <c:f>'2. Budgeting Statement'!$B$2:$K$2</c:f>
              <c:numCache>
                <c:formatCode>General</c:formatCode>
                <c:ptCount val="10"/>
                <c:pt idx="0">
                  <c:v>2025</c:v>
                </c:pt>
                <c:pt idx="1">
                  <c:v>2026</c:v>
                </c:pt>
                <c:pt idx="2">
                  <c:v>2027</c:v>
                </c:pt>
                <c:pt idx="3">
                  <c:v>2028</c:v>
                </c:pt>
                <c:pt idx="4">
                  <c:v>2029</c:v>
                </c:pt>
                <c:pt idx="5">
                  <c:v>2030</c:v>
                </c:pt>
                <c:pt idx="6">
                  <c:v>2031</c:v>
                </c:pt>
                <c:pt idx="7">
                  <c:v>2032</c:v>
                </c:pt>
                <c:pt idx="8">
                  <c:v>2033</c:v>
                </c:pt>
                <c:pt idx="9">
                  <c:v>2034</c:v>
                </c:pt>
              </c:numCache>
            </c:numRef>
          </c:cat>
          <c:val>
            <c:numRef>
              <c:f>'2. Budgeting Statement'!$B$15:$K$15</c:f>
              <c:numCache>
                <c:formatCode>#,##0[$ ₫]</c:formatCode>
                <c:ptCount val="10"/>
                <c:pt idx="0">
                  <c:v>328468294.28517646</c:v>
                </c:pt>
                <c:pt idx="1">
                  <c:v>336647154.8128773</c:v>
                </c:pt>
                <c:pt idx="2">
                  <c:v>346073275.1476379</c:v>
                </c:pt>
                <c:pt idx="3">
                  <c:v>356109400.12691939</c:v>
                </c:pt>
                <c:pt idx="4">
                  <c:v>366436572.7306</c:v>
                </c:pt>
                <c:pt idx="5">
                  <c:v>377063233.33978736</c:v>
                </c:pt>
                <c:pt idx="6">
                  <c:v>959729182.43784022</c:v>
                </c:pt>
                <c:pt idx="7">
                  <c:v>453975793.2140485</c:v>
                </c:pt>
                <c:pt idx="8">
                  <c:v>1672561156.7174706</c:v>
                </c:pt>
                <c:pt idx="9">
                  <c:v>912257006.55613756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6E3-4EC7-8070-68744C3F1F58}"/>
            </c:ext>
          </c:extLst>
        </c:ser>
        <c:dLbls>
          <c:showLegendKey val="0"/>
          <c:showVal val="0"/>
          <c:showCatName val="0"/>
          <c:showSerName val="0"/>
          <c:showPercent val="0"/>
          <c:showBubbleSize val="0"/>
        </c:dLbls>
        <c:gapWidth val="150"/>
        <c:axId val="98894926"/>
        <c:axId val="1928880978"/>
      </c:barChart>
      <c:lineChart>
        <c:grouping val="standard"/>
        <c:varyColors val="1"/>
        <c:ser>
          <c:idx val="2"/>
          <c:order val="2"/>
          <c:tx>
            <c:strRef>
              <c:f>'2. Budgeting Statement'!$A$16</c:f>
              <c:strCache>
                <c:ptCount val="1"/>
                <c:pt idx="0">
                  <c:v>ANNUAL SURPLUS/DEFICIT</c:v>
                </c:pt>
              </c:strCache>
            </c:strRef>
          </c:tx>
          <c:spPr>
            <a:ln cmpd="sng">
              <a:solidFill>
                <a:srgbClr val="FBBC04"/>
              </a:solidFill>
            </a:ln>
          </c:spPr>
          <c:marker>
            <c:symbol val="none"/>
          </c:marker>
          <c:cat>
            <c:numRef>
              <c:f>'2. Budgeting Statement'!$B$2:$K$2</c:f>
              <c:numCache>
                <c:formatCode>General</c:formatCode>
                <c:ptCount val="10"/>
                <c:pt idx="0">
                  <c:v>2025</c:v>
                </c:pt>
                <c:pt idx="1">
                  <c:v>2026</c:v>
                </c:pt>
                <c:pt idx="2">
                  <c:v>2027</c:v>
                </c:pt>
                <c:pt idx="3">
                  <c:v>2028</c:v>
                </c:pt>
                <c:pt idx="4">
                  <c:v>2029</c:v>
                </c:pt>
                <c:pt idx="5">
                  <c:v>2030</c:v>
                </c:pt>
                <c:pt idx="6">
                  <c:v>2031</c:v>
                </c:pt>
                <c:pt idx="7">
                  <c:v>2032</c:v>
                </c:pt>
                <c:pt idx="8">
                  <c:v>2033</c:v>
                </c:pt>
                <c:pt idx="9">
                  <c:v>2034</c:v>
                </c:pt>
              </c:numCache>
            </c:numRef>
          </c:cat>
          <c:val>
            <c:numRef>
              <c:f>'2. Budgeting Statement'!$B$16:$K$16</c:f>
              <c:numCache>
                <c:formatCode>#,##0[$ ₫]</c:formatCode>
                <c:ptCount val="10"/>
                <c:pt idx="0">
                  <c:v>41955534.989242315</c:v>
                </c:pt>
                <c:pt idx="1">
                  <c:v>37692792.220203817</c:v>
                </c:pt>
                <c:pt idx="2">
                  <c:v>135832666.94867104</c:v>
                </c:pt>
                <c:pt idx="3">
                  <c:v>400487427.16146016</c:v>
                </c:pt>
                <c:pt idx="4">
                  <c:v>487392997.40478694</c:v>
                </c:pt>
                <c:pt idx="5">
                  <c:v>741767611.79933798</c:v>
                </c:pt>
                <c:pt idx="6">
                  <c:v>-160922646.98763943</c:v>
                </c:pt>
                <c:pt idx="7">
                  <c:v>902959144.78010118</c:v>
                </c:pt>
                <c:pt idx="8">
                  <c:v>-943148702.69638133</c:v>
                </c:pt>
                <c:pt idx="9">
                  <c:v>260291373.54721093</c:v>
                </c:pt>
              </c:numCache>
            </c:numRef>
          </c:val>
          <c:smooth val="0"/>
          <c:extLst>
            <c:ext xmlns:c16="http://schemas.microsoft.com/office/drawing/2014/chart" uri="{C3380CC4-5D6E-409C-BE32-E72D297353CC}">
              <c16:uniqueId val="{00000002-46E3-4EC7-8070-68744C3F1F58}"/>
            </c:ext>
          </c:extLst>
        </c:ser>
        <c:ser>
          <c:idx val="3"/>
          <c:order val="3"/>
          <c:tx>
            <c:strRef>
              <c:f>'2. Budgeting Statement'!$A$17</c:f>
              <c:strCache>
                <c:ptCount val="1"/>
                <c:pt idx="0">
                  <c:v>TOTAL ACCOUNT BALANCE</c:v>
                </c:pt>
              </c:strCache>
            </c:strRef>
          </c:tx>
          <c:spPr>
            <a:ln cmpd="sng">
              <a:solidFill>
                <a:srgbClr val="34A853"/>
              </a:solidFill>
            </a:ln>
          </c:spPr>
          <c:marker>
            <c:symbol val="none"/>
          </c:marker>
          <c:cat>
            <c:numRef>
              <c:f>'2. Budgeting Statement'!$B$2:$K$2</c:f>
              <c:numCache>
                <c:formatCode>General</c:formatCode>
                <c:ptCount val="10"/>
                <c:pt idx="0">
                  <c:v>2025</c:v>
                </c:pt>
                <c:pt idx="1">
                  <c:v>2026</c:v>
                </c:pt>
                <c:pt idx="2">
                  <c:v>2027</c:v>
                </c:pt>
                <c:pt idx="3">
                  <c:v>2028</c:v>
                </c:pt>
                <c:pt idx="4">
                  <c:v>2029</c:v>
                </c:pt>
                <c:pt idx="5">
                  <c:v>2030</c:v>
                </c:pt>
                <c:pt idx="6">
                  <c:v>2031</c:v>
                </c:pt>
                <c:pt idx="7">
                  <c:v>2032</c:v>
                </c:pt>
                <c:pt idx="8">
                  <c:v>2033</c:v>
                </c:pt>
                <c:pt idx="9">
                  <c:v>2034</c:v>
                </c:pt>
              </c:numCache>
            </c:numRef>
          </c:cat>
          <c:val>
            <c:numRef>
              <c:f>'2. Budgeting Statement'!$B$17:$K$17</c:f>
              <c:numCache>
                <c:formatCode>#,##0[$ ₫]</c:formatCode>
                <c:ptCount val="10"/>
                <c:pt idx="0">
                  <c:v>41955534.989242315</c:v>
                </c:pt>
                <c:pt idx="1">
                  <c:v>79648327.209446132</c:v>
                </c:pt>
                <c:pt idx="2">
                  <c:v>215480994.15811718</c:v>
                </c:pt>
                <c:pt idx="3">
                  <c:v>615968421.31957734</c:v>
                </c:pt>
                <c:pt idx="4">
                  <c:v>1103361418.7243643</c:v>
                </c:pt>
                <c:pt idx="5">
                  <c:v>1845129030.5237021</c:v>
                </c:pt>
                <c:pt idx="6">
                  <c:v>1684206383.5360627</c:v>
                </c:pt>
                <c:pt idx="7">
                  <c:v>2587165528.316164</c:v>
                </c:pt>
                <c:pt idx="8">
                  <c:v>1644016825.6197827</c:v>
                </c:pt>
                <c:pt idx="9">
                  <c:v>1904308199.1669936</c:v>
                </c:pt>
              </c:numCache>
            </c:numRef>
          </c:val>
          <c:smooth val="0"/>
          <c:extLst>
            <c:ext xmlns:c16="http://schemas.microsoft.com/office/drawing/2014/chart" uri="{C3380CC4-5D6E-409C-BE32-E72D297353CC}">
              <c16:uniqueId val="{00000003-46E3-4EC7-8070-68744C3F1F58}"/>
            </c:ext>
          </c:extLst>
        </c:ser>
        <c:dLbls>
          <c:showLegendKey val="0"/>
          <c:showVal val="0"/>
          <c:showCatName val="0"/>
          <c:showSerName val="0"/>
          <c:showPercent val="0"/>
          <c:showBubbleSize val="0"/>
        </c:dLbls>
        <c:marker val="1"/>
        <c:smooth val="0"/>
        <c:axId val="98894926"/>
        <c:axId val="1928880978"/>
      </c:lineChart>
      <c:catAx>
        <c:axId val="98894926"/>
        <c:scaling>
          <c:orientation val="minMax"/>
        </c:scaling>
        <c:delete val="0"/>
        <c:axPos val="b"/>
        <c:title>
          <c:tx>
            <c:rich>
              <a:bodyPr/>
              <a:lstStyle/>
              <a:p>
                <a:pPr>
                  <a:defRPr/>
                </a:pPr>
                <a:endParaRPr lang="en-US"/>
              </a:p>
            </c:rich>
          </c:tx>
          <c:overlay val="0"/>
        </c:title>
        <c:numFmt formatCode="General" sourceLinked="1"/>
        <c:majorTickMark val="none"/>
        <c:minorTickMark val="none"/>
        <c:tickLblPos val="nextTo"/>
        <c:crossAx val="1928880978"/>
        <c:crosses val="autoZero"/>
        <c:auto val="1"/>
        <c:lblAlgn val="ctr"/>
        <c:lblOffset val="100"/>
        <c:noMultiLvlLbl val="1"/>
      </c:catAx>
      <c:valAx>
        <c:axId val="19288809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endParaRPr lang="en-US"/>
              </a:p>
            </c:rich>
          </c:tx>
          <c:overlay val="0"/>
        </c:title>
        <c:numFmt formatCode="#,##0[$ ₫]" sourceLinked="1"/>
        <c:majorTickMark val="none"/>
        <c:minorTickMark val="none"/>
        <c:tickLblPos val="nextTo"/>
        <c:spPr>
          <a:ln/>
        </c:spPr>
        <c:crossAx val="98894926"/>
        <c:crosses val="autoZero"/>
        <c:crossBetween val="between"/>
      </c:valAx>
    </c:plotArea>
    <c:legend>
      <c:legendPos val="b"/>
      <c:overlay val="0"/>
    </c:legend>
    <c:plotVisOnly val="1"/>
    <c:dispBlanksAs val="zero"/>
    <c:showDLblsOverMax val="1"/>
  </c:chart>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8</xdr:col>
      <xdr:colOff>228600</xdr:colOff>
      <xdr:row>1</xdr:row>
      <xdr:rowOff>9525</xdr:rowOff>
    </xdr:from>
    <xdr:ext cx="2647950" cy="2238375"/>
    <xdr:graphicFrame macro="">
      <xdr:nvGraphicFramePr>
        <xdr:cNvPr id="2" name="Chart 1" titl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28575</xdr:colOff>
      <xdr:row>28</xdr:row>
      <xdr:rowOff>85725</xdr:rowOff>
    </xdr:from>
    <xdr:ext cx="3152775" cy="1575044"/>
    <xdr:graphicFrame macro="">
      <xdr:nvGraphicFramePr>
        <xdr:cNvPr id="3" name="Chart 2" title="Char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11</xdr:col>
      <xdr:colOff>317663</xdr:colOff>
      <xdr:row>1</xdr:row>
      <xdr:rowOff>1384</xdr:rowOff>
    </xdr:from>
    <xdr:ext cx="6667337" cy="2246516"/>
    <xdr:graphicFrame macro="">
      <xdr:nvGraphicFramePr>
        <xdr:cNvPr id="4" name="Chart 3" title="Chart">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5</xdr:col>
      <xdr:colOff>28575</xdr:colOff>
      <xdr:row>38</xdr:row>
      <xdr:rowOff>57150</xdr:rowOff>
    </xdr:from>
    <xdr:ext cx="3152775" cy="2190750"/>
    <xdr:graphicFrame macro="">
      <xdr:nvGraphicFramePr>
        <xdr:cNvPr id="5" name="Chart 4" title="Chart">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56</xdr:row>
      <xdr:rowOff>200025</xdr:rowOff>
    </xdr:from>
    <xdr:ext cx="6743700" cy="1809750"/>
    <xdr:pic>
      <xdr:nvPicPr>
        <xdr:cNvPr id="2" name="image2.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38100</xdr:colOff>
      <xdr:row>56</xdr:row>
      <xdr:rowOff>200025</xdr:rowOff>
    </xdr:from>
    <xdr:ext cx="2838450" cy="1809750"/>
    <xdr:pic>
      <xdr:nvPicPr>
        <xdr:cNvPr id="3" name="image1.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59</xdr:row>
      <xdr:rowOff>152989</xdr:rowOff>
    </xdr:from>
    <xdr:to>
      <xdr:col>4</xdr:col>
      <xdr:colOff>48844</xdr:colOff>
      <xdr:row>75</xdr:row>
      <xdr:rowOff>184370</xdr:rowOff>
    </xdr:to>
    <xdr:graphicFrame macro="">
      <xdr:nvGraphicFramePr>
        <xdr:cNvPr id="2" name="Chart 1">
          <a:extLst>
            <a:ext uri="{FF2B5EF4-FFF2-40B4-BE49-F238E27FC236}">
              <a16:creationId xmlns:a16="http://schemas.microsoft.com/office/drawing/2014/main" id="{BAA508EA-FCA0-EF25-6670-E30357F28B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85725</xdr:colOff>
      <xdr:row>17</xdr:row>
      <xdr:rowOff>76200</xdr:rowOff>
    </xdr:from>
    <xdr:ext cx="6800850" cy="3457575"/>
    <xdr:graphicFrame macro="">
      <xdr:nvGraphicFramePr>
        <xdr:cNvPr id="5" name="Chart 5" title="Chart">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luatvietnam.vn/tinh-luong-gross-net.html" TargetMode="External"/><Relationship Id="rId7" Type="http://schemas.openxmlformats.org/officeDocument/2006/relationships/hyperlink" Target="https://thuexekhach.com/xe-4-cho-cho-duoc-bao-nhieu-nguoi/" TargetMode="External"/><Relationship Id="rId2" Type="http://schemas.openxmlformats.org/officeDocument/2006/relationships/hyperlink" Target="https://vnexpress.net/tu-2025-oto-va-xe-may-loai-nao-khong-bi-ap-dung-nien-han-su-dung-4805912.html" TargetMode="External"/><Relationship Id="rId1" Type="http://schemas.openxmlformats.org/officeDocument/2006/relationships/hyperlink" Target="https://ninistore.vn/n/vang-tien-mung-dam-cuoi-ai-giu/" TargetMode="External"/><Relationship Id="rId6" Type="http://schemas.openxmlformats.org/officeDocument/2006/relationships/hyperlink" Target="https://www.momo.vn/blog/huong-dan-cach-xay-dung-quy-du-phong-tai-chinh-don-gian-ma-hieu-qua-c181dt1674" TargetMode="External"/><Relationship Id="rId5" Type="http://schemas.openxmlformats.org/officeDocument/2006/relationships/hyperlink" Target="https://market.vinhomes.vn/blog/co-nen-mua-nha-tra-gop-20-nam" TargetMode="External"/><Relationship Id="rId4" Type="http://schemas.openxmlformats.org/officeDocument/2006/relationships/hyperlink" Target="https://thuvienphapluat.vn/hoi-dap-phap-luat/839F7C1-hd-dang-nghi-thai-san-co-duoc-nhan-luong-thang-13-hay-khong.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fireant.vn/dashboard" TargetMode="External"/><Relationship Id="rId3" Type="http://schemas.openxmlformats.org/officeDocument/2006/relationships/hyperlink" Target="https://www.tradingview.com/symbols/TVC-VN20Y/" TargetMode="External"/><Relationship Id="rId7" Type="http://schemas.openxmlformats.org/officeDocument/2006/relationships/hyperlink" Target="https://goonus.io/bieu-do-lai-suat-ngan-hang-10-nam-qua/" TargetMode="External"/><Relationship Id="rId2" Type="http://schemas.openxmlformats.org/officeDocument/2006/relationships/hyperlink" Target="https://thuvienphapluat.vn/phap-luat-doanh-nghiep/bai-viet/cac-khoan-giam-tru-gia-canh-tinh-thue-tncn-va-cach-tinh-nam-2022-1650.html?utm_source=chatgpt.com" TargetMode="External"/><Relationship Id="rId1" Type="http://schemas.openxmlformats.org/officeDocument/2006/relationships/hyperlink" Target="https://vanban.chinhphu.vn/?pageid=27160&amp;docid=51258" TargetMode="External"/><Relationship Id="rId6" Type="http://schemas.openxmlformats.org/officeDocument/2006/relationships/hyperlink" Target="https://vietnamnet.vn/lai-suat-ngan-hang-hom-nay-14-5-2025-ky-han-6-thang-lai-suat-cao-nhat-5-65-2400896.html" TargetMode="External"/><Relationship Id="rId5" Type="http://schemas.openxmlformats.org/officeDocument/2006/relationships/hyperlink" Target="https://www.statista.com/statistics/444749/inflation-rate-in-vietnam/" TargetMode="External"/><Relationship Id="rId4" Type="http://schemas.openxmlformats.org/officeDocument/2006/relationships/hyperlink" Target="https://xaydungchinhsach.chinhphu.vn/tra-cuu-tuoi-nghi-huu-thoi-diem-nghi-huu-cua-nguoi-lao-dong-theo-nam-sinh-119241029170451525.htm" TargetMode="External"/><Relationship Id="rId9" Type="http://schemas.openxmlformats.org/officeDocument/2006/relationships/hyperlink" Target="https://stag.vn/funds/DCBF"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cellphones.com.vn/laptop-dell-inspiron-15-3520-5810blk-102f0.html" TargetMode="External"/><Relationship Id="rId7" Type="http://schemas.openxmlformats.org/officeDocument/2006/relationships/drawing" Target="../drawings/drawing1.xml"/><Relationship Id="rId2" Type="http://schemas.openxmlformats.org/officeDocument/2006/relationships/hyperlink" Target="https://viostore.vn/product/samsung-galaxy-s24-5g-128gb-snap-8-gen-3-usa-likenew/?gad_source=1&amp;gad_campaignid=1935320389&amp;gbraid=0AAAAADMNjMZpdNK6LtL69PCrZepxDE3xa&amp;gclid=CjwKCAjw3f_BBhAPEiwAaA3K5KGPZemrDqWvEzdd1pLZ99B3FnCQQsfjVCEwKzpqnAcgLN86r9AuIhoCRNwQAvD_BwE" TargetMode="External"/><Relationship Id="rId1" Type="http://schemas.openxmlformats.org/officeDocument/2006/relationships/hyperlink" Target="https://viostore.vn/product/samsung-galaxy-s23-5g-8gb128gb-snap-8-gen-2-usa-likenew/?gad_source=1&amp;gad_campaignid=1935320389&amp;gbraid=0AAAAADMNjMZpdNK6LtL69PCrZepxDE3xa&amp;gclid=CjwKCAjw3f_BBhAPEiwAaA3K5LAe8pnTYgov5eQJPawWHH2wDyaG7v0ds2ZX_0wMJdnlKt8imTS_dBoC8nQQAvD_BwE" TargetMode="External"/><Relationship Id="rId6" Type="http://schemas.openxmlformats.org/officeDocument/2006/relationships/hyperlink" Target="https://hondath.vn/xe-may/xe-ga/air-blade-160i" TargetMode="External"/><Relationship Id="rId5" Type="http://schemas.openxmlformats.org/officeDocument/2006/relationships/hyperlink" Target="https://hondath.vn/xe-may/xe-ga/honda-vision" TargetMode="External"/><Relationship Id="rId4" Type="http://schemas.openxmlformats.org/officeDocument/2006/relationships/hyperlink" Target="https://laptopgiasi.vn/san-pham/mua-ban-laptop-dell-precision-5550-gia-si-re-moi-cu-intel-core-i7-10750h-ram-32gb-nvidia-quadro-t1000-t2000-game-do-hoa-mong-nhe-vo-nhom/?gad_source=1&amp;gad_campaignid=22481844630&amp;gbraid=0AAAAADN5aR32T3Ys-Z9Px5tlj6ZcIRB1X&amp;gclid=CjwKCAjw3f_BBhAPEiwAaA3K5K7cs1Im9YyT-VW04LmKQwyjHf-HpX6d_FqsHuoBXCVdmrLeV51ashoCwo4QAvD_BwE"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thuvienphapluat.vn/hoi-dap-phap-luat/839F7C1-hd-dang-nghi-thai-san-co-duoc-nhan-luong-thang-13-hay-khong.html" TargetMode="External"/><Relationship Id="rId7" Type="http://schemas.openxmlformats.org/officeDocument/2006/relationships/drawing" Target="../drawings/drawing2.xml"/><Relationship Id="rId2" Type="http://schemas.openxmlformats.org/officeDocument/2006/relationships/hyperlink" Target="https://ibh.ivan.vn/tin-tuc/nhung-dieu-can-biet-ve-luong-thang-thu-13" TargetMode="External"/><Relationship Id="rId1" Type="http://schemas.openxmlformats.org/officeDocument/2006/relationships/hyperlink" Target="https://1900.com.vn/muc-luong/nhan-vien-phan-tich-tai-chinh-152" TargetMode="External"/><Relationship Id="rId6" Type="http://schemas.openxmlformats.org/officeDocument/2006/relationships/hyperlink" Target="https://thuvienphapluat.vn/chinh-sach-phap-luat-moi/vn/ho-tro-phap-luat/chinh-sach-moi/74584/quy-dinh-moi-cach-tinh-luong-huu-tu-ngay-01-7-2025-nguoi-lao-dong-can-biet" TargetMode="External"/><Relationship Id="rId5" Type="http://schemas.openxmlformats.org/officeDocument/2006/relationships/hyperlink" Target="https://www.topcv.vn/cac-cap-do-lap-trinh-vien" TargetMode="External"/><Relationship Id="rId4" Type="http://schemas.openxmlformats.org/officeDocument/2006/relationships/hyperlink" Target="https://apps.who.int/gho/data/view.searo.61830?%20lang=en"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noithatxbox.com/san-pham/bao-gia-thiet-ke-thi-cong-noi-that-can-ho-03-phong-ngu/" TargetMode="External"/><Relationship Id="rId13" Type="http://schemas.openxmlformats.org/officeDocument/2006/relationships/hyperlink" Target="https://cafef.vn/cac-loai-phi-phai-dong-khi-o-chung-cu-188241121073727039.chn" TargetMode="External"/><Relationship Id="rId3" Type="http://schemas.openxmlformats.org/officeDocument/2006/relationships/hyperlink" Target="https://www.aia.com.vn/vi/song-khoe/loi-khuyen/tai-chinh/chi-phi-nuoi-con.html" TargetMode="External"/><Relationship Id="rId7" Type="http://schemas.openxmlformats.org/officeDocument/2006/relationships/hyperlink" Target="https://weddingdecor.vn/tong-chi-phi-dam-cuoi-trung-binh-la-bao-nhieu/" TargetMode="External"/><Relationship Id="rId12" Type="http://schemas.openxmlformats.org/officeDocument/2006/relationships/hyperlink" Target="https://www.momo.vn/blog/chi-phi-nuoi-xe-o-to-1-thang-tai-viet-nam-la-bao-nhieu-c193dt1326" TargetMode="External"/><Relationship Id="rId17" Type="http://schemas.openxmlformats.org/officeDocument/2006/relationships/drawing" Target="../drawings/drawing3.xml"/><Relationship Id="rId2" Type="http://schemas.openxmlformats.org/officeDocument/2006/relationships/hyperlink" Target="https://eva.vn/chuan-bi-mang-thai/9-thang-mang-thai-va-di-de-tiet-kiem-nhat-me-bau-cung-ton-33-trieu-dong-va-nhung-luu-y-thiet-thuc-c12a571569.html" TargetMode="External"/><Relationship Id="rId16" Type="http://schemas.openxmlformats.org/officeDocument/2006/relationships/hyperlink" Target="https://kynguyentourist.com/tour-hang-tuan/?keyword=&amp;price_from=0&amp;price_to=12390000&amp;sort_price=desc" TargetMode="External"/><Relationship Id="rId1" Type="http://schemas.openxmlformats.org/officeDocument/2006/relationships/hyperlink" Target="https://batdongsan.com.vn/cho-thue-can-ho-chung-cu-pho-ta-quang-buu-phuong-6-10-prj-tara-residence/chinh-chu-c-1pn-57m2-nhu-hinh-pr36145490" TargetMode="External"/><Relationship Id="rId6" Type="http://schemas.openxmlformats.org/officeDocument/2006/relationships/hyperlink" Target="https://www.numbeo.com/food-prices/in/Ho-Chi-Minh-City?utm_source=chatgpt.com" TargetMode="External"/><Relationship Id="rId11" Type="http://schemas.openxmlformats.org/officeDocument/2006/relationships/hyperlink" Target="https://hyundaitanbinh.vn/gia-xe-hyundai-509971n.html" TargetMode="External"/><Relationship Id="rId5" Type="http://schemas.openxmlformats.org/officeDocument/2006/relationships/hyperlink" Target="https://wise.com/gb/cost-of-living/vietnam/ho-chi-minh-city" TargetMode="External"/><Relationship Id="rId15" Type="http://schemas.openxmlformats.org/officeDocument/2006/relationships/hyperlink" Target="https://dulichxanh.com.vn/ban-phai-tra-bao-nhieu-cho-mot-chuyen-di-du-lich-vong-quanh-the-gioi.html" TargetMode="External"/><Relationship Id="rId10" Type="http://schemas.openxmlformats.org/officeDocument/2006/relationships/hyperlink" Target="https://cafef.vn/cac-loai-phi-phai-dong-khi-o-chung-cu-188241121073727039.chn" TargetMode="External"/><Relationship Id="rId4" Type="http://schemas.openxmlformats.org/officeDocument/2006/relationships/hyperlink" Target="https://cafef.vn/cac-loai-phi-phai-dong-khi-o-chung-cu-188241121073727039.chn" TargetMode="External"/><Relationship Id="rId9" Type="http://schemas.openxmlformats.org/officeDocument/2006/relationships/hyperlink" Target="https://www.headkhanhan.vn/blogs/tin-thi-truong/chi-phi-nuoi-xe-tay-ga-moi-thang-la-bao-nhieu" TargetMode="External"/><Relationship Id="rId14" Type="http://schemas.openxmlformats.org/officeDocument/2006/relationships/hyperlink" Target="https://www.tnex.com.vn/chi-phi-sinh-hoat-1-thang-cho-dan-van-phong-o-sai-gon-la-bao-nhieu/"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batdongsan.com.vn/tin-tuc/lai-suat-vay-mua-nha-ngan-hang-nao-thap-nhat-103041" TargetMode="External"/><Relationship Id="rId1" Type="http://schemas.openxmlformats.org/officeDocument/2006/relationships/hyperlink" Target="https://batdongsan.com.vn/ban-can-ho-chung-cu-duong-trinh-quang-nghi-xa-phong-phu-4-prj-lovera-vista/ban-nhanh-52m2-so-ng-view-boi-tang-san-vuon-gia-1-7-ty-pr37849126"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8" Type="http://schemas.openxmlformats.org/officeDocument/2006/relationships/hyperlink" Target="https://etime.danviet.vn/chi-phi-nuoi-hyundai-accent-2023-ma-nguoi-viet-can-biet-20230301165934174-d110499.html" TargetMode="External"/><Relationship Id="rId3" Type="http://schemas.openxmlformats.org/officeDocument/2006/relationships/hyperlink" Target="https://ipjico.vn/wp-content/uploads/2017/03/QUY%E1%BB%80N-L%E1%BB%A2I-V%C3%80-BI%E1%BB%82U-PH%C3%8D-BH-247.doc" TargetMode="External"/><Relationship Id="rId7" Type="http://schemas.openxmlformats.org/officeDocument/2006/relationships/hyperlink" Target="https://hyundaibacninh.vn/so-sanh-khau-hao-hyundai-accent-va-toyota-vios-sau-3-nam-tai-viet-nam/" TargetMode="External"/><Relationship Id="rId2" Type="http://schemas.openxmlformats.org/officeDocument/2006/relationships/hyperlink" Target="https://baohiempvi.com/san-pham/bao-hiem-suc-khoe-toan-dien-pvi/" TargetMode="External"/><Relationship Id="rId1" Type="http://schemas.openxmlformats.org/officeDocument/2006/relationships/hyperlink" Target="https://www.baoviet.com.vn/insurance/Bao-hiem-suc-khoe/Bao-hiem-suc-khoe-toan-dien/GeneralLandingPage/194/" TargetMode="External"/><Relationship Id="rId6" Type="http://schemas.openxmlformats.org/officeDocument/2006/relationships/hyperlink" Target="https://giaxeoto.vn/phi-bao-hiem-o-to-pjico-1-361" TargetMode="External"/><Relationship Id="rId5" Type="http://schemas.openxmlformats.org/officeDocument/2006/relationships/hyperlink" Target="https://giaxeoto.vn/phi-bao-hiem-o-to-pvi-359" TargetMode="External"/><Relationship Id="rId10" Type="http://schemas.openxmlformats.org/officeDocument/2006/relationships/printerSettings" Target="../printerSettings/printerSettings3.bin"/><Relationship Id="rId4" Type="http://schemas.openxmlformats.org/officeDocument/2006/relationships/hyperlink" Target="https://giaxeoto.vn/phi-bao-hiem-o-to-bao-viet-1-358" TargetMode="External"/><Relationship Id="rId9" Type="http://schemas.openxmlformats.org/officeDocument/2006/relationships/hyperlink" Target="https://vnexpress.net/hyundai-accent-hatchback-2014-xe-cu-nhap-khau-gia-duoi-300-trieu-dong-4813546.html"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thuvienphapluat.vn/cong-dong-dan-luat/nhan-thua-ke-xe-o-to-phai-nop-thue-tncn-va-le-phi-truoc-ba-bao-nhieu-214069.html?utm_source=chatgpt.com" TargetMode="External"/><Relationship Id="rId3" Type="http://schemas.openxmlformats.org/officeDocument/2006/relationships/hyperlink" Target="https://www.prudential.com.vn/vi/san-pham-bao-hiem-nhan-tho/phu-bao-an/" TargetMode="External"/><Relationship Id="rId7" Type="http://schemas.openxmlformats.org/officeDocument/2006/relationships/hyperlink" Target="https://thuviennhadat.vn/phap-ly-nha-dat/chong-chet-khong-de-lai-di-chuc-vo-ban-dat-la-tai-san-chung-co-can-chu-ky-cua-me-chong-khong-611336.html" TargetMode="External"/><Relationship Id="rId12" Type="http://schemas.openxmlformats.org/officeDocument/2006/relationships/printerSettings" Target="../printerSettings/printerSettings4.bin"/><Relationship Id="rId2" Type="http://schemas.openxmlformats.org/officeDocument/2006/relationships/hyperlink" Target="https://www.aia.com.vn/vi/san-pham/bao-ve-cuoc-song/an-binh-uu-viet.html" TargetMode="External"/><Relationship Id="rId1" Type="http://schemas.openxmlformats.org/officeDocument/2006/relationships/hyperlink" Target="https://www.baovietnhantho.com.vn/san-pham/bao-ve/An-binh-thinh-vuong" TargetMode="External"/><Relationship Id="rId6" Type="http://schemas.openxmlformats.org/officeDocument/2006/relationships/hyperlink" Target="https://datnghiatrangsaigon.com/gia-dat-nghia-trang-2025/" TargetMode="External"/><Relationship Id="rId11" Type="http://schemas.openxmlformats.org/officeDocument/2006/relationships/hyperlink" Target="https://www.baovietnhantho.com.vn/tin-tuc/thong-bao-lai-suat-dau-tu-ty-le-bao-tuc-cong-bo-nam-2024" TargetMode="External"/><Relationship Id="rId5" Type="http://schemas.openxmlformats.org/officeDocument/2006/relationships/hyperlink" Target="https://blackstones.vn/dich-vu-tang-le-tron-goi-co-ban-thien-an" TargetMode="External"/><Relationship Id="rId10" Type="http://schemas.openxmlformats.org/officeDocument/2006/relationships/hyperlink" Target="https://baochinhphu.vn/chia-tai-san-thua-ke-la-chung-khoan-10295449.htm" TargetMode="External"/><Relationship Id="rId4" Type="http://schemas.openxmlformats.org/officeDocument/2006/relationships/hyperlink" Target="https://thuvienphapluat.vn/chinh-sach-phap-luat-moi/vn/ho-tro-phap-luat/tu-van-phap-luat/66566/muc-tro-cap-mai-tang-tu-01-7-2024" TargetMode="External"/><Relationship Id="rId9" Type="http://schemas.openxmlformats.org/officeDocument/2006/relationships/hyperlink" Target="https://thuvienphapluat.vn/van-ban/Thue-Phi-Le-Phi/Thong-tu-13-2022-TT-BTC-huong-dan-Nghi-dinh-10-2022-ND-CP-le-phi-truoc-ba-496405.aspx?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M1010"/>
  <sheetViews>
    <sheetView topLeftCell="A4" zoomScale="40" zoomScaleNormal="40" workbookViewId="0">
      <selection activeCell="F18" sqref="F18"/>
    </sheetView>
  </sheetViews>
  <sheetFormatPr defaultColWidth="12.54296875" defaultRowHeight="12.5" x14ac:dyDescent="0.25"/>
  <cols>
    <col min="1" max="1" width="16.81640625" bestFit="1" customWidth="1"/>
    <col min="2" max="2" width="58.1796875" bestFit="1" customWidth="1"/>
    <col min="3" max="3" width="31.26953125" bestFit="1" customWidth="1"/>
    <col min="4" max="5" width="5.1796875" bestFit="1" customWidth="1"/>
    <col min="6" max="6" width="44.26953125" bestFit="1" customWidth="1"/>
    <col min="7" max="7" width="5.81640625" bestFit="1" customWidth="1"/>
    <col min="8" max="8" width="92.453125" bestFit="1" customWidth="1"/>
    <col min="9" max="9" width="5.1796875" bestFit="1" customWidth="1"/>
    <col min="10" max="10" width="17.1796875" customWidth="1"/>
    <col min="11" max="11" width="12" bestFit="1" customWidth="1"/>
    <col min="12" max="28" width="5.1796875" bestFit="1" customWidth="1"/>
    <col min="29" max="29" width="12.26953125" bestFit="1" customWidth="1"/>
    <col min="30" max="31" width="5.1796875" bestFit="1" customWidth="1"/>
    <col min="32" max="32" width="11.54296875" bestFit="1" customWidth="1"/>
    <col min="33" max="39" width="5.1796875" bestFit="1" customWidth="1"/>
    <col min="40" max="40" width="10.54296875" bestFit="1" customWidth="1"/>
    <col min="41" max="41" width="5.1796875" bestFit="1" customWidth="1"/>
    <col min="42" max="42" width="12.26953125" bestFit="1" customWidth="1"/>
    <col min="43" max="50" width="5.1796875" bestFit="1" customWidth="1"/>
    <col min="51" max="51" width="10.1796875" bestFit="1" customWidth="1"/>
    <col min="52" max="64" width="5.1796875" bestFit="1" customWidth="1"/>
    <col min="65" max="65" width="11.7265625" bestFit="1" customWidth="1"/>
  </cols>
  <sheetData>
    <row r="1" spans="1:65" ht="15" x14ac:dyDescent="0.25">
      <c r="A1" s="161" t="s">
        <v>0</v>
      </c>
      <c r="B1" s="159"/>
      <c r="C1" s="159"/>
      <c r="D1" s="159"/>
      <c r="E1" s="159"/>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159"/>
      <c r="AG1" s="159"/>
      <c r="AH1" s="159"/>
      <c r="AI1" s="159"/>
      <c r="AJ1" s="159"/>
      <c r="AK1" s="159"/>
      <c r="AL1" s="159"/>
      <c r="AM1" s="159"/>
      <c r="AN1" s="159"/>
      <c r="AO1" s="159"/>
      <c r="AP1" s="159"/>
      <c r="AQ1" s="159"/>
      <c r="AR1" s="159"/>
      <c r="AS1" s="159"/>
      <c r="AT1" s="159"/>
      <c r="AU1" s="159"/>
      <c r="AV1" s="159"/>
      <c r="AW1" s="159"/>
      <c r="AX1" s="159"/>
      <c r="AY1" s="159"/>
      <c r="AZ1" s="159"/>
      <c r="BA1" s="159"/>
      <c r="BB1" s="159"/>
      <c r="BC1" s="159"/>
      <c r="BD1" s="159"/>
      <c r="BE1" s="159"/>
      <c r="BF1" s="159"/>
      <c r="BG1" s="159"/>
      <c r="BH1" s="159"/>
      <c r="BI1" s="159"/>
      <c r="BJ1" s="159"/>
      <c r="BK1" s="159"/>
      <c r="BL1" s="159"/>
      <c r="BM1" s="159"/>
    </row>
    <row r="2" spans="1:65" ht="15.5" x14ac:dyDescent="0.25">
      <c r="A2" s="1" t="s">
        <v>1</v>
      </c>
      <c r="B2" s="2">
        <v>2025</v>
      </c>
      <c r="C2" s="2">
        <v>2026</v>
      </c>
      <c r="D2" s="2">
        <v>2027</v>
      </c>
      <c r="E2" s="2">
        <v>2028</v>
      </c>
      <c r="F2" s="2">
        <v>2029</v>
      </c>
      <c r="G2" s="2">
        <v>2030</v>
      </c>
      <c r="H2" s="2">
        <v>2031</v>
      </c>
      <c r="I2" s="2">
        <v>2032</v>
      </c>
      <c r="J2" s="2">
        <v>2033</v>
      </c>
      <c r="K2" s="2">
        <v>2034</v>
      </c>
      <c r="L2" s="2">
        <v>2035</v>
      </c>
      <c r="M2" s="2">
        <v>2036</v>
      </c>
      <c r="N2" s="2">
        <v>2037</v>
      </c>
      <c r="O2" s="2">
        <v>2038</v>
      </c>
      <c r="P2" s="2">
        <v>2039</v>
      </c>
      <c r="Q2" s="2">
        <v>2040</v>
      </c>
      <c r="R2" s="2">
        <v>2041</v>
      </c>
      <c r="S2" s="2">
        <v>2042</v>
      </c>
      <c r="T2" s="2">
        <v>2043</v>
      </c>
      <c r="U2" s="2">
        <v>2044</v>
      </c>
      <c r="V2" s="2">
        <v>2045</v>
      </c>
      <c r="W2" s="2">
        <v>2046</v>
      </c>
      <c r="X2" s="2">
        <v>2047</v>
      </c>
      <c r="Y2" s="2">
        <v>2048</v>
      </c>
      <c r="Z2" s="2">
        <v>2049</v>
      </c>
      <c r="AA2" s="2">
        <v>2050</v>
      </c>
      <c r="AB2" s="2">
        <v>2051</v>
      </c>
      <c r="AC2" s="2">
        <v>2052</v>
      </c>
      <c r="AD2" s="2">
        <v>2053</v>
      </c>
      <c r="AE2" s="2">
        <v>2054</v>
      </c>
      <c r="AF2" s="2">
        <v>2055</v>
      </c>
      <c r="AG2" s="2">
        <v>2056</v>
      </c>
      <c r="AH2" s="2">
        <v>2057</v>
      </c>
      <c r="AI2" s="2">
        <v>2058</v>
      </c>
      <c r="AJ2" s="2">
        <v>2059</v>
      </c>
      <c r="AK2" s="2">
        <v>2060</v>
      </c>
      <c r="AL2" s="2">
        <v>2061</v>
      </c>
      <c r="AM2" s="2">
        <v>2062</v>
      </c>
      <c r="AN2" s="2">
        <v>2063</v>
      </c>
      <c r="AO2" s="2">
        <v>2064</v>
      </c>
      <c r="AP2" s="2">
        <v>2065</v>
      </c>
      <c r="AQ2" s="2">
        <v>2066</v>
      </c>
      <c r="AR2" s="2">
        <v>2067</v>
      </c>
      <c r="AS2" s="2">
        <v>2068</v>
      </c>
      <c r="AT2" s="2">
        <v>2069</v>
      </c>
      <c r="AU2" s="2">
        <v>2070</v>
      </c>
      <c r="AV2" s="2">
        <v>2071</v>
      </c>
      <c r="AW2" s="2">
        <v>2072</v>
      </c>
      <c r="AX2" s="2">
        <v>2073</v>
      </c>
      <c r="AY2" s="2">
        <v>2074</v>
      </c>
      <c r="AZ2" s="2">
        <v>2075</v>
      </c>
      <c r="BA2" s="2">
        <v>2076</v>
      </c>
      <c r="BB2" s="2">
        <v>2077</v>
      </c>
      <c r="BC2" s="2">
        <v>2078</v>
      </c>
      <c r="BD2" s="2">
        <v>2079</v>
      </c>
      <c r="BE2" s="2">
        <v>2080</v>
      </c>
      <c r="BF2" s="2">
        <v>2081</v>
      </c>
      <c r="BG2" s="2">
        <v>2082</v>
      </c>
      <c r="BH2" s="2">
        <v>2083</v>
      </c>
      <c r="BI2" s="2">
        <v>2084</v>
      </c>
      <c r="BJ2" s="2">
        <v>2085</v>
      </c>
      <c r="BK2" s="2">
        <v>2086</v>
      </c>
      <c r="BL2" s="2">
        <v>2087</v>
      </c>
      <c r="BM2" s="2">
        <v>2088</v>
      </c>
    </row>
    <row r="3" spans="1:65" ht="15.5" x14ac:dyDescent="0.25">
      <c r="A3" s="1" t="s">
        <v>2</v>
      </c>
      <c r="B3" s="2">
        <v>22</v>
      </c>
      <c r="C3" s="2">
        <v>23</v>
      </c>
      <c r="D3" s="2">
        <v>24</v>
      </c>
      <c r="E3" s="2">
        <v>25</v>
      </c>
      <c r="F3" s="2">
        <v>26</v>
      </c>
      <c r="G3" s="2">
        <v>27</v>
      </c>
      <c r="H3" s="2">
        <v>28</v>
      </c>
      <c r="I3" s="2">
        <v>29</v>
      </c>
      <c r="J3" s="2">
        <v>30</v>
      </c>
      <c r="K3" s="2">
        <v>31</v>
      </c>
      <c r="L3" s="2">
        <v>32</v>
      </c>
      <c r="M3" s="2">
        <v>33</v>
      </c>
      <c r="N3" s="2">
        <v>34</v>
      </c>
      <c r="O3" s="2">
        <v>35</v>
      </c>
      <c r="P3" s="2">
        <v>36</v>
      </c>
      <c r="Q3" s="2">
        <v>37</v>
      </c>
      <c r="R3" s="2">
        <v>38</v>
      </c>
      <c r="S3" s="2">
        <v>39</v>
      </c>
      <c r="T3" s="2">
        <v>40</v>
      </c>
      <c r="U3" s="2">
        <v>41</v>
      </c>
      <c r="V3" s="2">
        <v>42</v>
      </c>
      <c r="W3" s="2">
        <v>43</v>
      </c>
      <c r="X3" s="2">
        <v>44</v>
      </c>
      <c r="Y3" s="2">
        <v>45</v>
      </c>
      <c r="Z3" s="2">
        <v>46</v>
      </c>
      <c r="AA3" s="2">
        <v>47</v>
      </c>
      <c r="AB3" s="2">
        <v>48</v>
      </c>
      <c r="AC3" s="2">
        <v>49</v>
      </c>
      <c r="AD3" s="2">
        <v>50</v>
      </c>
      <c r="AE3" s="2">
        <v>51</v>
      </c>
      <c r="AF3" s="2">
        <v>52</v>
      </c>
      <c r="AG3" s="2">
        <v>53</v>
      </c>
      <c r="AH3" s="2">
        <v>54</v>
      </c>
      <c r="AI3" s="2">
        <v>55</v>
      </c>
      <c r="AJ3" s="2">
        <v>56</v>
      </c>
      <c r="AK3" s="2">
        <v>57</v>
      </c>
      <c r="AL3" s="2">
        <v>58</v>
      </c>
      <c r="AM3" s="2">
        <v>59</v>
      </c>
      <c r="AN3" s="2">
        <v>60</v>
      </c>
      <c r="AO3" s="2">
        <v>61</v>
      </c>
      <c r="AP3" s="2">
        <v>62</v>
      </c>
      <c r="AQ3" s="2">
        <v>63</v>
      </c>
      <c r="AR3" s="2">
        <v>64</v>
      </c>
      <c r="AS3" s="2">
        <v>65</v>
      </c>
      <c r="AT3" s="2">
        <v>66</v>
      </c>
      <c r="AU3" s="2">
        <v>67</v>
      </c>
      <c r="AV3" s="2">
        <v>68</v>
      </c>
      <c r="AW3" s="2">
        <v>69</v>
      </c>
      <c r="AX3" s="2">
        <v>70</v>
      </c>
      <c r="AY3" s="2">
        <v>71</v>
      </c>
      <c r="AZ3" s="2">
        <v>72</v>
      </c>
      <c r="BA3" s="2">
        <v>73</v>
      </c>
      <c r="BB3" s="2">
        <v>74</v>
      </c>
      <c r="BC3" s="2">
        <v>75</v>
      </c>
      <c r="BD3" s="2">
        <v>76</v>
      </c>
      <c r="BE3" s="2">
        <v>77</v>
      </c>
      <c r="BF3" s="2">
        <v>78</v>
      </c>
      <c r="BG3" s="2">
        <v>79</v>
      </c>
      <c r="BH3" s="2">
        <v>80</v>
      </c>
      <c r="BI3" s="2">
        <v>81</v>
      </c>
      <c r="BJ3" s="2">
        <v>82</v>
      </c>
      <c r="BK3" s="2">
        <v>83</v>
      </c>
      <c r="BL3" s="2">
        <v>84</v>
      </c>
      <c r="BM3" s="2">
        <v>85</v>
      </c>
    </row>
    <row r="4" spans="1:65" ht="62" x14ac:dyDescent="0.25">
      <c r="A4" s="1" t="s">
        <v>3</v>
      </c>
      <c r="B4" s="3"/>
      <c r="C4" s="3"/>
      <c r="D4" s="3"/>
      <c r="E4" s="3"/>
      <c r="F4" s="3"/>
      <c r="G4" s="3"/>
      <c r="H4" s="4" t="s">
        <v>4</v>
      </c>
      <c r="I4" s="5"/>
      <c r="J4" s="6" t="s">
        <v>5</v>
      </c>
      <c r="K4" s="4" t="s">
        <v>6</v>
      </c>
      <c r="L4" s="3"/>
      <c r="M4" s="3"/>
      <c r="N4" s="3"/>
      <c r="O4" s="3"/>
      <c r="P4" s="3"/>
      <c r="Q4" s="3"/>
      <c r="R4" s="3"/>
      <c r="S4" s="3"/>
      <c r="T4" s="3"/>
      <c r="U4" s="3"/>
      <c r="V4" s="3"/>
      <c r="W4" s="3"/>
      <c r="X4" s="3"/>
      <c r="Y4" s="3"/>
      <c r="Z4" s="3"/>
      <c r="AA4" s="3"/>
      <c r="AB4" s="5"/>
      <c r="AC4" s="6" t="s">
        <v>7</v>
      </c>
      <c r="AD4" s="3"/>
      <c r="AE4" s="3"/>
      <c r="AF4" s="6" t="s">
        <v>8</v>
      </c>
      <c r="AG4" s="5"/>
      <c r="AH4" s="3"/>
      <c r="AI4" s="3"/>
      <c r="AJ4" s="3"/>
      <c r="AK4" s="3"/>
      <c r="AL4" s="3"/>
      <c r="AM4" s="3"/>
      <c r="AN4" s="6" t="s">
        <v>9</v>
      </c>
      <c r="AO4" s="3"/>
      <c r="AP4" s="6" t="s">
        <v>10</v>
      </c>
      <c r="AQ4" s="3"/>
      <c r="AR4" s="3"/>
      <c r="AS4" s="3"/>
      <c r="AT4" s="5"/>
      <c r="AU4" s="3"/>
      <c r="AV4" s="3"/>
      <c r="AW4" s="3"/>
      <c r="AX4" s="3"/>
      <c r="AY4" s="6" t="s">
        <v>11</v>
      </c>
      <c r="AZ4" s="3"/>
      <c r="BA4" s="3"/>
      <c r="BB4" s="3"/>
      <c r="BC4" s="3"/>
      <c r="BD4" s="3"/>
      <c r="BE4" s="3"/>
      <c r="BF4" s="3"/>
      <c r="BG4" s="3"/>
      <c r="BH4" s="3"/>
      <c r="BI4" s="3"/>
      <c r="BJ4" s="3"/>
      <c r="BK4" s="3"/>
      <c r="BL4" s="3"/>
      <c r="BM4" s="6" t="s">
        <v>12</v>
      </c>
    </row>
    <row r="5" spans="1:65" ht="15.5" x14ac:dyDescent="0.25">
      <c r="A5" s="7"/>
      <c r="B5" s="8"/>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row>
    <row r="6" spans="1:65" ht="15.5" x14ac:dyDescent="0.25">
      <c r="A6" s="158" t="s">
        <v>13</v>
      </c>
      <c r="B6" s="159"/>
      <c r="C6" s="159"/>
      <c r="D6" s="7"/>
      <c r="E6" s="9"/>
      <c r="F6" s="158" t="s">
        <v>14</v>
      </c>
      <c r="G6" s="159"/>
      <c r="H6" s="159"/>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row>
    <row r="7" spans="1:65" ht="15.5" x14ac:dyDescent="0.25">
      <c r="A7" s="10"/>
      <c r="B7" s="10" t="s">
        <v>15</v>
      </c>
      <c r="C7" s="10" t="s">
        <v>16</v>
      </c>
      <c r="D7" s="7"/>
      <c r="E7" s="9"/>
      <c r="F7" s="10" t="s">
        <v>17</v>
      </c>
      <c r="G7" s="10" t="s">
        <v>2</v>
      </c>
      <c r="H7" s="10" t="s">
        <v>18</v>
      </c>
      <c r="I7" s="9"/>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row>
    <row r="8" spans="1:65" ht="15.5" x14ac:dyDescent="0.25">
      <c r="A8" s="11" t="s">
        <v>2</v>
      </c>
      <c r="B8" s="12">
        <v>22</v>
      </c>
      <c r="C8" s="12">
        <v>22</v>
      </c>
      <c r="D8" s="7"/>
      <c r="E8" s="9"/>
      <c r="F8" s="155" t="s">
        <v>19</v>
      </c>
      <c r="G8" s="12">
        <v>28</v>
      </c>
      <c r="H8" s="5" t="s">
        <v>20</v>
      </c>
      <c r="I8" s="9"/>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row>
    <row r="9" spans="1:65" ht="31" x14ac:dyDescent="0.25">
      <c r="A9" s="11" t="s">
        <v>21</v>
      </c>
      <c r="B9" s="12" t="s">
        <v>22</v>
      </c>
      <c r="C9" s="12" t="s">
        <v>23</v>
      </c>
      <c r="D9" s="7"/>
      <c r="E9" s="9"/>
      <c r="F9" s="157"/>
      <c r="G9" s="12">
        <v>30</v>
      </c>
      <c r="H9" s="14" t="s">
        <v>24</v>
      </c>
      <c r="I9" s="9"/>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row>
    <row r="10" spans="1:65" ht="15.5" x14ac:dyDescent="0.25">
      <c r="A10" s="11" t="s">
        <v>25</v>
      </c>
      <c r="B10" s="154" t="s">
        <v>26</v>
      </c>
      <c r="C10" s="153"/>
      <c r="D10" s="7"/>
      <c r="E10" s="9"/>
      <c r="F10" s="155" t="s">
        <v>27</v>
      </c>
      <c r="G10" s="12">
        <v>31</v>
      </c>
      <c r="H10" s="5" t="s">
        <v>28</v>
      </c>
      <c r="I10" s="9"/>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row>
    <row r="11" spans="1:65" ht="15.5" x14ac:dyDescent="0.25">
      <c r="A11" s="11" t="s">
        <v>29</v>
      </c>
      <c r="B11" s="154" t="s">
        <v>30</v>
      </c>
      <c r="C11" s="153"/>
      <c r="D11" s="7"/>
      <c r="E11" s="9"/>
      <c r="F11" s="156"/>
      <c r="G11" s="12" t="s">
        <v>31</v>
      </c>
      <c r="H11" s="5" t="s">
        <v>32</v>
      </c>
      <c r="I11" s="9"/>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row>
    <row r="12" spans="1:65" ht="15.5" x14ac:dyDescent="0.25">
      <c r="A12" s="11" t="s">
        <v>33</v>
      </c>
      <c r="B12" s="154" t="s">
        <v>34</v>
      </c>
      <c r="C12" s="153"/>
      <c r="D12" s="7"/>
      <c r="E12" s="9"/>
      <c r="F12" s="157"/>
      <c r="G12" s="12">
        <v>53</v>
      </c>
      <c r="H12" s="5" t="s">
        <v>35</v>
      </c>
      <c r="I12" s="9"/>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9"/>
    </row>
    <row r="13" spans="1:65" ht="15.5" x14ac:dyDescent="0.25">
      <c r="A13" s="11" t="s">
        <v>36</v>
      </c>
      <c r="B13" s="154" t="s">
        <v>37</v>
      </c>
      <c r="C13" s="153"/>
      <c r="D13" s="7"/>
      <c r="E13" s="9"/>
      <c r="F13" s="155" t="s">
        <v>38</v>
      </c>
      <c r="G13" s="12">
        <v>60</v>
      </c>
      <c r="H13" s="5" t="s">
        <v>39</v>
      </c>
      <c r="I13" s="9"/>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9"/>
    </row>
    <row r="14" spans="1:65" ht="15.5" x14ac:dyDescent="0.25">
      <c r="A14" s="7"/>
      <c r="B14" s="7"/>
      <c r="C14" s="7"/>
      <c r="D14" s="7"/>
      <c r="E14" s="9"/>
      <c r="F14" s="156"/>
      <c r="G14" s="12">
        <v>62</v>
      </c>
      <c r="H14" s="5" t="s">
        <v>40</v>
      </c>
      <c r="I14" s="9"/>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9"/>
    </row>
    <row r="15" spans="1:65" ht="31" x14ac:dyDescent="0.25">
      <c r="A15" s="158" t="s">
        <v>41</v>
      </c>
      <c r="B15" s="159"/>
      <c r="C15" s="159"/>
      <c r="D15" s="7"/>
      <c r="E15" s="9"/>
      <c r="F15" s="157"/>
      <c r="G15" s="12">
        <v>71</v>
      </c>
      <c r="H15" s="14" t="s">
        <v>42</v>
      </c>
      <c r="I15" s="9"/>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9"/>
    </row>
    <row r="16" spans="1:65" ht="15.5" x14ac:dyDescent="0.25">
      <c r="A16" s="10" t="s">
        <v>43</v>
      </c>
      <c r="B16" s="13" t="s">
        <v>41</v>
      </c>
      <c r="C16" s="10" t="s">
        <v>44</v>
      </c>
      <c r="D16" s="7"/>
      <c r="E16" s="9"/>
      <c r="F16" s="9"/>
      <c r="G16" s="9"/>
      <c r="H16" s="8"/>
      <c r="I16" s="9"/>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9"/>
    </row>
    <row r="17" spans="1:65" ht="31" x14ac:dyDescent="0.25">
      <c r="A17" s="12">
        <v>0</v>
      </c>
      <c r="B17" s="14" t="s">
        <v>45</v>
      </c>
      <c r="C17" s="11"/>
      <c r="D17" s="7"/>
      <c r="E17" s="9"/>
      <c r="F17" s="15"/>
      <c r="G17" s="15"/>
      <c r="H17" s="8"/>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9"/>
    </row>
    <row r="18" spans="1:65" ht="15.5" x14ac:dyDescent="0.25">
      <c r="A18" s="151" t="s">
        <v>46</v>
      </c>
      <c r="B18" s="152"/>
      <c r="C18" s="153"/>
      <c r="D18" s="7"/>
      <c r="E18" s="9"/>
      <c r="F18" s="15"/>
      <c r="G18" s="15"/>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9"/>
    </row>
    <row r="19" spans="1:65" ht="46.5" x14ac:dyDescent="0.25">
      <c r="A19" s="12">
        <v>1</v>
      </c>
      <c r="B19" s="14" t="s">
        <v>47</v>
      </c>
      <c r="C19" s="5"/>
      <c r="D19" s="7"/>
      <c r="E19" s="9"/>
      <c r="F19" s="15"/>
      <c r="G19" s="15"/>
      <c r="H19" s="8"/>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9"/>
    </row>
    <row r="20" spans="1:65" ht="31" x14ac:dyDescent="0.25">
      <c r="A20" s="12">
        <v>2</v>
      </c>
      <c r="B20" s="14" t="s">
        <v>48</v>
      </c>
      <c r="C20" s="16" t="s">
        <v>49</v>
      </c>
      <c r="D20" s="7"/>
      <c r="E20" s="9"/>
      <c r="F20" s="15"/>
      <c r="G20" s="15"/>
      <c r="H20" s="8"/>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row>
    <row r="21" spans="1:65" ht="31" x14ac:dyDescent="0.25">
      <c r="A21" s="12">
        <v>3</v>
      </c>
      <c r="B21" s="14" t="s">
        <v>50</v>
      </c>
      <c r="C21" s="5"/>
      <c r="D21" s="7"/>
      <c r="E21" s="9"/>
      <c r="F21" s="15"/>
      <c r="G21" s="15"/>
      <c r="H21" s="8"/>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row>
    <row r="22" spans="1:65" ht="46.5" x14ac:dyDescent="0.25">
      <c r="A22" s="12">
        <v>4</v>
      </c>
      <c r="B22" s="14" t="s">
        <v>51</v>
      </c>
      <c r="C22" s="5"/>
      <c r="D22" s="7"/>
      <c r="E22" s="9"/>
      <c r="F22" s="15"/>
      <c r="G22" s="15"/>
      <c r="H22" s="8"/>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row>
    <row r="23" spans="1:65" ht="46.5" x14ac:dyDescent="0.25">
      <c r="A23" s="12">
        <v>5</v>
      </c>
      <c r="B23" s="14" t="s">
        <v>52</v>
      </c>
      <c r="C23" s="16" t="s">
        <v>53</v>
      </c>
      <c r="D23" s="7"/>
      <c r="E23" s="9"/>
      <c r="F23" s="15"/>
      <c r="G23" s="15"/>
      <c r="H23" s="8"/>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row>
    <row r="24" spans="1:65" ht="46.5" x14ac:dyDescent="0.25">
      <c r="A24" s="12">
        <v>6</v>
      </c>
      <c r="B24" s="14" t="s">
        <v>54</v>
      </c>
      <c r="C24" s="5"/>
      <c r="D24" s="7"/>
      <c r="E24" s="9"/>
      <c r="F24" s="15"/>
      <c r="G24" s="15"/>
      <c r="H24" s="8"/>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row>
    <row r="25" spans="1:65" ht="15.5" x14ac:dyDescent="0.25">
      <c r="A25" s="151" t="s">
        <v>55</v>
      </c>
      <c r="B25" s="160"/>
      <c r="C25" s="153"/>
      <c r="D25" s="7"/>
      <c r="E25" s="9"/>
      <c r="F25" s="15"/>
      <c r="G25" s="15"/>
      <c r="H25" s="8"/>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row>
    <row r="26" spans="1:65" ht="31" x14ac:dyDescent="0.35">
      <c r="A26" s="136">
        <v>7</v>
      </c>
      <c r="B26" s="138" t="s">
        <v>56</v>
      </c>
      <c r="C26" s="132"/>
      <c r="D26" s="7"/>
      <c r="E26" s="9"/>
      <c r="F26" s="15"/>
      <c r="G26" s="15"/>
      <c r="H26" s="8"/>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row>
    <row r="27" spans="1:65" ht="62" x14ac:dyDescent="0.25">
      <c r="A27" s="12">
        <v>8</v>
      </c>
      <c r="B27" s="137" t="s">
        <v>57</v>
      </c>
      <c r="C27" s="5"/>
      <c r="D27" s="7"/>
      <c r="E27" s="9"/>
      <c r="F27" s="8"/>
      <c r="G27" s="8"/>
      <c r="H27" s="8"/>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row>
    <row r="28" spans="1:65" ht="46.5" x14ac:dyDescent="0.25">
      <c r="A28" s="12">
        <v>9</v>
      </c>
      <c r="B28" s="14" t="s">
        <v>58</v>
      </c>
      <c r="C28" s="16" t="s">
        <v>59</v>
      </c>
      <c r="D28" s="7"/>
      <c r="E28" s="9"/>
      <c r="F28" s="8"/>
      <c r="G28" s="8"/>
      <c r="H28" s="8"/>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row>
    <row r="29" spans="1:65" ht="31" x14ac:dyDescent="0.25">
      <c r="A29" s="12">
        <v>10</v>
      </c>
      <c r="B29" s="14" t="s">
        <v>60</v>
      </c>
      <c r="C29" s="5"/>
      <c r="D29" s="7"/>
      <c r="E29" s="9"/>
      <c r="F29" s="8"/>
      <c r="G29" s="8"/>
      <c r="H29" s="8"/>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row>
    <row r="30" spans="1:65" ht="31" x14ac:dyDescent="0.25">
      <c r="A30" s="12">
        <v>11</v>
      </c>
      <c r="B30" s="14" t="s">
        <v>61</v>
      </c>
      <c r="C30" s="16" t="s">
        <v>62</v>
      </c>
      <c r="D30" s="7"/>
      <c r="E30" s="9"/>
      <c r="F30" s="8"/>
      <c r="G30" s="8"/>
      <c r="H30" s="8"/>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row>
    <row r="31" spans="1:65" ht="15.5" x14ac:dyDescent="0.25">
      <c r="A31" s="151" t="s">
        <v>63</v>
      </c>
      <c r="B31" s="152"/>
      <c r="C31" s="153"/>
      <c r="D31" s="7"/>
      <c r="E31" s="9"/>
      <c r="F31" s="8"/>
      <c r="G31" s="8"/>
      <c r="H31" s="8"/>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row>
    <row r="32" spans="1:65" ht="46.5" x14ac:dyDescent="0.25">
      <c r="A32" s="12">
        <v>12</v>
      </c>
      <c r="B32" s="14" t="s">
        <v>64</v>
      </c>
      <c r="C32" s="5"/>
      <c r="D32" s="7"/>
      <c r="E32" s="9"/>
      <c r="F32" s="8"/>
      <c r="G32" s="8"/>
      <c r="H32" s="8"/>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row>
    <row r="33" spans="1:65" ht="77.5" x14ac:dyDescent="0.25">
      <c r="A33" s="12">
        <v>13</v>
      </c>
      <c r="B33" s="14" t="s">
        <v>65</v>
      </c>
      <c r="C33" s="16" t="s">
        <v>66</v>
      </c>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row>
    <row r="34" spans="1:65" ht="62" x14ac:dyDescent="0.25">
      <c r="A34" s="12">
        <v>14</v>
      </c>
      <c r="B34" s="14" t="s">
        <v>67</v>
      </c>
      <c r="C34" s="5"/>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row>
    <row r="35" spans="1:65" ht="15.5" x14ac:dyDescent="0.25">
      <c r="A35" s="151" t="s">
        <v>68</v>
      </c>
      <c r="B35" s="152"/>
      <c r="C35" s="153"/>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row>
    <row r="36" spans="1:65" ht="15.5" x14ac:dyDescent="0.25">
      <c r="A36" s="12">
        <v>15</v>
      </c>
      <c r="B36" s="14" t="s">
        <v>69</v>
      </c>
      <c r="C36" s="16" t="s">
        <v>70</v>
      </c>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row>
    <row r="37" spans="1:65" ht="15.5" x14ac:dyDescent="0.25">
      <c r="A37" s="151" t="s">
        <v>71</v>
      </c>
      <c r="B37" s="152"/>
      <c r="C37" s="153"/>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row>
    <row r="38" spans="1:65" ht="62" x14ac:dyDescent="0.25">
      <c r="A38" s="12">
        <v>16</v>
      </c>
      <c r="B38" s="14" t="s">
        <v>72</v>
      </c>
      <c r="C38" s="16" t="s">
        <v>73</v>
      </c>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row>
    <row r="39" spans="1:65" ht="46.5" x14ac:dyDescent="0.25">
      <c r="A39" s="12">
        <v>17</v>
      </c>
      <c r="B39" s="14" t="s">
        <v>74</v>
      </c>
      <c r="C39" s="5"/>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row>
    <row r="40" spans="1:65" ht="62" x14ac:dyDescent="0.25">
      <c r="A40" s="12">
        <v>18</v>
      </c>
      <c r="B40" s="14" t="s">
        <v>75</v>
      </c>
      <c r="C40" s="5"/>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row>
    <row r="41" spans="1:65" ht="15.5" x14ac:dyDescent="0.25">
      <c r="A41" s="7"/>
      <c r="B41" s="8"/>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row>
    <row r="42" spans="1:65" ht="15.5" x14ac:dyDescent="0.25">
      <c r="A42" s="7"/>
      <c r="B42" s="8"/>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row>
    <row r="43" spans="1:65" ht="15.5" x14ac:dyDescent="0.25">
      <c r="A43" s="7"/>
      <c r="B43" s="8"/>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row>
    <row r="44" spans="1:65" ht="15.5" x14ac:dyDescent="0.25">
      <c r="A44" s="7"/>
      <c r="B44" s="8"/>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row>
    <row r="45" spans="1:65" ht="15.5" x14ac:dyDescent="0.25">
      <c r="A45" s="7"/>
      <c r="B45" s="8"/>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row>
    <row r="46" spans="1:65" ht="15.5" x14ac:dyDescent="0.25">
      <c r="A46" s="7"/>
      <c r="B46" s="8"/>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row>
    <row r="47" spans="1:65" ht="15.5" x14ac:dyDescent="0.25">
      <c r="A47" s="7"/>
      <c r="B47" s="8"/>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row>
    <row r="48" spans="1:65" ht="15.5" x14ac:dyDescent="0.25">
      <c r="A48" s="7"/>
      <c r="B48" s="8"/>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row>
    <row r="49" spans="1:65" ht="15.5" x14ac:dyDescent="0.25">
      <c r="A49" s="7"/>
      <c r="B49" s="8"/>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row>
    <row r="50" spans="1:65" ht="15.5" x14ac:dyDescent="0.25">
      <c r="A50" s="7"/>
      <c r="B50" s="8"/>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row>
    <row r="51" spans="1:65" ht="15.5" x14ac:dyDescent="0.25">
      <c r="A51" s="7"/>
      <c r="B51" s="8"/>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row>
    <row r="52" spans="1:65" ht="15.5" x14ac:dyDescent="0.25">
      <c r="A52" s="7"/>
      <c r="B52" s="8"/>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row>
    <row r="53" spans="1:65" ht="15.5" x14ac:dyDescent="0.25">
      <c r="A53" s="7"/>
      <c r="B53" s="8"/>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row>
    <row r="54" spans="1:65" ht="15.5" x14ac:dyDescent="0.25">
      <c r="A54" s="7"/>
      <c r="B54" s="8"/>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row>
    <row r="55" spans="1:65" ht="15.5" x14ac:dyDescent="0.25">
      <c r="A55" s="7"/>
      <c r="B55" s="8"/>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row>
    <row r="56" spans="1:65" ht="15.5" x14ac:dyDescent="0.25">
      <c r="A56" s="7"/>
      <c r="B56" s="8"/>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row>
    <row r="57" spans="1:65" ht="15.5" x14ac:dyDescent="0.25">
      <c r="A57" s="7"/>
      <c r="B57" s="8"/>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row>
    <row r="58" spans="1:65" ht="15.5" x14ac:dyDescent="0.25">
      <c r="A58" s="7"/>
      <c r="B58" s="8"/>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row>
    <row r="59" spans="1:65" ht="15.5" x14ac:dyDescent="0.25">
      <c r="A59" s="7"/>
      <c r="B59" s="8"/>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row>
    <row r="60" spans="1:65" ht="15.5" x14ac:dyDescent="0.25">
      <c r="A60" s="7"/>
      <c r="B60" s="8"/>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row>
    <row r="61" spans="1:65" ht="15.5" x14ac:dyDescent="0.25">
      <c r="A61" s="7"/>
      <c r="B61" s="8"/>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row>
    <row r="62" spans="1:65" ht="15.5" x14ac:dyDescent="0.25">
      <c r="A62" s="7"/>
      <c r="B62" s="8"/>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row>
    <row r="63" spans="1:65" ht="15.5" x14ac:dyDescent="0.25">
      <c r="A63" s="7"/>
      <c r="B63" s="8"/>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row>
    <row r="64" spans="1:65" ht="15.5" x14ac:dyDescent="0.25">
      <c r="A64" s="7"/>
      <c r="B64" s="8"/>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row>
    <row r="65" spans="1:65" ht="15.5" x14ac:dyDescent="0.25">
      <c r="A65" s="7"/>
      <c r="B65" s="8"/>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row>
    <row r="66" spans="1:65" ht="15.5" x14ac:dyDescent="0.25">
      <c r="A66" s="7"/>
      <c r="B66" s="8"/>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row>
    <row r="67" spans="1:65" ht="15.5" x14ac:dyDescent="0.25">
      <c r="A67" s="7"/>
      <c r="B67" s="8"/>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row>
    <row r="68" spans="1:65" ht="15.5" x14ac:dyDescent="0.25">
      <c r="A68" s="7"/>
      <c r="B68" s="8"/>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row>
    <row r="69" spans="1:65" ht="15.5" x14ac:dyDescent="0.25">
      <c r="A69" s="7"/>
      <c r="B69" s="8"/>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row>
    <row r="70" spans="1:65" ht="15.5" x14ac:dyDescent="0.25">
      <c r="A70" s="7"/>
      <c r="B70" s="8"/>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row>
    <row r="71" spans="1:65" ht="15.5" x14ac:dyDescent="0.25">
      <c r="A71" s="7"/>
      <c r="B71" s="8"/>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row>
    <row r="72" spans="1:65" ht="15.5" x14ac:dyDescent="0.25">
      <c r="A72" s="7"/>
      <c r="B72" s="8"/>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row>
    <row r="73" spans="1:65" ht="15.5" x14ac:dyDescent="0.25">
      <c r="A73" s="7"/>
      <c r="B73" s="8"/>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row>
    <row r="74" spans="1:65" ht="15.5" x14ac:dyDescent="0.25">
      <c r="A74" s="7"/>
      <c r="B74" s="8"/>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row>
    <row r="75" spans="1:65" ht="15.5" x14ac:dyDescent="0.25">
      <c r="A75" s="7"/>
      <c r="B75" s="8"/>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row>
    <row r="76" spans="1:65" ht="15.5" x14ac:dyDescent="0.25">
      <c r="A76" s="7"/>
      <c r="B76" s="8"/>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row>
    <row r="77" spans="1:65" ht="15.5" x14ac:dyDescent="0.25">
      <c r="A77" s="7"/>
      <c r="B77" s="8"/>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row>
    <row r="78" spans="1:65" ht="15.5" x14ac:dyDescent="0.25">
      <c r="A78" s="7"/>
      <c r="B78" s="8"/>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row>
    <row r="79" spans="1:65" ht="15.5" x14ac:dyDescent="0.25">
      <c r="A79" s="7"/>
      <c r="B79" s="8"/>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row>
    <row r="80" spans="1:65" ht="15.5" x14ac:dyDescent="0.25">
      <c r="A80" s="7"/>
      <c r="B80" s="8"/>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row>
    <row r="81" spans="1:65" ht="15.5" x14ac:dyDescent="0.25">
      <c r="A81" s="7"/>
      <c r="B81" s="8"/>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row>
    <row r="82" spans="1:65" ht="15.5" x14ac:dyDescent="0.25">
      <c r="A82" s="7"/>
      <c r="B82" s="8"/>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row>
    <row r="83" spans="1:65" ht="15.5" x14ac:dyDescent="0.25">
      <c r="A83" s="7"/>
      <c r="B83" s="8"/>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row>
    <row r="84" spans="1:65" ht="15.5" x14ac:dyDescent="0.25">
      <c r="A84" s="7"/>
      <c r="B84" s="8"/>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row>
    <row r="85" spans="1:65" ht="15.5" x14ac:dyDescent="0.25">
      <c r="A85" s="7"/>
      <c r="B85" s="8"/>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row>
    <row r="86" spans="1:65" ht="15.5" x14ac:dyDescent="0.25">
      <c r="A86" s="7"/>
      <c r="B86" s="8"/>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row>
    <row r="87" spans="1:65" ht="15.5" x14ac:dyDescent="0.25">
      <c r="A87" s="7"/>
      <c r="B87" s="8"/>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row>
    <row r="88" spans="1:65" ht="15.5" x14ac:dyDescent="0.25">
      <c r="A88" s="7"/>
      <c r="B88" s="8"/>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row>
    <row r="89" spans="1:65" ht="15.5" x14ac:dyDescent="0.25">
      <c r="A89" s="7"/>
      <c r="B89" s="8"/>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row>
    <row r="90" spans="1:65" ht="15.5" x14ac:dyDescent="0.25">
      <c r="A90" s="7"/>
      <c r="B90" s="8"/>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row>
    <row r="91" spans="1:65" ht="15.5" x14ac:dyDescent="0.25">
      <c r="A91" s="7"/>
      <c r="B91" s="8"/>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row>
    <row r="92" spans="1:65" ht="15.5" x14ac:dyDescent="0.25">
      <c r="A92" s="7"/>
      <c r="B92" s="8"/>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row>
    <row r="93" spans="1:65" ht="15.5" x14ac:dyDescent="0.25">
      <c r="A93" s="7"/>
      <c r="B93" s="8"/>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row>
    <row r="94" spans="1:65" ht="15.5" x14ac:dyDescent="0.25">
      <c r="A94" s="7"/>
      <c r="B94" s="8"/>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row>
    <row r="95" spans="1:65" ht="15.5" x14ac:dyDescent="0.25">
      <c r="A95" s="7"/>
      <c r="B95" s="8"/>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row>
    <row r="96" spans="1:65" ht="15.5" x14ac:dyDescent="0.25">
      <c r="A96" s="7"/>
      <c r="B96" s="8"/>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row>
    <row r="97" spans="1:65" ht="15.5" x14ac:dyDescent="0.25">
      <c r="A97" s="7"/>
      <c r="B97" s="8"/>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row>
    <row r="98" spans="1:65" ht="15.5" x14ac:dyDescent="0.25">
      <c r="A98" s="7"/>
      <c r="B98" s="8"/>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row>
    <row r="99" spans="1:65" ht="15.5" x14ac:dyDescent="0.25">
      <c r="A99" s="7"/>
      <c r="B99" s="8"/>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row>
    <row r="100" spans="1:65" ht="15.5" x14ac:dyDescent="0.25">
      <c r="A100" s="7"/>
      <c r="B100" s="8"/>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row>
    <row r="101" spans="1:65" ht="15.5" x14ac:dyDescent="0.25">
      <c r="A101" s="7"/>
      <c r="B101" s="8"/>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row>
    <row r="102" spans="1:65" ht="15.5" x14ac:dyDescent="0.25">
      <c r="A102" s="7"/>
      <c r="B102" s="8"/>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row>
    <row r="103" spans="1:65" ht="15.5" x14ac:dyDescent="0.25">
      <c r="A103" s="7"/>
      <c r="B103" s="8"/>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row>
    <row r="104" spans="1:65" ht="15.5" x14ac:dyDescent="0.25">
      <c r="A104" s="7"/>
      <c r="B104" s="8"/>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row>
    <row r="105" spans="1:65" ht="15.5" x14ac:dyDescent="0.25">
      <c r="A105" s="7"/>
      <c r="B105" s="8"/>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row>
    <row r="106" spans="1:65" ht="15.5" x14ac:dyDescent="0.25">
      <c r="A106" s="7"/>
      <c r="B106" s="8"/>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row>
    <row r="107" spans="1:65" ht="15.5" x14ac:dyDescent="0.25">
      <c r="A107" s="7"/>
      <c r="B107" s="8"/>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row>
    <row r="108" spans="1:65" ht="15.5" x14ac:dyDescent="0.25">
      <c r="A108" s="7"/>
      <c r="B108" s="8"/>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row>
    <row r="109" spans="1:65" ht="15.5" x14ac:dyDescent="0.25">
      <c r="A109" s="7"/>
      <c r="B109" s="8"/>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row>
    <row r="110" spans="1:65" ht="15.5" x14ac:dyDescent="0.25">
      <c r="A110" s="7"/>
      <c r="B110" s="8"/>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row>
    <row r="111" spans="1:65" ht="15.5" x14ac:dyDescent="0.25">
      <c r="A111" s="7"/>
      <c r="B111" s="8"/>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row>
    <row r="112" spans="1:65" ht="15.5" x14ac:dyDescent="0.25">
      <c r="A112" s="7"/>
      <c r="B112" s="8"/>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row>
    <row r="113" spans="1:65" ht="15.5" x14ac:dyDescent="0.25">
      <c r="A113" s="7"/>
      <c r="B113" s="8"/>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row>
    <row r="114" spans="1:65" ht="15.5" x14ac:dyDescent="0.25">
      <c r="A114" s="7"/>
      <c r="B114" s="8"/>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row>
    <row r="115" spans="1:65" ht="15.5" x14ac:dyDescent="0.25">
      <c r="A115" s="7"/>
      <c r="B115" s="8"/>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row>
    <row r="116" spans="1:65" ht="15.5" x14ac:dyDescent="0.25">
      <c r="A116" s="7"/>
      <c r="B116" s="8"/>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row>
    <row r="117" spans="1:65" ht="15.5" x14ac:dyDescent="0.25">
      <c r="A117" s="7"/>
      <c r="B117" s="8"/>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row>
    <row r="118" spans="1:65" ht="15.5" x14ac:dyDescent="0.25">
      <c r="A118" s="7"/>
      <c r="B118" s="8"/>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row>
    <row r="119" spans="1:65" ht="15.5" x14ac:dyDescent="0.25">
      <c r="A119" s="7"/>
      <c r="B119" s="8"/>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row>
    <row r="120" spans="1:65" ht="15.5" x14ac:dyDescent="0.25">
      <c r="A120" s="7"/>
      <c r="B120" s="8"/>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row>
    <row r="121" spans="1:65" ht="15.5" x14ac:dyDescent="0.25">
      <c r="A121" s="7"/>
      <c r="B121" s="8"/>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row>
    <row r="122" spans="1:65" ht="15.5" x14ac:dyDescent="0.25">
      <c r="A122" s="7"/>
      <c r="B122" s="8"/>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row>
    <row r="123" spans="1:65" ht="15.5" x14ac:dyDescent="0.25">
      <c r="A123" s="7"/>
      <c r="B123" s="8"/>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row>
    <row r="124" spans="1:65" ht="15.5" x14ac:dyDescent="0.25">
      <c r="A124" s="7"/>
      <c r="B124" s="8"/>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row>
    <row r="125" spans="1:65" ht="15.5" x14ac:dyDescent="0.25">
      <c r="A125" s="7"/>
      <c r="B125" s="8"/>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row>
    <row r="126" spans="1:65" ht="15.5" x14ac:dyDescent="0.25">
      <c r="A126" s="7"/>
      <c r="B126" s="8"/>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row>
    <row r="127" spans="1:65" ht="15.5" x14ac:dyDescent="0.25">
      <c r="A127" s="7"/>
      <c r="B127" s="8"/>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row>
    <row r="128" spans="1:65" ht="15.5" x14ac:dyDescent="0.25">
      <c r="A128" s="7"/>
      <c r="B128" s="8"/>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row>
    <row r="129" spans="1:65" ht="15.5" x14ac:dyDescent="0.25">
      <c r="A129" s="7"/>
      <c r="B129" s="8"/>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row>
    <row r="130" spans="1:65" ht="15.5" x14ac:dyDescent="0.25">
      <c r="A130" s="7"/>
      <c r="B130" s="8"/>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row>
    <row r="131" spans="1:65" ht="15.5" x14ac:dyDescent="0.25">
      <c r="A131" s="7"/>
      <c r="B131" s="8"/>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row>
    <row r="132" spans="1:65" ht="15.5" x14ac:dyDescent="0.25">
      <c r="A132" s="7"/>
      <c r="B132" s="8"/>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row>
    <row r="133" spans="1:65" ht="15.5" x14ac:dyDescent="0.25">
      <c r="A133" s="7"/>
      <c r="B133" s="8"/>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row>
    <row r="134" spans="1:65" ht="15.5" x14ac:dyDescent="0.25">
      <c r="A134" s="7"/>
      <c r="B134" s="8"/>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row>
    <row r="135" spans="1:65" ht="15.5" x14ac:dyDescent="0.25">
      <c r="A135" s="7"/>
      <c r="B135" s="8"/>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row>
    <row r="136" spans="1:65" ht="15.5" x14ac:dyDescent="0.25">
      <c r="A136" s="7"/>
      <c r="B136" s="8"/>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row>
    <row r="137" spans="1:65" ht="15.5" x14ac:dyDescent="0.25">
      <c r="A137" s="7"/>
      <c r="B137" s="8"/>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row>
    <row r="138" spans="1:65" ht="15.5" x14ac:dyDescent="0.25">
      <c r="A138" s="7"/>
      <c r="B138" s="8"/>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row>
    <row r="139" spans="1:65" ht="15.5" x14ac:dyDescent="0.25">
      <c r="A139" s="7"/>
      <c r="B139" s="8"/>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row>
    <row r="140" spans="1:65" ht="15.5" x14ac:dyDescent="0.25">
      <c r="A140" s="7"/>
      <c r="B140" s="8"/>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row>
    <row r="141" spans="1:65" ht="15.5" x14ac:dyDescent="0.25">
      <c r="A141" s="7"/>
      <c r="B141" s="8"/>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row>
    <row r="142" spans="1:65" ht="15.5" x14ac:dyDescent="0.25">
      <c r="A142" s="7"/>
      <c r="B142" s="8"/>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row>
    <row r="143" spans="1:65" ht="15.5" x14ac:dyDescent="0.25">
      <c r="A143" s="7"/>
      <c r="B143" s="8"/>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row>
    <row r="144" spans="1:65" ht="15.5" x14ac:dyDescent="0.25">
      <c r="A144" s="7"/>
      <c r="B144" s="8"/>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row>
    <row r="145" spans="1:65" ht="15.5" x14ac:dyDescent="0.25">
      <c r="A145" s="7"/>
      <c r="B145" s="8"/>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row>
    <row r="146" spans="1:65" ht="15.5" x14ac:dyDescent="0.25">
      <c r="A146" s="7"/>
      <c r="B146" s="8"/>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row>
    <row r="147" spans="1:65" ht="15.5" x14ac:dyDescent="0.25">
      <c r="A147" s="7"/>
      <c r="B147" s="8"/>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row>
    <row r="148" spans="1:65" ht="15.5" x14ac:dyDescent="0.25">
      <c r="A148" s="7"/>
      <c r="B148" s="8"/>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row>
    <row r="149" spans="1:65" ht="15.5" x14ac:dyDescent="0.25">
      <c r="A149" s="7"/>
      <c r="B149" s="8"/>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row>
    <row r="150" spans="1:65" ht="15.5" x14ac:dyDescent="0.25">
      <c r="A150" s="7"/>
      <c r="B150" s="8"/>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row>
    <row r="151" spans="1:65" ht="15.5" x14ac:dyDescent="0.25">
      <c r="A151" s="7"/>
      <c r="B151" s="8"/>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row>
    <row r="152" spans="1:65" ht="15.5" x14ac:dyDescent="0.25">
      <c r="A152" s="7"/>
      <c r="B152" s="8"/>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row>
    <row r="153" spans="1:65" ht="15.5" x14ac:dyDescent="0.25">
      <c r="A153" s="7"/>
      <c r="B153" s="8"/>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row>
    <row r="154" spans="1:65" ht="15.5" x14ac:dyDescent="0.25">
      <c r="A154" s="7"/>
      <c r="B154" s="8"/>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row>
    <row r="155" spans="1:65" ht="15.5" x14ac:dyDescent="0.25">
      <c r="A155" s="7"/>
      <c r="B155" s="8"/>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row>
    <row r="156" spans="1:65" ht="15.5" x14ac:dyDescent="0.25">
      <c r="A156" s="7"/>
      <c r="B156" s="8"/>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row>
    <row r="157" spans="1:65" ht="15.5" x14ac:dyDescent="0.25">
      <c r="A157" s="7"/>
      <c r="B157" s="8"/>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row>
    <row r="158" spans="1:65" ht="15.5" x14ac:dyDescent="0.25">
      <c r="A158" s="7"/>
      <c r="B158" s="8"/>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row>
    <row r="159" spans="1:65" ht="15.5" x14ac:dyDescent="0.25">
      <c r="A159" s="7"/>
      <c r="B159" s="8"/>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row>
    <row r="160" spans="1:65" ht="15.5" x14ac:dyDescent="0.25">
      <c r="A160" s="7"/>
      <c r="B160" s="8"/>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row>
    <row r="161" spans="1:65" ht="15.5" x14ac:dyDescent="0.25">
      <c r="A161" s="7"/>
      <c r="B161" s="8"/>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row>
    <row r="162" spans="1:65" ht="15.5" x14ac:dyDescent="0.25">
      <c r="A162" s="7"/>
      <c r="B162" s="8"/>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row>
    <row r="163" spans="1:65" ht="15.5" x14ac:dyDescent="0.25">
      <c r="A163" s="7"/>
      <c r="B163" s="8"/>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row>
    <row r="164" spans="1:65" ht="15.5" x14ac:dyDescent="0.25">
      <c r="A164" s="7"/>
      <c r="B164" s="8"/>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row>
    <row r="165" spans="1:65" ht="15.5" x14ac:dyDescent="0.25">
      <c r="A165" s="7"/>
      <c r="B165" s="8"/>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row>
    <row r="166" spans="1:65" ht="15.5" x14ac:dyDescent="0.25">
      <c r="A166" s="7"/>
      <c r="B166" s="8"/>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row>
    <row r="167" spans="1:65" ht="15.5" x14ac:dyDescent="0.25">
      <c r="A167" s="7"/>
      <c r="B167" s="8"/>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row>
    <row r="168" spans="1:65" ht="15.5" x14ac:dyDescent="0.25">
      <c r="A168" s="7"/>
      <c r="B168" s="8"/>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row>
    <row r="169" spans="1:65" ht="15.5" x14ac:dyDescent="0.25">
      <c r="A169" s="7"/>
      <c r="B169" s="8"/>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row>
    <row r="170" spans="1:65" ht="15.5" x14ac:dyDescent="0.25">
      <c r="A170" s="7"/>
      <c r="B170" s="8"/>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row>
    <row r="171" spans="1:65" ht="15.5" x14ac:dyDescent="0.25">
      <c r="A171" s="7"/>
      <c r="B171" s="8"/>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row>
    <row r="172" spans="1:65" ht="15.5" x14ac:dyDescent="0.25">
      <c r="A172" s="7"/>
      <c r="B172" s="8"/>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row>
    <row r="173" spans="1:65" ht="15.5" x14ac:dyDescent="0.25">
      <c r="A173" s="7"/>
      <c r="B173" s="8"/>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row>
    <row r="174" spans="1:65" ht="15.5" x14ac:dyDescent="0.25">
      <c r="A174" s="7"/>
      <c r="B174" s="8"/>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row>
    <row r="175" spans="1:65" ht="15.5" x14ac:dyDescent="0.25">
      <c r="A175" s="7"/>
      <c r="B175" s="8"/>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row>
    <row r="176" spans="1:65" ht="15.5" x14ac:dyDescent="0.25">
      <c r="A176" s="7"/>
      <c r="B176" s="8"/>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row>
    <row r="177" spans="1:65" ht="15.5" x14ac:dyDescent="0.25">
      <c r="A177" s="7"/>
      <c r="B177" s="8"/>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row>
    <row r="178" spans="1:65" ht="15.5" x14ac:dyDescent="0.25">
      <c r="A178" s="7"/>
      <c r="B178" s="8"/>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row>
    <row r="179" spans="1:65" ht="15.5" x14ac:dyDescent="0.25">
      <c r="A179" s="7"/>
      <c r="B179" s="8"/>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row>
    <row r="180" spans="1:65" ht="15.5" x14ac:dyDescent="0.25">
      <c r="A180" s="7"/>
      <c r="B180" s="8"/>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row>
    <row r="181" spans="1:65" ht="15.5" x14ac:dyDescent="0.25">
      <c r="A181" s="7"/>
      <c r="B181" s="8"/>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row>
    <row r="182" spans="1:65" ht="15.5" x14ac:dyDescent="0.25">
      <c r="A182" s="7"/>
      <c r="B182" s="8"/>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row>
    <row r="183" spans="1:65" ht="15.5" x14ac:dyDescent="0.25">
      <c r="A183" s="7"/>
      <c r="B183" s="8"/>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row>
    <row r="184" spans="1:65" ht="15.5" x14ac:dyDescent="0.25">
      <c r="A184" s="7"/>
      <c r="B184" s="8"/>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row>
    <row r="185" spans="1:65" ht="15.5" x14ac:dyDescent="0.25">
      <c r="A185" s="7"/>
      <c r="B185" s="8"/>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row>
    <row r="186" spans="1:65" ht="15.5" x14ac:dyDescent="0.25">
      <c r="A186" s="7"/>
      <c r="B186" s="8"/>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row>
    <row r="187" spans="1:65" ht="15.5" x14ac:dyDescent="0.25">
      <c r="A187" s="7"/>
      <c r="B187" s="8"/>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row>
    <row r="188" spans="1:65" ht="15.5" x14ac:dyDescent="0.25">
      <c r="A188" s="7"/>
      <c r="B188" s="8"/>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row>
    <row r="189" spans="1:65" ht="15.5" x14ac:dyDescent="0.25">
      <c r="A189" s="7"/>
      <c r="B189" s="8"/>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row>
    <row r="190" spans="1:65" ht="15.5" x14ac:dyDescent="0.25">
      <c r="A190" s="7"/>
      <c r="B190" s="8"/>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row>
    <row r="191" spans="1:65" ht="15.5" x14ac:dyDescent="0.25">
      <c r="A191" s="7"/>
      <c r="B191" s="8"/>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row>
    <row r="192" spans="1:65" ht="15.5" x14ac:dyDescent="0.25">
      <c r="A192" s="7"/>
      <c r="B192" s="8"/>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row>
    <row r="193" spans="1:65" ht="15.5" x14ac:dyDescent="0.25">
      <c r="A193" s="7"/>
      <c r="B193" s="8"/>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row>
    <row r="194" spans="1:65" ht="15.5" x14ac:dyDescent="0.25">
      <c r="A194" s="7"/>
      <c r="B194" s="8"/>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row>
    <row r="195" spans="1:65" ht="15.5" x14ac:dyDescent="0.25">
      <c r="A195" s="7"/>
      <c r="B195" s="8"/>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row>
    <row r="196" spans="1:65" ht="15.5" x14ac:dyDescent="0.25">
      <c r="A196" s="7"/>
      <c r="B196" s="8"/>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row>
    <row r="197" spans="1:65" ht="15.5" x14ac:dyDescent="0.25">
      <c r="A197" s="7"/>
      <c r="B197" s="8"/>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row>
    <row r="198" spans="1:65" ht="15.5" x14ac:dyDescent="0.25">
      <c r="A198" s="7"/>
      <c r="B198" s="8"/>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row>
    <row r="199" spans="1:65" ht="15.5" x14ac:dyDescent="0.25">
      <c r="A199" s="7"/>
      <c r="B199" s="8"/>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row>
    <row r="200" spans="1:65" ht="15.5" x14ac:dyDescent="0.25">
      <c r="A200" s="7"/>
      <c r="B200" s="8"/>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row>
    <row r="201" spans="1:65" ht="15.5" x14ac:dyDescent="0.25">
      <c r="A201" s="7"/>
      <c r="B201" s="8"/>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row>
    <row r="202" spans="1:65" ht="15.5" x14ac:dyDescent="0.25">
      <c r="A202" s="7"/>
      <c r="B202" s="8"/>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row>
    <row r="203" spans="1:65" ht="15.5" x14ac:dyDescent="0.25">
      <c r="A203" s="7"/>
      <c r="B203" s="8"/>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row>
    <row r="204" spans="1:65" ht="15.5" x14ac:dyDescent="0.25">
      <c r="A204" s="7"/>
      <c r="B204" s="8"/>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row>
    <row r="205" spans="1:65" ht="15.5" x14ac:dyDescent="0.25">
      <c r="A205" s="7"/>
      <c r="B205" s="8"/>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row>
    <row r="206" spans="1:65" ht="15.5" x14ac:dyDescent="0.25">
      <c r="A206" s="7"/>
      <c r="B206" s="8"/>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row>
    <row r="207" spans="1:65" ht="15.5" x14ac:dyDescent="0.25">
      <c r="A207" s="7"/>
      <c r="B207" s="8"/>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row>
    <row r="208" spans="1:65" ht="15.5" x14ac:dyDescent="0.25">
      <c r="A208" s="7"/>
      <c r="B208" s="8"/>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row>
    <row r="209" spans="1:65" ht="15.5" x14ac:dyDescent="0.25">
      <c r="A209" s="7"/>
      <c r="B209" s="8"/>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row>
    <row r="210" spans="1:65" ht="15.5" x14ac:dyDescent="0.25">
      <c r="A210" s="7"/>
      <c r="B210" s="8"/>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row>
    <row r="211" spans="1:65" ht="15.5" x14ac:dyDescent="0.25">
      <c r="A211" s="7"/>
      <c r="B211" s="8"/>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row>
    <row r="212" spans="1:65" ht="15.5" x14ac:dyDescent="0.25">
      <c r="A212" s="7"/>
      <c r="B212" s="8"/>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row>
    <row r="213" spans="1:65" ht="15.5" x14ac:dyDescent="0.25">
      <c r="A213" s="7"/>
      <c r="B213" s="8"/>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row>
    <row r="214" spans="1:65" ht="15.5" x14ac:dyDescent="0.25">
      <c r="A214" s="7"/>
      <c r="B214" s="8"/>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row>
    <row r="215" spans="1:65" ht="15.5" x14ac:dyDescent="0.25">
      <c r="A215" s="7"/>
      <c r="B215" s="8"/>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row>
    <row r="216" spans="1:65" ht="15.5" x14ac:dyDescent="0.25">
      <c r="A216" s="7"/>
      <c r="B216" s="8"/>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row>
    <row r="217" spans="1:65" ht="15.5" x14ac:dyDescent="0.25">
      <c r="A217" s="7"/>
      <c r="B217" s="8"/>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row>
    <row r="218" spans="1:65" ht="15.5" x14ac:dyDescent="0.25">
      <c r="A218" s="7"/>
      <c r="B218" s="8"/>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row>
    <row r="219" spans="1:65" ht="15.5" x14ac:dyDescent="0.25">
      <c r="A219" s="7"/>
      <c r="B219" s="8"/>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row>
    <row r="220" spans="1:65" ht="15.5" x14ac:dyDescent="0.25">
      <c r="A220" s="7"/>
      <c r="B220" s="8"/>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row>
    <row r="221" spans="1:65" ht="15.5" x14ac:dyDescent="0.25">
      <c r="A221" s="7"/>
      <c r="B221" s="8"/>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row>
    <row r="222" spans="1:65" ht="15.5" x14ac:dyDescent="0.25">
      <c r="A222" s="7"/>
      <c r="B222" s="8"/>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row>
    <row r="223" spans="1:65" ht="15.5" x14ac:dyDescent="0.25">
      <c r="A223" s="7"/>
      <c r="B223" s="8"/>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row>
    <row r="224" spans="1:65" ht="15.5" x14ac:dyDescent="0.25">
      <c r="A224" s="7"/>
      <c r="B224" s="8"/>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row>
    <row r="225" spans="1:65" ht="15.5" x14ac:dyDescent="0.25">
      <c r="A225" s="7"/>
      <c r="B225" s="8"/>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row>
    <row r="226" spans="1:65" ht="15.5" x14ac:dyDescent="0.25">
      <c r="A226" s="7"/>
      <c r="B226" s="8"/>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row>
    <row r="227" spans="1:65" ht="15.5" x14ac:dyDescent="0.25">
      <c r="A227" s="7"/>
      <c r="B227" s="8"/>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row>
    <row r="228" spans="1:65" ht="15.5" x14ac:dyDescent="0.25">
      <c r="A228" s="7"/>
      <c r="B228" s="8"/>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c r="BM228" s="7"/>
    </row>
    <row r="229" spans="1:65" ht="15.5" x14ac:dyDescent="0.25">
      <c r="A229" s="7"/>
      <c r="B229" s="8"/>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row>
    <row r="230" spans="1:65" ht="15.5" x14ac:dyDescent="0.25">
      <c r="A230" s="7"/>
      <c r="B230" s="8"/>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row>
    <row r="231" spans="1:65" ht="15.5" x14ac:dyDescent="0.25">
      <c r="A231" s="7"/>
      <c r="B231" s="8"/>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row>
    <row r="232" spans="1:65" ht="15.5" x14ac:dyDescent="0.25">
      <c r="A232" s="7"/>
      <c r="B232" s="8"/>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row>
    <row r="233" spans="1:65" ht="15.5" x14ac:dyDescent="0.25">
      <c r="A233" s="7"/>
      <c r="B233" s="8"/>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row>
    <row r="234" spans="1:65" ht="15.5" x14ac:dyDescent="0.25">
      <c r="A234" s="7"/>
      <c r="B234" s="8"/>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row>
    <row r="235" spans="1:65" ht="15.5" x14ac:dyDescent="0.25">
      <c r="A235" s="7"/>
      <c r="B235" s="8"/>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row>
    <row r="236" spans="1:65" ht="15.5" x14ac:dyDescent="0.25">
      <c r="A236" s="7"/>
      <c r="B236" s="8"/>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row>
    <row r="237" spans="1:65" ht="15.5" x14ac:dyDescent="0.25">
      <c r="A237" s="7"/>
      <c r="B237" s="8"/>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row>
    <row r="238" spans="1:65" ht="15.5" x14ac:dyDescent="0.25">
      <c r="A238" s="7"/>
      <c r="B238" s="8"/>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row>
    <row r="239" spans="1:65" ht="15.5" x14ac:dyDescent="0.25">
      <c r="A239" s="7"/>
      <c r="B239" s="8"/>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row>
    <row r="240" spans="1:65" ht="15.5" x14ac:dyDescent="0.25">
      <c r="A240" s="7"/>
      <c r="B240" s="8"/>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row>
    <row r="241" spans="1:65" ht="15.5" x14ac:dyDescent="0.25">
      <c r="A241" s="7"/>
      <c r="B241" s="8"/>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row>
    <row r="242" spans="1:65" ht="15.5" x14ac:dyDescent="0.25">
      <c r="A242" s="7"/>
      <c r="B242" s="8"/>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row>
    <row r="243" spans="1:65" ht="15.5" x14ac:dyDescent="0.25">
      <c r="A243" s="7"/>
      <c r="B243" s="8"/>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row>
    <row r="244" spans="1:65" ht="15.5" x14ac:dyDescent="0.25">
      <c r="A244" s="7"/>
      <c r="B244" s="8"/>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row>
    <row r="245" spans="1:65" ht="15.5" x14ac:dyDescent="0.25">
      <c r="A245" s="7"/>
      <c r="B245" s="8"/>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row>
    <row r="246" spans="1:65" ht="15.5" x14ac:dyDescent="0.25">
      <c r="A246" s="7"/>
      <c r="B246" s="8"/>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row>
    <row r="247" spans="1:65" ht="15.5" x14ac:dyDescent="0.25">
      <c r="A247" s="7"/>
      <c r="B247" s="8"/>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row>
    <row r="248" spans="1:65" ht="15.5" x14ac:dyDescent="0.25">
      <c r="A248" s="7"/>
      <c r="B248" s="8"/>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c r="BM248" s="7"/>
    </row>
    <row r="249" spans="1:65" ht="15.5" x14ac:dyDescent="0.25">
      <c r="A249" s="7"/>
      <c r="B249" s="8"/>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row>
    <row r="250" spans="1:65" ht="15.5" x14ac:dyDescent="0.25">
      <c r="A250" s="7"/>
      <c r="B250" s="8"/>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c r="BL250" s="7"/>
      <c r="BM250" s="7"/>
    </row>
    <row r="251" spans="1:65" ht="15.5" x14ac:dyDescent="0.25">
      <c r="A251" s="7"/>
      <c r="B251" s="8"/>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c r="BM251" s="7"/>
    </row>
    <row r="252" spans="1:65" ht="15.5" x14ac:dyDescent="0.25">
      <c r="A252" s="7"/>
      <c r="B252" s="8"/>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c r="BL252" s="7"/>
      <c r="BM252" s="7"/>
    </row>
    <row r="253" spans="1:65" ht="15.5" x14ac:dyDescent="0.25">
      <c r="A253" s="7"/>
      <c r="B253" s="8"/>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c r="BK253" s="7"/>
      <c r="BL253" s="7"/>
      <c r="BM253" s="7"/>
    </row>
    <row r="254" spans="1:65" ht="15.5" x14ac:dyDescent="0.25">
      <c r="A254" s="7"/>
      <c r="B254" s="8"/>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7"/>
      <c r="BJ254" s="7"/>
      <c r="BK254" s="7"/>
      <c r="BL254" s="7"/>
      <c r="BM254" s="7"/>
    </row>
    <row r="255" spans="1:65" ht="15.5" x14ac:dyDescent="0.25">
      <c r="A255" s="7"/>
      <c r="B255" s="8"/>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c r="BL255" s="7"/>
      <c r="BM255" s="7"/>
    </row>
    <row r="256" spans="1:65" ht="15.5" x14ac:dyDescent="0.25">
      <c r="A256" s="7"/>
      <c r="B256" s="8"/>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c r="BL256" s="7"/>
      <c r="BM256" s="7"/>
    </row>
    <row r="257" spans="1:65" ht="15.5" x14ac:dyDescent="0.25">
      <c r="A257" s="7"/>
      <c r="B257" s="8"/>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c r="BL257" s="7"/>
      <c r="BM257" s="7"/>
    </row>
    <row r="258" spans="1:65" ht="15.5" x14ac:dyDescent="0.25">
      <c r="A258" s="7"/>
      <c r="B258" s="8"/>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c r="BL258" s="7"/>
      <c r="BM258" s="7"/>
    </row>
    <row r="259" spans="1:65" ht="15.5" x14ac:dyDescent="0.25">
      <c r="A259" s="7"/>
      <c r="B259" s="8"/>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c r="BL259" s="7"/>
      <c r="BM259" s="7"/>
    </row>
    <row r="260" spans="1:65" ht="15.5" x14ac:dyDescent="0.25">
      <c r="A260" s="7"/>
      <c r="B260" s="8"/>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c r="BL260" s="7"/>
      <c r="BM260" s="7"/>
    </row>
    <row r="261" spans="1:65" ht="15.5" x14ac:dyDescent="0.25">
      <c r="A261" s="7"/>
      <c r="B261" s="8"/>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row>
    <row r="262" spans="1:65" ht="15.5" x14ac:dyDescent="0.25">
      <c r="A262" s="7"/>
      <c r="B262" s="8"/>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c r="BK262" s="7"/>
      <c r="BL262" s="7"/>
      <c r="BM262" s="7"/>
    </row>
    <row r="263" spans="1:65" ht="15.5" x14ac:dyDescent="0.25">
      <c r="A263" s="7"/>
      <c r="B263" s="8"/>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c r="BL263" s="7"/>
      <c r="BM263" s="7"/>
    </row>
    <row r="264" spans="1:65" ht="15.5" x14ac:dyDescent="0.25">
      <c r="A264" s="7"/>
      <c r="B264" s="8"/>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c r="BL264" s="7"/>
      <c r="BM264" s="7"/>
    </row>
    <row r="265" spans="1:65" ht="15.5" x14ac:dyDescent="0.25">
      <c r="A265" s="7"/>
      <c r="B265" s="8"/>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c r="BL265" s="7"/>
      <c r="BM265" s="7"/>
    </row>
    <row r="266" spans="1:65" ht="15.5" x14ac:dyDescent="0.25">
      <c r="A266" s="7"/>
      <c r="B266" s="8"/>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row>
    <row r="267" spans="1:65" ht="15.5" x14ac:dyDescent="0.25">
      <c r="A267" s="7"/>
      <c r="B267" s="8"/>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row>
    <row r="268" spans="1:65" ht="15.5" x14ac:dyDescent="0.25">
      <c r="A268" s="7"/>
      <c r="B268" s="8"/>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row>
    <row r="269" spans="1:65" ht="15.5" x14ac:dyDescent="0.25">
      <c r="A269" s="7"/>
      <c r="B269" s="8"/>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c r="BL269" s="7"/>
      <c r="BM269" s="7"/>
    </row>
    <row r="270" spans="1:65" ht="15.5" x14ac:dyDescent="0.25">
      <c r="A270" s="7"/>
      <c r="B270" s="8"/>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c r="BL270" s="7"/>
      <c r="BM270" s="7"/>
    </row>
    <row r="271" spans="1:65" ht="15.5" x14ac:dyDescent="0.25">
      <c r="A271" s="7"/>
      <c r="B271" s="8"/>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c r="BL271" s="7"/>
      <c r="BM271" s="7"/>
    </row>
    <row r="272" spans="1:65" ht="15.5" x14ac:dyDescent="0.25">
      <c r="A272" s="7"/>
      <c r="B272" s="8"/>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c r="BL272" s="7"/>
      <c r="BM272" s="7"/>
    </row>
    <row r="273" spans="1:65" ht="15.5" x14ac:dyDescent="0.25">
      <c r="A273" s="7"/>
      <c r="B273" s="8"/>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c r="BL273" s="7"/>
      <c r="BM273" s="7"/>
    </row>
    <row r="274" spans="1:65" ht="15.5" x14ac:dyDescent="0.25">
      <c r="A274" s="7"/>
      <c r="B274" s="8"/>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c r="BL274" s="7"/>
      <c r="BM274" s="7"/>
    </row>
    <row r="275" spans="1:65" ht="15.5" x14ac:dyDescent="0.25">
      <c r="A275" s="7"/>
      <c r="B275" s="8"/>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c r="BL275" s="7"/>
      <c r="BM275" s="7"/>
    </row>
    <row r="276" spans="1:65" ht="15.5" x14ac:dyDescent="0.25">
      <c r="A276" s="7"/>
      <c r="B276" s="8"/>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c r="BL276" s="7"/>
      <c r="BM276" s="7"/>
    </row>
    <row r="277" spans="1:65" ht="15.5" x14ac:dyDescent="0.25">
      <c r="A277" s="7"/>
      <c r="B277" s="8"/>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row>
    <row r="278" spans="1:65" ht="15.5" x14ac:dyDescent="0.25">
      <c r="A278" s="7"/>
      <c r="B278" s="8"/>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c r="BL278" s="7"/>
      <c r="BM278" s="7"/>
    </row>
    <row r="279" spans="1:65" ht="15.5" x14ac:dyDescent="0.25">
      <c r="A279" s="7"/>
      <c r="B279" s="8"/>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c r="BL279" s="7"/>
      <c r="BM279" s="7"/>
    </row>
    <row r="280" spans="1:65" ht="15.5" x14ac:dyDescent="0.25">
      <c r="A280" s="7"/>
      <c r="B280" s="8"/>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c r="BL280" s="7"/>
      <c r="BM280" s="7"/>
    </row>
    <row r="281" spans="1:65" ht="15.5" x14ac:dyDescent="0.25">
      <c r="A281" s="7"/>
      <c r="B281" s="8"/>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row>
    <row r="282" spans="1:65" ht="15.5" x14ac:dyDescent="0.25">
      <c r="A282" s="7"/>
      <c r="B282" s="8"/>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c r="BL282" s="7"/>
      <c r="BM282" s="7"/>
    </row>
    <row r="283" spans="1:65" ht="15.5" x14ac:dyDescent="0.25">
      <c r="A283" s="7"/>
      <c r="B283" s="8"/>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c r="BL283" s="7"/>
      <c r="BM283" s="7"/>
    </row>
    <row r="284" spans="1:65" ht="15.5" x14ac:dyDescent="0.25">
      <c r="A284" s="7"/>
      <c r="B284" s="8"/>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c r="BL284" s="7"/>
      <c r="BM284" s="7"/>
    </row>
    <row r="285" spans="1:65" ht="15.5" x14ac:dyDescent="0.25">
      <c r="A285" s="7"/>
      <c r="B285" s="8"/>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c r="BL285" s="7"/>
      <c r="BM285" s="7"/>
    </row>
    <row r="286" spans="1:65" ht="15.5" x14ac:dyDescent="0.25">
      <c r="A286" s="7"/>
      <c r="B286" s="8"/>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c r="BL286" s="7"/>
      <c r="BM286" s="7"/>
    </row>
    <row r="287" spans="1:65" ht="15.5" x14ac:dyDescent="0.25">
      <c r="A287" s="7"/>
      <c r="B287" s="8"/>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row>
    <row r="288" spans="1:65" ht="15.5" x14ac:dyDescent="0.25">
      <c r="A288" s="7"/>
      <c r="B288" s="8"/>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row>
    <row r="289" spans="1:65" ht="15.5" x14ac:dyDescent="0.25">
      <c r="A289" s="7"/>
      <c r="B289" s="8"/>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c r="BL289" s="7"/>
      <c r="BM289" s="7"/>
    </row>
    <row r="290" spans="1:65" ht="15.5" x14ac:dyDescent="0.25">
      <c r="A290" s="7"/>
      <c r="B290" s="8"/>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c r="BL290" s="7"/>
      <c r="BM290" s="7"/>
    </row>
    <row r="291" spans="1:65" ht="15.5" x14ac:dyDescent="0.25">
      <c r="A291" s="7"/>
      <c r="B291" s="8"/>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c r="BL291" s="7"/>
      <c r="BM291" s="7"/>
    </row>
    <row r="292" spans="1:65" ht="15.5" x14ac:dyDescent="0.25">
      <c r="A292" s="7"/>
      <c r="B292" s="8"/>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c r="BL292" s="7"/>
      <c r="BM292" s="7"/>
    </row>
    <row r="293" spans="1:65" ht="15.5" x14ac:dyDescent="0.25">
      <c r="A293" s="7"/>
      <c r="B293" s="8"/>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row>
    <row r="294" spans="1:65" ht="15.5" x14ac:dyDescent="0.25">
      <c r="A294" s="7"/>
      <c r="B294" s="8"/>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c r="BL294" s="7"/>
      <c r="BM294" s="7"/>
    </row>
    <row r="295" spans="1:65" ht="15.5" x14ac:dyDescent="0.25">
      <c r="A295" s="7"/>
      <c r="B295" s="8"/>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row>
    <row r="296" spans="1:65" ht="15.5" x14ac:dyDescent="0.25">
      <c r="A296" s="7"/>
      <c r="B296" s="8"/>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c r="BL296" s="7"/>
      <c r="BM296" s="7"/>
    </row>
    <row r="297" spans="1:65" ht="15.5" x14ac:dyDescent="0.25">
      <c r="A297" s="7"/>
      <c r="B297" s="8"/>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c r="BL297" s="7"/>
      <c r="BM297" s="7"/>
    </row>
    <row r="298" spans="1:65" ht="15.5" x14ac:dyDescent="0.25">
      <c r="A298" s="7"/>
      <c r="B298" s="8"/>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c r="BK298" s="7"/>
      <c r="BL298" s="7"/>
      <c r="BM298" s="7"/>
    </row>
    <row r="299" spans="1:65" ht="15.5" x14ac:dyDescent="0.25">
      <c r="A299" s="7"/>
      <c r="B299" s="8"/>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c r="BK299" s="7"/>
      <c r="BL299" s="7"/>
      <c r="BM299" s="7"/>
    </row>
    <row r="300" spans="1:65" ht="15.5" x14ac:dyDescent="0.25">
      <c r="A300" s="7"/>
      <c r="B300" s="8"/>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c r="BK300" s="7"/>
      <c r="BL300" s="7"/>
      <c r="BM300" s="7"/>
    </row>
    <row r="301" spans="1:65" ht="15.5" x14ac:dyDescent="0.25">
      <c r="A301" s="7"/>
      <c r="B301" s="8"/>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c r="BL301" s="7"/>
      <c r="BM301" s="7"/>
    </row>
    <row r="302" spans="1:65" ht="15.5" x14ac:dyDescent="0.25">
      <c r="A302" s="7"/>
      <c r="B302" s="8"/>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c r="BD302" s="7"/>
      <c r="BE302" s="7"/>
      <c r="BF302" s="7"/>
      <c r="BG302" s="7"/>
      <c r="BH302" s="7"/>
      <c r="BI302" s="7"/>
      <c r="BJ302" s="7"/>
      <c r="BK302" s="7"/>
      <c r="BL302" s="7"/>
      <c r="BM302" s="7"/>
    </row>
    <row r="303" spans="1:65" ht="15.5" x14ac:dyDescent="0.25">
      <c r="A303" s="7"/>
      <c r="B303" s="8"/>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row>
    <row r="304" spans="1:65" ht="15.5" x14ac:dyDescent="0.25">
      <c r="A304" s="7"/>
      <c r="B304" s="8"/>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c r="BL304" s="7"/>
      <c r="BM304" s="7"/>
    </row>
    <row r="305" spans="1:65" ht="15.5" x14ac:dyDescent="0.25">
      <c r="A305" s="7"/>
      <c r="B305" s="8"/>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c r="BL305" s="7"/>
      <c r="BM305" s="7"/>
    </row>
    <row r="306" spans="1:65" ht="15.5" x14ac:dyDescent="0.25">
      <c r="A306" s="7"/>
      <c r="B306" s="8"/>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row>
    <row r="307" spans="1:65" ht="15.5" x14ac:dyDescent="0.25">
      <c r="A307" s="7"/>
      <c r="B307" s="8"/>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c r="BL307" s="7"/>
      <c r="BM307" s="7"/>
    </row>
    <row r="308" spans="1:65" ht="15.5" x14ac:dyDescent="0.25">
      <c r="A308" s="7"/>
      <c r="B308" s="8"/>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c r="BD308" s="7"/>
      <c r="BE308" s="7"/>
      <c r="BF308" s="7"/>
      <c r="BG308" s="7"/>
      <c r="BH308" s="7"/>
      <c r="BI308" s="7"/>
      <c r="BJ308" s="7"/>
      <c r="BK308" s="7"/>
      <c r="BL308" s="7"/>
      <c r="BM308" s="7"/>
    </row>
    <row r="309" spans="1:65" ht="15.5" x14ac:dyDescent="0.25">
      <c r="A309" s="7"/>
      <c r="B309" s="8"/>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c r="BL309" s="7"/>
      <c r="BM309" s="7"/>
    </row>
    <row r="310" spans="1:65" ht="15.5" x14ac:dyDescent="0.25">
      <c r="A310" s="7"/>
      <c r="B310" s="8"/>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7"/>
      <c r="BL310" s="7"/>
      <c r="BM310" s="7"/>
    </row>
    <row r="311" spans="1:65" ht="15.5" x14ac:dyDescent="0.25">
      <c r="A311" s="7"/>
      <c r="B311" s="8"/>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c r="BL311" s="7"/>
      <c r="BM311" s="7"/>
    </row>
    <row r="312" spans="1:65" ht="15.5" x14ac:dyDescent="0.25">
      <c r="A312" s="7"/>
      <c r="B312" s="8"/>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c r="BK312" s="7"/>
      <c r="BL312" s="7"/>
      <c r="BM312" s="7"/>
    </row>
    <row r="313" spans="1:65" ht="15.5" x14ac:dyDescent="0.25">
      <c r="A313" s="7"/>
      <c r="B313" s="8"/>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c r="BL313" s="7"/>
      <c r="BM313" s="7"/>
    </row>
    <row r="314" spans="1:65" ht="15.5" x14ac:dyDescent="0.25">
      <c r="A314" s="7"/>
      <c r="B314" s="8"/>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row>
    <row r="315" spans="1:65" ht="15.5" x14ac:dyDescent="0.25">
      <c r="A315" s="7"/>
      <c r="B315" s="8"/>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row>
    <row r="316" spans="1:65" ht="15.5" x14ac:dyDescent="0.25">
      <c r="A316" s="7"/>
      <c r="B316" s="8"/>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row>
    <row r="317" spans="1:65" ht="15.5" x14ac:dyDescent="0.25">
      <c r="A317" s="7"/>
      <c r="B317" s="8"/>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c r="BK317" s="7"/>
      <c r="BL317" s="7"/>
      <c r="BM317" s="7"/>
    </row>
    <row r="318" spans="1:65" ht="15.5" x14ac:dyDescent="0.25">
      <c r="A318" s="7"/>
      <c r="B318" s="8"/>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c r="BL318" s="7"/>
      <c r="BM318" s="7"/>
    </row>
    <row r="319" spans="1:65" ht="15.5" x14ac:dyDescent="0.25">
      <c r="A319" s="7"/>
      <c r="B319" s="8"/>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c r="BL319" s="7"/>
      <c r="BM319" s="7"/>
    </row>
    <row r="320" spans="1:65" ht="15.5" x14ac:dyDescent="0.25">
      <c r="A320" s="7"/>
      <c r="B320" s="8"/>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row>
    <row r="321" spans="1:65" ht="15.5" x14ac:dyDescent="0.25">
      <c r="A321" s="7"/>
      <c r="B321" s="8"/>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row>
    <row r="322" spans="1:65" ht="15.5" x14ac:dyDescent="0.25">
      <c r="A322" s="7"/>
      <c r="B322" s="8"/>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row>
    <row r="323" spans="1:65" ht="15.5" x14ac:dyDescent="0.25">
      <c r="A323" s="7"/>
      <c r="B323" s="8"/>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c r="BL323" s="7"/>
      <c r="BM323" s="7"/>
    </row>
    <row r="324" spans="1:65" ht="15.5" x14ac:dyDescent="0.25">
      <c r="A324" s="7"/>
      <c r="B324" s="8"/>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c r="BL324" s="7"/>
      <c r="BM324" s="7"/>
    </row>
    <row r="325" spans="1:65" ht="15.5" x14ac:dyDescent="0.25">
      <c r="A325" s="7"/>
      <c r="B325" s="8"/>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row>
    <row r="326" spans="1:65" ht="15.5" x14ac:dyDescent="0.25">
      <c r="A326" s="7"/>
      <c r="B326" s="8"/>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c r="BL326" s="7"/>
      <c r="BM326" s="7"/>
    </row>
    <row r="327" spans="1:65" ht="15.5" x14ac:dyDescent="0.25">
      <c r="A327" s="7"/>
      <c r="B327" s="8"/>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row>
    <row r="328" spans="1:65" ht="15.5" x14ac:dyDescent="0.25">
      <c r="A328" s="7"/>
      <c r="B328" s="8"/>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c r="BL328" s="7"/>
      <c r="BM328" s="7"/>
    </row>
    <row r="329" spans="1:65" ht="15.5" x14ac:dyDescent="0.25">
      <c r="A329" s="7"/>
      <c r="B329" s="8"/>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row>
    <row r="330" spans="1:65" ht="15.5" x14ac:dyDescent="0.25">
      <c r="A330" s="7"/>
      <c r="B330" s="8"/>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c r="BL330" s="7"/>
      <c r="BM330" s="7"/>
    </row>
    <row r="331" spans="1:65" ht="15.5" x14ac:dyDescent="0.25">
      <c r="A331" s="7"/>
      <c r="B331" s="8"/>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row>
    <row r="332" spans="1:65" ht="15.5" x14ac:dyDescent="0.25">
      <c r="A332" s="7"/>
      <c r="B332" s="8"/>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c r="BL332" s="7"/>
      <c r="BM332" s="7"/>
    </row>
    <row r="333" spans="1:65" ht="15.5" x14ac:dyDescent="0.25">
      <c r="A333" s="7"/>
      <c r="B333" s="8"/>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c r="BL333" s="7"/>
      <c r="BM333" s="7"/>
    </row>
    <row r="334" spans="1:65" ht="15.5" x14ac:dyDescent="0.25">
      <c r="A334" s="7"/>
      <c r="B334" s="8"/>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c r="BL334" s="7"/>
      <c r="BM334" s="7"/>
    </row>
    <row r="335" spans="1:65" ht="15.5" x14ac:dyDescent="0.25">
      <c r="A335" s="7"/>
      <c r="B335" s="8"/>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c r="BL335" s="7"/>
      <c r="BM335" s="7"/>
    </row>
    <row r="336" spans="1:65" ht="15.5" x14ac:dyDescent="0.25">
      <c r="A336" s="7"/>
      <c r="B336" s="8"/>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c r="BL336" s="7"/>
      <c r="BM336" s="7"/>
    </row>
    <row r="337" spans="1:65" ht="15.5" x14ac:dyDescent="0.25">
      <c r="A337" s="7"/>
      <c r="B337" s="8"/>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c r="BL337" s="7"/>
      <c r="BM337" s="7"/>
    </row>
    <row r="338" spans="1:65" ht="15.5" x14ac:dyDescent="0.25">
      <c r="A338" s="7"/>
      <c r="B338" s="8"/>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c r="BL338" s="7"/>
      <c r="BM338" s="7"/>
    </row>
    <row r="339" spans="1:65" ht="15.5" x14ac:dyDescent="0.25">
      <c r="A339" s="7"/>
      <c r="B339" s="8"/>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c r="BL339" s="7"/>
      <c r="BM339" s="7"/>
    </row>
    <row r="340" spans="1:65" ht="15.5" x14ac:dyDescent="0.25">
      <c r="A340" s="7"/>
      <c r="B340" s="8"/>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c r="BJ340" s="7"/>
      <c r="BK340" s="7"/>
      <c r="BL340" s="7"/>
      <c r="BM340" s="7"/>
    </row>
    <row r="341" spans="1:65" ht="15.5" x14ac:dyDescent="0.25">
      <c r="A341" s="7"/>
      <c r="B341" s="8"/>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c r="BL341" s="7"/>
      <c r="BM341" s="7"/>
    </row>
    <row r="342" spans="1:65" ht="15.5" x14ac:dyDescent="0.25">
      <c r="A342" s="7"/>
      <c r="B342" s="8"/>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c r="BL342" s="7"/>
      <c r="BM342" s="7"/>
    </row>
    <row r="343" spans="1:65" ht="15.5" x14ac:dyDescent="0.25">
      <c r="A343" s="7"/>
      <c r="B343" s="8"/>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row>
    <row r="344" spans="1:65" ht="15.5" x14ac:dyDescent="0.25">
      <c r="A344" s="7"/>
      <c r="B344" s="8"/>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row>
    <row r="345" spans="1:65" ht="15.5" x14ac:dyDescent="0.25">
      <c r="A345" s="7"/>
      <c r="B345" s="8"/>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row>
    <row r="346" spans="1:65" ht="15.5" x14ac:dyDescent="0.25">
      <c r="A346" s="7"/>
      <c r="B346" s="8"/>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row>
    <row r="347" spans="1:65" ht="15.5" x14ac:dyDescent="0.25">
      <c r="A347" s="7"/>
      <c r="B347" s="8"/>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row>
    <row r="348" spans="1:65" ht="15.5" x14ac:dyDescent="0.25">
      <c r="A348" s="7"/>
      <c r="B348" s="8"/>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row>
    <row r="349" spans="1:65" ht="15.5" x14ac:dyDescent="0.25">
      <c r="A349" s="7"/>
      <c r="B349" s="8"/>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row>
    <row r="350" spans="1:65" ht="15.5" x14ac:dyDescent="0.25">
      <c r="A350" s="7"/>
      <c r="B350" s="8"/>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row>
    <row r="351" spans="1:65" ht="15.5" x14ac:dyDescent="0.25">
      <c r="A351" s="7"/>
      <c r="B351" s="8"/>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row>
    <row r="352" spans="1:65" ht="15.5" x14ac:dyDescent="0.25">
      <c r="A352" s="7"/>
      <c r="B352" s="8"/>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c r="BJ352" s="7"/>
      <c r="BK352" s="7"/>
      <c r="BL352" s="7"/>
      <c r="BM352" s="7"/>
    </row>
    <row r="353" spans="1:65" ht="15.5" x14ac:dyDescent="0.25">
      <c r="A353" s="7"/>
      <c r="B353" s="8"/>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row>
    <row r="354" spans="1:65" ht="15.5" x14ac:dyDescent="0.25">
      <c r="A354" s="7"/>
      <c r="B354" s="8"/>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c r="BJ354" s="7"/>
      <c r="BK354" s="7"/>
      <c r="BL354" s="7"/>
      <c r="BM354" s="7"/>
    </row>
    <row r="355" spans="1:65" ht="15.5" x14ac:dyDescent="0.25">
      <c r="A355" s="7"/>
      <c r="B355" s="8"/>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row>
    <row r="356" spans="1:65" ht="15.5" x14ac:dyDescent="0.25">
      <c r="A356" s="7"/>
      <c r="B356" s="8"/>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row>
    <row r="357" spans="1:65" ht="15.5" x14ac:dyDescent="0.25">
      <c r="A357" s="7"/>
      <c r="B357" s="8"/>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row>
    <row r="358" spans="1:65" ht="15.5" x14ac:dyDescent="0.25">
      <c r="A358" s="7"/>
      <c r="B358" s="8"/>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c r="BC358" s="7"/>
      <c r="BD358" s="7"/>
      <c r="BE358" s="7"/>
      <c r="BF358" s="7"/>
      <c r="BG358" s="7"/>
      <c r="BH358" s="7"/>
      <c r="BI358" s="7"/>
      <c r="BJ358" s="7"/>
      <c r="BK358" s="7"/>
      <c r="BL358" s="7"/>
      <c r="BM358" s="7"/>
    </row>
    <row r="359" spans="1:65" ht="15.5" x14ac:dyDescent="0.25">
      <c r="A359" s="7"/>
      <c r="B359" s="8"/>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row>
    <row r="360" spans="1:65" ht="15.5" x14ac:dyDescent="0.25">
      <c r="A360" s="7"/>
      <c r="B360" s="8"/>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c r="BC360" s="7"/>
      <c r="BD360" s="7"/>
      <c r="BE360" s="7"/>
      <c r="BF360" s="7"/>
      <c r="BG360" s="7"/>
      <c r="BH360" s="7"/>
      <c r="BI360" s="7"/>
      <c r="BJ360" s="7"/>
      <c r="BK360" s="7"/>
      <c r="BL360" s="7"/>
      <c r="BM360" s="7"/>
    </row>
    <row r="361" spans="1:65" ht="15.5" x14ac:dyDescent="0.25">
      <c r="A361" s="7"/>
      <c r="B361" s="8"/>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7"/>
      <c r="BE361" s="7"/>
      <c r="BF361" s="7"/>
      <c r="BG361" s="7"/>
      <c r="BH361" s="7"/>
      <c r="BI361" s="7"/>
      <c r="BJ361" s="7"/>
      <c r="BK361" s="7"/>
      <c r="BL361" s="7"/>
      <c r="BM361" s="7"/>
    </row>
    <row r="362" spans="1:65" ht="15.5" x14ac:dyDescent="0.25">
      <c r="A362" s="7"/>
      <c r="B362" s="8"/>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c r="BJ362" s="7"/>
      <c r="BK362" s="7"/>
      <c r="BL362" s="7"/>
      <c r="BM362" s="7"/>
    </row>
    <row r="363" spans="1:65" ht="15.5" x14ac:dyDescent="0.25">
      <c r="A363" s="7"/>
      <c r="B363" s="8"/>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c r="BL363" s="7"/>
      <c r="BM363" s="7"/>
    </row>
    <row r="364" spans="1:65" ht="15.5" x14ac:dyDescent="0.25">
      <c r="A364" s="7"/>
      <c r="B364" s="8"/>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c r="BJ364" s="7"/>
      <c r="BK364" s="7"/>
      <c r="BL364" s="7"/>
      <c r="BM364" s="7"/>
    </row>
    <row r="365" spans="1:65" ht="15.5" x14ac:dyDescent="0.25">
      <c r="A365" s="7"/>
      <c r="B365" s="8"/>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c r="BL365" s="7"/>
      <c r="BM365" s="7"/>
    </row>
    <row r="366" spans="1:65" ht="15.5" x14ac:dyDescent="0.25">
      <c r="A366" s="7"/>
      <c r="B366" s="8"/>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c r="BD366" s="7"/>
      <c r="BE366" s="7"/>
      <c r="BF366" s="7"/>
      <c r="BG366" s="7"/>
      <c r="BH366" s="7"/>
      <c r="BI366" s="7"/>
      <c r="BJ366" s="7"/>
      <c r="BK366" s="7"/>
      <c r="BL366" s="7"/>
      <c r="BM366" s="7"/>
    </row>
    <row r="367" spans="1:65" ht="15.5" x14ac:dyDescent="0.25">
      <c r="A367" s="7"/>
      <c r="B367" s="8"/>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c r="BL367" s="7"/>
      <c r="BM367" s="7"/>
    </row>
    <row r="368" spans="1:65" ht="15.5" x14ac:dyDescent="0.25">
      <c r="A368" s="7"/>
      <c r="B368" s="8"/>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c r="BL368" s="7"/>
      <c r="BM368" s="7"/>
    </row>
    <row r="369" spans="1:65" ht="15.5" x14ac:dyDescent="0.25">
      <c r="A369" s="7"/>
      <c r="B369" s="8"/>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c r="BJ369" s="7"/>
      <c r="BK369" s="7"/>
      <c r="BL369" s="7"/>
      <c r="BM369" s="7"/>
    </row>
    <row r="370" spans="1:65" ht="15.5" x14ac:dyDescent="0.25">
      <c r="A370" s="7"/>
      <c r="B370" s="8"/>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c r="BJ370" s="7"/>
      <c r="BK370" s="7"/>
      <c r="BL370" s="7"/>
      <c r="BM370" s="7"/>
    </row>
    <row r="371" spans="1:65" ht="15.5" x14ac:dyDescent="0.25">
      <c r="A371" s="7"/>
      <c r="B371" s="8"/>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c r="BJ371" s="7"/>
      <c r="BK371" s="7"/>
      <c r="BL371" s="7"/>
      <c r="BM371" s="7"/>
    </row>
    <row r="372" spans="1:65" ht="15.5" x14ac:dyDescent="0.25">
      <c r="A372" s="7"/>
      <c r="B372" s="8"/>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c r="AZ372" s="7"/>
      <c r="BA372" s="7"/>
      <c r="BB372" s="7"/>
      <c r="BC372" s="7"/>
      <c r="BD372" s="7"/>
      <c r="BE372" s="7"/>
      <c r="BF372" s="7"/>
      <c r="BG372" s="7"/>
      <c r="BH372" s="7"/>
      <c r="BI372" s="7"/>
      <c r="BJ372" s="7"/>
      <c r="BK372" s="7"/>
      <c r="BL372" s="7"/>
      <c r="BM372" s="7"/>
    </row>
    <row r="373" spans="1:65" ht="15.5" x14ac:dyDescent="0.25">
      <c r="A373" s="7"/>
      <c r="B373" s="8"/>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c r="BA373" s="7"/>
      <c r="BB373" s="7"/>
      <c r="BC373" s="7"/>
      <c r="BD373" s="7"/>
      <c r="BE373" s="7"/>
      <c r="BF373" s="7"/>
      <c r="BG373" s="7"/>
      <c r="BH373" s="7"/>
      <c r="BI373" s="7"/>
      <c r="BJ373" s="7"/>
      <c r="BK373" s="7"/>
      <c r="BL373" s="7"/>
      <c r="BM373" s="7"/>
    </row>
    <row r="374" spans="1:65" ht="15.5" x14ac:dyDescent="0.25">
      <c r="A374" s="7"/>
      <c r="B374" s="8"/>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c r="BC374" s="7"/>
      <c r="BD374" s="7"/>
      <c r="BE374" s="7"/>
      <c r="BF374" s="7"/>
      <c r="BG374" s="7"/>
      <c r="BH374" s="7"/>
      <c r="BI374" s="7"/>
      <c r="BJ374" s="7"/>
      <c r="BK374" s="7"/>
      <c r="BL374" s="7"/>
      <c r="BM374" s="7"/>
    </row>
    <row r="375" spans="1:65" ht="15.5" x14ac:dyDescent="0.25">
      <c r="A375" s="7"/>
      <c r="B375" s="8"/>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c r="BD375" s="7"/>
      <c r="BE375" s="7"/>
      <c r="BF375" s="7"/>
      <c r="BG375" s="7"/>
      <c r="BH375" s="7"/>
      <c r="BI375" s="7"/>
      <c r="BJ375" s="7"/>
      <c r="BK375" s="7"/>
      <c r="BL375" s="7"/>
      <c r="BM375" s="7"/>
    </row>
    <row r="376" spans="1:65" ht="15.5" x14ac:dyDescent="0.25">
      <c r="A376" s="7"/>
      <c r="B376" s="8"/>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c r="AZ376" s="7"/>
      <c r="BA376" s="7"/>
      <c r="BB376" s="7"/>
      <c r="BC376" s="7"/>
      <c r="BD376" s="7"/>
      <c r="BE376" s="7"/>
      <c r="BF376" s="7"/>
      <c r="BG376" s="7"/>
      <c r="BH376" s="7"/>
      <c r="BI376" s="7"/>
      <c r="BJ376" s="7"/>
      <c r="BK376" s="7"/>
      <c r="BL376" s="7"/>
      <c r="BM376" s="7"/>
    </row>
    <row r="377" spans="1:65" ht="15.5" x14ac:dyDescent="0.25">
      <c r="A377" s="7"/>
      <c r="B377" s="8"/>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c r="BL377" s="7"/>
      <c r="BM377" s="7"/>
    </row>
    <row r="378" spans="1:65" ht="15.5" x14ac:dyDescent="0.25">
      <c r="A378" s="7"/>
      <c r="B378" s="8"/>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c r="BA378" s="7"/>
      <c r="BB378" s="7"/>
      <c r="BC378" s="7"/>
      <c r="BD378" s="7"/>
      <c r="BE378" s="7"/>
      <c r="BF378" s="7"/>
      <c r="BG378" s="7"/>
      <c r="BH378" s="7"/>
      <c r="BI378" s="7"/>
      <c r="BJ378" s="7"/>
      <c r="BK378" s="7"/>
      <c r="BL378" s="7"/>
      <c r="BM378" s="7"/>
    </row>
    <row r="379" spans="1:65" ht="15.5" x14ac:dyDescent="0.25">
      <c r="A379" s="7"/>
      <c r="B379" s="8"/>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c r="BL379" s="7"/>
      <c r="BM379" s="7"/>
    </row>
    <row r="380" spans="1:65" ht="15.5" x14ac:dyDescent="0.25">
      <c r="A380" s="7"/>
      <c r="B380" s="8"/>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c r="BC380" s="7"/>
      <c r="BD380" s="7"/>
      <c r="BE380" s="7"/>
      <c r="BF380" s="7"/>
      <c r="BG380" s="7"/>
      <c r="BH380" s="7"/>
      <c r="BI380" s="7"/>
      <c r="BJ380" s="7"/>
      <c r="BK380" s="7"/>
      <c r="BL380" s="7"/>
      <c r="BM380" s="7"/>
    </row>
    <row r="381" spans="1:65" ht="15.5" x14ac:dyDescent="0.25">
      <c r="A381" s="7"/>
      <c r="B381" s="8"/>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c r="BL381" s="7"/>
      <c r="BM381" s="7"/>
    </row>
    <row r="382" spans="1:65" ht="15.5" x14ac:dyDescent="0.25">
      <c r="A382" s="7"/>
      <c r="B382" s="8"/>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c r="BL382" s="7"/>
      <c r="BM382" s="7"/>
    </row>
    <row r="383" spans="1:65" ht="15.5" x14ac:dyDescent="0.25">
      <c r="A383" s="7"/>
      <c r="B383" s="8"/>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c r="BL383" s="7"/>
      <c r="BM383" s="7"/>
    </row>
    <row r="384" spans="1:65" ht="15.5" x14ac:dyDescent="0.25">
      <c r="A384" s="7"/>
      <c r="B384" s="8"/>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c r="BC384" s="7"/>
      <c r="BD384" s="7"/>
      <c r="BE384" s="7"/>
      <c r="BF384" s="7"/>
      <c r="BG384" s="7"/>
      <c r="BH384" s="7"/>
      <c r="BI384" s="7"/>
      <c r="BJ384" s="7"/>
      <c r="BK384" s="7"/>
      <c r="BL384" s="7"/>
      <c r="BM384" s="7"/>
    </row>
    <row r="385" spans="1:65" ht="15.5" x14ac:dyDescent="0.25">
      <c r="A385" s="7"/>
      <c r="B385" s="8"/>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c r="BL385" s="7"/>
      <c r="BM385" s="7"/>
    </row>
    <row r="386" spans="1:65" ht="15.5" x14ac:dyDescent="0.25">
      <c r="A386" s="7"/>
      <c r="B386" s="8"/>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c r="BD386" s="7"/>
      <c r="BE386" s="7"/>
      <c r="BF386" s="7"/>
      <c r="BG386" s="7"/>
      <c r="BH386" s="7"/>
      <c r="BI386" s="7"/>
      <c r="BJ386" s="7"/>
      <c r="BK386" s="7"/>
      <c r="BL386" s="7"/>
      <c r="BM386" s="7"/>
    </row>
    <row r="387" spans="1:65" ht="15.5" x14ac:dyDescent="0.25">
      <c r="A387" s="7"/>
      <c r="B387" s="8"/>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c r="BC387" s="7"/>
      <c r="BD387" s="7"/>
      <c r="BE387" s="7"/>
      <c r="BF387" s="7"/>
      <c r="BG387" s="7"/>
      <c r="BH387" s="7"/>
      <c r="BI387" s="7"/>
      <c r="BJ387" s="7"/>
      <c r="BK387" s="7"/>
      <c r="BL387" s="7"/>
      <c r="BM387" s="7"/>
    </row>
    <row r="388" spans="1:65" ht="15.5" x14ac:dyDescent="0.25">
      <c r="A388" s="7"/>
      <c r="B388" s="8"/>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c r="BJ388" s="7"/>
      <c r="BK388" s="7"/>
      <c r="BL388" s="7"/>
      <c r="BM388" s="7"/>
    </row>
    <row r="389" spans="1:65" ht="15.5" x14ac:dyDescent="0.25">
      <c r="A389" s="7"/>
      <c r="B389" s="8"/>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c r="BJ389" s="7"/>
      <c r="BK389" s="7"/>
      <c r="BL389" s="7"/>
      <c r="BM389" s="7"/>
    </row>
    <row r="390" spans="1:65" ht="15.5" x14ac:dyDescent="0.25">
      <c r="A390" s="7"/>
      <c r="B390" s="8"/>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c r="BD390" s="7"/>
      <c r="BE390" s="7"/>
      <c r="BF390" s="7"/>
      <c r="BG390" s="7"/>
      <c r="BH390" s="7"/>
      <c r="BI390" s="7"/>
      <c r="BJ390" s="7"/>
      <c r="BK390" s="7"/>
      <c r="BL390" s="7"/>
      <c r="BM390" s="7"/>
    </row>
    <row r="391" spans="1:65" ht="15.5" x14ac:dyDescent="0.25">
      <c r="A391" s="7"/>
      <c r="B391" s="8"/>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c r="BL391" s="7"/>
      <c r="BM391" s="7"/>
    </row>
    <row r="392" spans="1:65" ht="15.5" x14ac:dyDescent="0.25">
      <c r="A392" s="7"/>
      <c r="B392" s="8"/>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c r="BJ392" s="7"/>
      <c r="BK392" s="7"/>
      <c r="BL392" s="7"/>
      <c r="BM392" s="7"/>
    </row>
    <row r="393" spans="1:65" ht="15.5" x14ac:dyDescent="0.25">
      <c r="A393" s="7"/>
      <c r="B393" s="8"/>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c r="BL393" s="7"/>
      <c r="BM393" s="7"/>
    </row>
    <row r="394" spans="1:65" ht="15.5" x14ac:dyDescent="0.25">
      <c r="A394" s="7"/>
      <c r="B394" s="8"/>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c r="BD394" s="7"/>
      <c r="BE394" s="7"/>
      <c r="BF394" s="7"/>
      <c r="BG394" s="7"/>
      <c r="BH394" s="7"/>
      <c r="BI394" s="7"/>
      <c r="BJ394" s="7"/>
      <c r="BK394" s="7"/>
      <c r="BL394" s="7"/>
      <c r="BM394" s="7"/>
    </row>
    <row r="395" spans="1:65" ht="15.5" x14ac:dyDescent="0.25">
      <c r="A395" s="7"/>
      <c r="B395" s="8"/>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c r="BJ395" s="7"/>
      <c r="BK395" s="7"/>
      <c r="BL395" s="7"/>
      <c r="BM395" s="7"/>
    </row>
    <row r="396" spans="1:65" ht="15.5" x14ac:dyDescent="0.25">
      <c r="A396" s="7"/>
      <c r="B396" s="8"/>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7"/>
      <c r="BE396" s="7"/>
      <c r="BF396" s="7"/>
      <c r="BG396" s="7"/>
      <c r="BH396" s="7"/>
      <c r="BI396" s="7"/>
      <c r="BJ396" s="7"/>
      <c r="BK396" s="7"/>
      <c r="BL396" s="7"/>
      <c r="BM396" s="7"/>
    </row>
    <row r="397" spans="1:65" ht="15.5" x14ac:dyDescent="0.25">
      <c r="A397" s="7"/>
      <c r="B397" s="8"/>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c r="BL397" s="7"/>
      <c r="BM397" s="7"/>
    </row>
    <row r="398" spans="1:65" ht="15.5" x14ac:dyDescent="0.25">
      <c r="A398" s="7"/>
      <c r="B398" s="8"/>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c r="BL398" s="7"/>
      <c r="BM398" s="7"/>
    </row>
    <row r="399" spans="1:65" ht="15.5" x14ac:dyDescent="0.25">
      <c r="A399" s="7"/>
      <c r="B399" s="8"/>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c r="BL399" s="7"/>
      <c r="BM399" s="7"/>
    </row>
    <row r="400" spans="1:65" ht="15.5" x14ac:dyDescent="0.25">
      <c r="A400" s="7"/>
      <c r="B400" s="8"/>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c r="BC400" s="7"/>
      <c r="BD400" s="7"/>
      <c r="BE400" s="7"/>
      <c r="BF400" s="7"/>
      <c r="BG400" s="7"/>
      <c r="BH400" s="7"/>
      <c r="BI400" s="7"/>
      <c r="BJ400" s="7"/>
      <c r="BK400" s="7"/>
      <c r="BL400" s="7"/>
      <c r="BM400" s="7"/>
    </row>
    <row r="401" spans="1:65" ht="15.5" x14ac:dyDescent="0.25">
      <c r="A401" s="7"/>
      <c r="B401" s="8"/>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c r="BL401" s="7"/>
      <c r="BM401" s="7"/>
    </row>
    <row r="402" spans="1:65" ht="15.5" x14ac:dyDescent="0.25">
      <c r="A402" s="7"/>
      <c r="B402" s="8"/>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c r="BD402" s="7"/>
      <c r="BE402" s="7"/>
      <c r="BF402" s="7"/>
      <c r="BG402" s="7"/>
      <c r="BH402" s="7"/>
      <c r="BI402" s="7"/>
      <c r="BJ402" s="7"/>
      <c r="BK402" s="7"/>
      <c r="BL402" s="7"/>
      <c r="BM402" s="7"/>
    </row>
    <row r="403" spans="1:65" ht="15.5" x14ac:dyDescent="0.25">
      <c r="A403" s="7"/>
      <c r="B403" s="8"/>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c r="BL403" s="7"/>
      <c r="BM403" s="7"/>
    </row>
    <row r="404" spans="1:65" ht="15.5" x14ac:dyDescent="0.25">
      <c r="A404" s="7"/>
      <c r="B404" s="8"/>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c r="BD404" s="7"/>
      <c r="BE404" s="7"/>
      <c r="BF404" s="7"/>
      <c r="BG404" s="7"/>
      <c r="BH404" s="7"/>
      <c r="BI404" s="7"/>
      <c r="BJ404" s="7"/>
      <c r="BK404" s="7"/>
      <c r="BL404" s="7"/>
      <c r="BM404" s="7"/>
    </row>
    <row r="405" spans="1:65" ht="15.5" x14ac:dyDescent="0.25">
      <c r="A405" s="7"/>
      <c r="B405" s="8"/>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c r="BJ405" s="7"/>
      <c r="BK405" s="7"/>
      <c r="BL405" s="7"/>
      <c r="BM405" s="7"/>
    </row>
    <row r="406" spans="1:65" ht="15.5" x14ac:dyDescent="0.25">
      <c r="A406" s="7"/>
      <c r="B406" s="8"/>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c r="BD406" s="7"/>
      <c r="BE406" s="7"/>
      <c r="BF406" s="7"/>
      <c r="BG406" s="7"/>
      <c r="BH406" s="7"/>
      <c r="BI406" s="7"/>
      <c r="BJ406" s="7"/>
      <c r="BK406" s="7"/>
      <c r="BL406" s="7"/>
      <c r="BM406" s="7"/>
    </row>
    <row r="407" spans="1:65" ht="15.5" x14ac:dyDescent="0.25">
      <c r="A407" s="7"/>
      <c r="B407" s="8"/>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c r="BJ407" s="7"/>
      <c r="BK407" s="7"/>
      <c r="BL407" s="7"/>
      <c r="BM407" s="7"/>
    </row>
    <row r="408" spans="1:65" ht="15.5" x14ac:dyDescent="0.25">
      <c r="A408" s="7"/>
      <c r="B408" s="8"/>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c r="BD408" s="7"/>
      <c r="BE408" s="7"/>
      <c r="BF408" s="7"/>
      <c r="BG408" s="7"/>
      <c r="BH408" s="7"/>
      <c r="BI408" s="7"/>
      <c r="BJ408" s="7"/>
      <c r="BK408" s="7"/>
      <c r="BL408" s="7"/>
      <c r="BM408" s="7"/>
    </row>
    <row r="409" spans="1:65" ht="15.5" x14ac:dyDescent="0.25">
      <c r="A409" s="7"/>
      <c r="B409" s="8"/>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c r="BJ409" s="7"/>
      <c r="BK409" s="7"/>
      <c r="BL409" s="7"/>
      <c r="BM409" s="7"/>
    </row>
    <row r="410" spans="1:65" ht="15.5" x14ac:dyDescent="0.25">
      <c r="A410" s="7"/>
      <c r="B410" s="8"/>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c r="BL410" s="7"/>
      <c r="BM410" s="7"/>
    </row>
    <row r="411" spans="1:65" ht="15.5" x14ac:dyDescent="0.25">
      <c r="A411" s="7"/>
      <c r="B411" s="8"/>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c r="BJ411" s="7"/>
      <c r="BK411" s="7"/>
      <c r="BL411" s="7"/>
      <c r="BM411" s="7"/>
    </row>
    <row r="412" spans="1:65" ht="15.5" x14ac:dyDescent="0.25">
      <c r="A412" s="7"/>
      <c r="B412" s="8"/>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c r="BJ412" s="7"/>
      <c r="BK412" s="7"/>
      <c r="BL412" s="7"/>
      <c r="BM412" s="7"/>
    </row>
    <row r="413" spans="1:65" ht="15.5" x14ac:dyDescent="0.25">
      <c r="A413" s="7"/>
      <c r="B413" s="8"/>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c r="BL413" s="7"/>
      <c r="BM413" s="7"/>
    </row>
    <row r="414" spans="1:65" ht="15.5" x14ac:dyDescent="0.25">
      <c r="A414" s="7"/>
      <c r="B414" s="8"/>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c r="BL414" s="7"/>
      <c r="BM414" s="7"/>
    </row>
    <row r="415" spans="1:65" ht="15.5" x14ac:dyDescent="0.25">
      <c r="A415" s="7"/>
      <c r="B415" s="8"/>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c r="BD415" s="7"/>
      <c r="BE415" s="7"/>
      <c r="BF415" s="7"/>
      <c r="BG415" s="7"/>
      <c r="BH415" s="7"/>
      <c r="BI415" s="7"/>
      <c r="BJ415" s="7"/>
      <c r="BK415" s="7"/>
      <c r="BL415" s="7"/>
      <c r="BM415" s="7"/>
    </row>
    <row r="416" spans="1:65" ht="15.5" x14ac:dyDescent="0.25">
      <c r="A416" s="7"/>
      <c r="B416" s="8"/>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c r="BD416" s="7"/>
      <c r="BE416" s="7"/>
      <c r="BF416" s="7"/>
      <c r="BG416" s="7"/>
      <c r="BH416" s="7"/>
      <c r="BI416" s="7"/>
      <c r="BJ416" s="7"/>
      <c r="BK416" s="7"/>
      <c r="BL416" s="7"/>
      <c r="BM416" s="7"/>
    </row>
    <row r="417" spans="1:65" ht="15.5" x14ac:dyDescent="0.25">
      <c r="A417" s="7"/>
      <c r="B417" s="8"/>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c r="BL417" s="7"/>
      <c r="BM417" s="7"/>
    </row>
    <row r="418" spans="1:65" ht="15.5" x14ac:dyDescent="0.25">
      <c r="A418" s="7"/>
      <c r="B418" s="8"/>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c r="BL418" s="7"/>
      <c r="BM418" s="7"/>
    </row>
    <row r="419" spans="1:65" ht="15.5" x14ac:dyDescent="0.25">
      <c r="A419" s="7"/>
      <c r="B419" s="8"/>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c r="BL419" s="7"/>
      <c r="BM419" s="7"/>
    </row>
    <row r="420" spans="1:65" ht="15.5" x14ac:dyDescent="0.25">
      <c r="A420" s="7"/>
      <c r="B420" s="8"/>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c r="BL420" s="7"/>
      <c r="BM420" s="7"/>
    </row>
    <row r="421" spans="1:65" ht="15.5" x14ac:dyDescent="0.25">
      <c r="A421" s="7"/>
      <c r="B421" s="8"/>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row>
    <row r="422" spans="1:65" ht="15.5" x14ac:dyDescent="0.25">
      <c r="A422" s="7"/>
      <c r="B422" s="8"/>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c r="BL422" s="7"/>
      <c r="BM422" s="7"/>
    </row>
    <row r="423" spans="1:65" ht="15.5" x14ac:dyDescent="0.25">
      <c r="A423" s="7"/>
      <c r="B423" s="8"/>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c r="BL423" s="7"/>
      <c r="BM423" s="7"/>
    </row>
    <row r="424" spans="1:65" ht="15.5" x14ac:dyDescent="0.25">
      <c r="A424" s="7"/>
      <c r="B424" s="8"/>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c r="BL424" s="7"/>
      <c r="BM424" s="7"/>
    </row>
    <row r="425" spans="1:65" ht="15.5" x14ac:dyDescent="0.25">
      <c r="A425" s="7"/>
      <c r="B425" s="8"/>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c r="BL425" s="7"/>
      <c r="BM425" s="7"/>
    </row>
    <row r="426" spans="1:65" ht="15.5" x14ac:dyDescent="0.25">
      <c r="A426" s="7"/>
      <c r="B426" s="8"/>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c r="BL426" s="7"/>
      <c r="BM426" s="7"/>
    </row>
    <row r="427" spans="1:65" ht="15.5" x14ac:dyDescent="0.25">
      <c r="A427" s="7"/>
      <c r="B427" s="8"/>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c r="BL427" s="7"/>
      <c r="BM427" s="7"/>
    </row>
    <row r="428" spans="1:65" ht="15.5" x14ac:dyDescent="0.25">
      <c r="A428" s="7"/>
      <c r="B428" s="8"/>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c r="BL428" s="7"/>
      <c r="BM428" s="7"/>
    </row>
    <row r="429" spans="1:65" ht="15.5" x14ac:dyDescent="0.25">
      <c r="A429" s="7"/>
      <c r="B429" s="8"/>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c r="BJ429" s="7"/>
      <c r="BK429" s="7"/>
      <c r="BL429" s="7"/>
      <c r="BM429" s="7"/>
    </row>
    <row r="430" spans="1:65" ht="15.5" x14ac:dyDescent="0.25">
      <c r="A430" s="7"/>
      <c r="B430" s="8"/>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c r="BL430" s="7"/>
      <c r="BM430" s="7"/>
    </row>
    <row r="431" spans="1:65" ht="15.5" x14ac:dyDescent="0.25">
      <c r="A431" s="7"/>
      <c r="B431" s="8"/>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c r="BL431" s="7"/>
      <c r="BM431" s="7"/>
    </row>
    <row r="432" spans="1:65" ht="15.5" x14ac:dyDescent="0.25">
      <c r="A432" s="7"/>
      <c r="B432" s="8"/>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c r="BL432" s="7"/>
      <c r="BM432" s="7"/>
    </row>
    <row r="433" spans="1:65" ht="15.5" x14ac:dyDescent="0.25">
      <c r="A433" s="7"/>
      <c r="B433" s="8"/>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c r="BL433" s="7"/>
      <c r="BM433" s="7"/>
    </row>
    <row r="434" spans="1:65" ht="15.5" x14ac:dyDescent="0.25">
      <c r="A434" s="7"/>
      <c r="B434" s="8"/>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c r="BL434" s="7"/>
      <c r="BM434" s="7"/>
    </row>
    <row r="435" spans="1:65" ht="15.5" x14ac:dyDescent="0.25">
      <c r="A435" s="7"/>
      <c r="B435" s="8"/>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c r="BJ435" s="7"/>
      <c r="BK435" s="7"/>
      <c r="BL435" s="7"/>
      <c r="BM435" s="7"/>
    </row>
    <row r="436" spans="1:65" ht="15.5" x14ac:dyDescent="0.25">
      <c r="A436" s="7"/>
      <c r="B436" s="8"/>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c r="BC436" s="7"/>
      <c r="BD436" s="7"/>
      <c r="BE436" s="7"/>
      <c r="BF436" s="7"/>
      <c r="BG436" s="7"/>
      <c r="BH436" s="7"/>
      <c r="BI436" s="7"/>
      <c r="BJ436" s="7"/>
      <c r="BK436" s="7"/>
      <c r="BL436" s="7"/>
      <c r="BM436" s="7"/>
    </row>
    <row r="437" spans="1:65" ht="15.5" x14ac:dyDescent="0.25">
      <c r="A437" s="7"/>
      <c r="B437" s="8"/>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c r="BL437" s="7"/>
      <c r="BM437" s="7"/>
    </row>
    <row r="438" spans="1:65" ht="15.5" x14ac:dyDescent="0.25">
      <c r="A438" s="7"/>
      <c r="B438" s="8"/>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c r="BC438" s="7"/>
      <c r="BD438" s="7"/>
      <c r="BE438" s="7"/>
      <c r="BF438" s="7"/>
      <c r="BG438" s="7"/>
      <c r="BH438" s="7"/>
      <c r="BI438" s="7"/>
      <c r="BJ438" s="7"/>
      <c r="BK438" s="7"/>
      <c r="BL438" s="7"/>
      <c r="BM438" s="7"/>
    </row>
    <row r="439" spans="1:65" ht="15.5" x14ac:dyDescent="0.25">
      <c r="A439" s="7"/>
      <c r="B439" s="8"/>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c r="BA439" s="7"/>
      <c r="BB439" s="7"/>
      <c r="BC439" s="7"/>
      <c r="BD439" s="7"/>
      <c r="BE439" s="7"/>
      <c r="BF439" s="7"/>
      <c r="BG439" s="7"/>
      <c r="BH439" s="7"/>
      <c r="BI439" s="7"/>
      <c r="BJ439" s="7"/>
      <c r="BK439" s="7"/>
      <c r="BL439" s="7"/>
      <c r="BM439" s="7"/>
    </row>
    <row r="440" spans="1:65" ht="15.5" x14ac:dyDescent="0.25">
      <c r="A440" s="7"/>
      <c r="B440" s="8"/>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c r="BC440" s="7"/>
      <c r="BD440" s="7"/>
      <c r="BE440" s="7"/>
      <c r="BF440" s="7"/>
      <c r="BG440" s="7"/>
      <c r="BH440" s="7"/>
      <c r="BI440" s="7"/>
      <c r="BJ440" s="7"/>
      <c r="BK440" s="7"/>
      <c r="BL440" s="7"/>
      <c r="BM440" s="7"/>
    </row>
    <row r="441" spans="1:65" ht="15.5" x14ac:dyDescent="0.25">
      <c r="A441" s="7"/>
      <c r="B441" s="8"/>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c r="BJ441" s="7"/>
      <c r="BK441" s="7"/>
      <c r="BL441" s="7"/>
      <c r="BM441" s="7"/>
    </row>
    <row r="442" spans="1:65" ht="15.5" x14ac:dyDescent="0.25">
      <c r="A442" s="7"/>
      <c r="B442" s="8"/>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c r="BJ442" s="7"/>
      <c r="BK442" s="7"/>
      <c r="BL442" s="7"/>
      <c r="BM442" s="7"/>
    </row>
    <row r="443" spans="1:65" ht="15.5" x14ac:dyDescent="0.25">
      <c r="A443" s="7"/>
      <c r="B443" s="8"/>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c r="BL443" s="7"/>
      <c r="BM443" s="7"/>
    </row>
    <row r="444" spans="1:65" ht="15.5" x14ac:dyDescent="0.25">
      <c r="A444" s="7"/>
      <c r="B444" s="8"/>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c r="BC444" s="7"/>
      <c r="BD444" s="7"/>
      <c r="BE444" s="7"/>
      <c r="BF444" s="7"/>
      <c r="BG444" s="7"/>
      <c r="BH444" s="7"/>
      <c r="BI444" s="7"/>
      <c r="BJ444" s="7"/>
      <c r="BK444" s="7"/>
      <c r="BL444" s="7"/>
      <c r="BM444" s="7"/>
    </row>
    <row r="445" spans="1:65" ht="15.5" x14ac:dyDescent="0.25">
      <c r="A445" s="7"/>
      <c r="B445" s="8"/>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c r="BC445" s="7"/>
      <c r="BD445" s="7"/>
      <c r="BE445" s="7"/>
      <c r="BF445" s="7"/>
      <c r="BG445" s="7"/>
      <c r="BH445" s="7"/>
      <c r="BI445" s="7"/>
      <c r="BJ445" s="7"/>
      <c r="BK445" s="7"/>
      <c r="BL445" s="7"/>
      <c r="BM445" s="7"/>
    </row>
    <row r="446" spans="1:65" ht="15.5" x14ac:dyDescent="0.25">
      <c r="A446" s="7"/>
      <c r="B446" s="8"/>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7"/>
      <c r="BJ446" s="7"/>
      <c r="BK446" s="7"/>
      <c r="BL446" s="7"/>
      <c r="BM446" s="7"/>
    </row>
    <row r="447" spans="1:65" ht="15.5" x14ac:dyDescent="0.25">
      <c r="A447" s="7"/>
      <c r="B447" s="8"/>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7"/>
      <c r="BJ447" s="7"/>
      <c r="BK447" s="7"/>
      <c r="BL447" s="7"/>
      <c r="BM447" s="7"/>
    </row>
    <row r="448" spans="1:65" ht="15.5" x14ac:dyDescent="0.25">
      <c r="A448" s="7"/>
      <c r="B448" s="8"/>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c r="BC448" s="7"/>
      <c r="BD448" s="7"/>
      <c r="BE448" s="7"/>
      <c r="BF448" s="7"/>
      <c r="BG448" s="7"/>
      <c r="BH448" s="7"/>
      <c r="BI448" s="7"/>
      <c r="BJ448" s="7"/>
      <c r="BK448" s="7"/>
      <c r="BL448" s="7"/>
      <c r="BM448" s="7"/>
    </row>
    <row r="449" spans="1:65" ht="15.5" x14ac:dyDescent="0.25">
      <c r="A449" s="7"/>
      <c r="B449" s="8"/>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c r="BJ449" s="7"/>
      <c r="BK449" s="7"/>
      <c r="BL449" s="7"/>
      <c r="BM449" s="7"/>
    </row>
    <row r="450" spans="1:65" ht="15.5" x14ac:dyDescent="0.25">
      <c r="A450" s="7"/>
      <c r="B450" s="8"/>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7"/>
      <c r="BJ450" s="7"/>
      <c r="BK450" s="7"/>
      <c r="BL450" s="7"/>
      <c r="BM450" s="7"/>
    </row>
    <row r="451" spans="1:65" ht="15.5" x14ac:dyDescent="0.25">
      <c r="A451" s="7"/>
      <c r="B451" s="8"/>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c r="BJ451" s="7"/>
      <c r="BK451" s="7"/>
      <c r="BL451" s="7"/>
      <c r="BM451" s="7"/>
    </row>
    <row r="452" spans="1:65" ht="15.5" x14ac:dyDescent="0.25">
      <c r="A452" s="7"/>
      <c r="B452" s="8"/>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c r="BC452" s="7"/>
      <c r="BD452" s="7"/>
      <c r="BE452" s="7"/>
      <c r="BF452" s="7"/>
      <c r="BG452" s="7"/>
      <c r="BH452" s="7"/>
      <c r="BI452" s="7"/>
      <c r="BJ452" s="7"/>
      <c r="BK452" s="7"/>
      <c r="BL452" s="7"/>
      <c r="BM452" s="7"/>
    </row>
    <row r="453" spans="1:65" ht="15.5" x14ac:dyDescent="0.25">
      <c r="A453" s="7"/>
      <c r="B453" s="8"/>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c r="BC453" s="7"/>
      <c r="BD453" s="7"/>
      <c r="BE453" s="7"/>
      <c r="BF453" s="7"/>
      <c r="BG453" s="7"/>
      <c r="BH453" s="7"/>
      <c r="BI453" s="7"/>
      <c r="BJ453" s="7"/>
      <c r="BK453" s="7"/>
      <c r="BL453" s="7"/>
      <c r="BM453" s="7"/>
    </row>
    <row r="454" spans="1:65" ht="15.5" x14ac:dyDescent="0.25">
      <c r="A454" s="7"/>
      <c r="B454" s="8"/>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c r="BC454" s="7"/>
      <c r="BD454" s="7"/>
      <c r="BE454" s="7"/>
      <c r="BF454" s="7"/>
      <c r="BG454" s="7"/>
      <c r="BH454" s="7"/>
      <c r="BI454" s="7"/>
      <c r="BJ454" s="7"/>
      <c r="BK454" s="7"/>
      <c r="BL454" s="7"/>
      <c r="BM454" s="7"/>
    </row>
    <row r="455" spans="1:65" ht="15.5" x14ac:dyDescent="0.25">
      <c r="A455" s="7"/>
      <c r="B455" s="8"/>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Y455" s="7"/>
      <c r="AZ455" s="7"/>
      <c r="BA455" s="7"/>
      <c r="BB455" s="7"/>
      <c r="BC455" s="7"/>
      <c r="BD455" s="7"/>
      <c r="BE455" s="7"/>
      <c r="BF455" s="7"/>
      <c r="BG455" s="7"/>
      <c r="BH455" s="7"/>
      <c r="BI455" s="7"/>
      <c r="BJ455" s="7"/>
      <c r="BK455" s="7"/>
      <c r="BL455" s="7"/>
      <c r="BM455" s="7"/>
    </row>
    <row r="456" spans="1:65" ht="15.5" x14ac:dyDescent="0.25">
      <c r="A456" s="7"/>
      <c r="B456" s="8"/>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Y456" s="7"/>
      <c r="AZ456" s="7"/>
      <c r="BA456" s="7"/>
      <c r="BB456" s="7"/>
      <c r="BC456" s="7"/>
      <c r="BD456" s="7"/>
      <c r="BE456" s="7"/>
      <c r="BF456" s="7"/>
      <c r="BG456" s="7"/>
      <c r="BH456" s="7"/>
      <c r="BI456" s="7"/>
      <c r="BJ456" s="7"/>
      <c r="BK456" s="7"/>
      <c r="BL456" s="7"/>
      <c r="BM456" s="7"/>
    </row>
    <row r="457" spans="1:65" ht="15.5" x14ac:dyDescent="0.25">
      <c r="A457" s="7"/>
      <c r="B457" s="8"/>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Y457" s="7"/>
      <c r="AZ457" s="7"/>
      <c r="BA457" s="7"/>
      <c r="BB457" s="7"/>
      <c r="BC457" s="7"/>
      <c r="BD457" s="7"/>
      <c r="BE457" s="7"/>
      <c r="BF457" s="7"/>
      <c r="BG457" s="7"/>
      <c r="BH457" s="7"/>
      <c r="BI457" s="7"/>
      <c r="BJ457" s="7"/>
      <c r="BK457" s="7"/>
      <c r="BL457" s="7"/>
      <c r="BM457" s="7"/>
    </row>
    <row r="458" spans="1:65" ht="15.5" x14ac:dyDescent="0.25">
      <c r="A458" s="7"/>
      <c r="B458" s="8"/>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Y458" s="7"/>
      <c r="AZ458" s="7"/>
      <c r="BA458" s="7"/>
      <c r="BB458" s="7"/>
      <c r="BC458" s="7"/>
      <c r="BD458" s="7"/>
      <c r="BE458" s="7"/>
      <c r="BF458" s="7"/>
      <c r="BG458" s="7"/>
      <c r="BH458" s="7"/>
      <c r="BI458" s="7"/>
      <c r="BJ458" s="7"/>
      <c r="BK458" s="7"/>
      <c r="BL458" s="7"/>
      <c r="BM458" s="7"/>
    </row>
    <row r="459" spans="1:65" ht="15.5" x14ac:dyDescent="0.25">
      <c r="A459" s="7"/>
      <c r="B459" s="8"/>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Y459" s="7"/>
      <c r="AZ459" s="7"/>
      <c r="BA459" s="7"/>
      <c r="BB459" s="7"/>
      <c r="BC459" s="7"/>
      <c r="BD459" s="7"/>
      <c r="BE459" s="7"/>
      <c r="BF459" s="7"/>
      <c r="BG459" s="7"/>
      <c r="BH459" s="7"/>
      <c r="BI459" s="7"/>
      <c r="BJ459" s="7"/>
      <c r="BK459" s="7"/>
      <c r="BL459" s="7"/>
      <c r="BM459" s="7"/>
    </row>
    <row r="460" spans="1:65" ht="15.5" x14ac:dyDescent="0.25">
      <c r="A460" s="7"/>
      <c r="B460" s="8"/>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c r="AX460" s="7"/>
      <c r="AY460" s="7"/>
      <c r="AZ460" s="7"/>
      <c r="BA460" s="7"/>
      <c r="BB460" s="7"/>
      <c r="BC460" s="7"/>
      <c r="BD460" s="7"/>
      <c r="BE460" s="7"/>
      <c r="BF460" s="7"/>
      <c r="BG460" s="7"/>
      <c r="BH460" s="7"/>
      <c r="BI460" s="7"/>
      <c r="BJ460" s="7"/>
      <c r="BK460" s="7"/>
      <c r="BL460" s="7"/>
      <c r="BM460" s="7"/>
    </row>
    <row r="461" spans="1:65" ht="15.5" x14ac:dyDescent="0.25">
      <c r="A461" s="7"/>
      <c r="B461" s="8"/>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c r="AZ461" s="7"/>
      <c r="BA461" s="7"/>
      <c r="BB461" s="7"/>
      <c r="BC461" s="7"/>
      <c r="BD461" s="7"/>
      <c r="BE461" s="7"/>
      <c r="BF461" s="7"/>
      <c r="BG461" s="7"/>
      <c r="BH461" s="7"/>
      <c r="BI461" s="7"/>
      <c r="BJ461" s="7"/>
      <c r="BK461" s="7"/>
      <c r="BL461" s="7"/>
      <c r="BM461" s="7"/>
    </row>
    <row r="462" spans="1:65" ht="15.5" x14ac:dyDescent="0.25">
      <c r="A462" s="7"/>
      <c r="B462" s="8"/>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c r="AZ462" s="7"/>
      <c r="BA462" s="7"/>
      <c r="BB462" s="7"/>
      <c r="BC462" s="7"/>
      <c r="BD462" s="7"/>
      <c r="BE462" s="7"/>
      <c r="BF462" s="7"/>
      <c r="BG462" s="7"/>
      <c r="BH462" s="7"/>
      <c r="BI462" s="7"/>
      <c r="BJ462" s="7"/>
      <c r="BK462" s="7"/>
      <c r="BL462" s="7"/>
      <c r="BM462" s="7"/>
    </row>
    <row r="463" spans="1:65" ht="15.5" x14ac:dyDescent="0.25">
      <c r="A463" s="7"/>
      <c r="B463" s="8"/>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c r="BC463" s="7"/>
      <c r="BD463" s="7"/>
      <c r="BE463" s="7"/>
      <c r="BF463" s="7"/>
      <c r="BG463" s="7"/>
      <c r="BH463" s="7"/>
      <c r="BI463" s="7"/>
      <c r="BJ463" s="7"/>
      <c r="BK463" s="7"/>
      <c r="BL463" s="7"/>
      <c r="BM463" s="7"/>
    </row>
    <row r="464" spans="1:65" ht="15.5" x14ac:dyDescent="0.25">
      <c r="A464" s="7"/>
      <c r="B464" s="8"/>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c r="BC464" s="7"/>
      <c r="BD464" s="7"/>
      <c r="BE464" s="7"/>
      <c r="BF464" s="7"/>
      <c r="BG464" s="7"/>
      <c r="BH464" s="7"/>
      <c r="BI464" s="7"/>
      <c r="BJ464" s="7"/>
      <c r="BK464" s="7"/>
      <c r="BL464" s="7"/>
      <c r="BM464" s="7"/>
    </row>
    <row r="465" spans="1:65" ht="15.5" x14ac:dyDescent="0.25">
      <c r="A465" s="7"/>
      <c r="B465" s="8"/>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c r="BC465" s="7"/>
      <c r="BD465" s="7"/>
      <c r="BE465" s="7"/>
      <c r="BF465" s="7"/>
      <c r="BG465" s="7"/>
      <c r="BH465" s="7"/>
      <c r="BI465" s="7"/>
      <c r="BJ465" s="7"/>
      <c r="BK465" s="7"/>
      <c r="BL465" s="7"/>
      <c r="BM465" s="7"/>
    </row>
    <row r="466" spans="1:65" ht="15.5" x14ac:dyDescent="0.25">
      <c r="A466" s="7"/>
      <c r="B466" s="8"/>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c r="BC466" s="7"/>
      <c r="BD466" s="7"/>
      <c r="BE466" s="7"/>
      <c r="BF466" s="7"/>
      <c r="BG466" s="7"/>
      <c r="BH466" s="7"/>
      <c r="BI466" s="7"/>
      <c r="BJ466" s="7"/>
      <c r="BK466" s="7"/>
      <c r="BL466" s="7"/>
      <c r="BM466" s="7"/>
    </row>
    <row r="467" spans="1:65" ht="15.5" x14ac:dyDescent="0.25">
      <c r="A467" s="7"/>
      <c r="B467" s="8"/>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c r="BC467" s="7"/>
      <c r="BD467" s="7"/>
      <c r="BE467" s="7"/>
      <c r="BF467" s="7"/>
      <c r="BG467" s="7"/>
      <c r="BH467" s="7"/>
      <c r="BI467" s="7"/>
      <c r="BJ467" s="7"/>
      <c r="BK467" s="7"/>
      <c r="BL467" s="7"/>
      <c r="BM467" s="7"/>
    </row>
    <row r="468" spans="1:65" ht="15.5" x14ac:dyDescent="0.25">
      <c r="A468" s="7"/>
      <c r="B468" s="8"/>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c r="AZ468" s="7"/>
      <c r="BA468" s="7"/>
      <c r="BB468" s="7"/>
      <c r="BC468" s="7"/>
      <c r="BD468" s="7"/>
      <c r="BE468" s="7"/>
      <c r="BF468" s="7"/>
      <c r="BG468" s="7"/>
      <c r="BH468" s="7"/>
      <c r="BI468" s="7"/>
      <c r="BJ468" s="7"/>
      <c r="BK468" s="7"/>
      <c r="BL468" s="7"/>
      <c r="BM468" s="7"/>
    </row>
    <row r="469" spans="1:65" ht="15.5" x14ac:dyDescent="0.25">
      <c r="A469" s="7"/>
      <c r="B469" s="8"/>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c r="BC469" s="7"/>
      <c r="BD469" s="7"/>
      <c r="BE469" s="7"/>
      <c r="BF469" s="7"/>
      <c r="BG469" s="7"/>
      <c r="BH469" s="7"/>
      <c r="BI469" s="7"/>
      <c r="BJ469" s="7"/>
      <c r="BK469" s="7"/>
      <c r="BL469" s="7"/>
      <c r="BM469" s="7"/>
    </row>
    <row r="470" spans="1:65" ht="15.5" x14ac:dyDescent="0.25">
      <c r="A470" s="7"/>
      <c r="B470" s="8"/>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c r="BC470" s="7"/>
      <c r="BD470" s="7"/>
      <c r="BE470" s="7"/>
      <c r="BF470" s="7"/>
      <c r="BG470" s="7"/>
      <c r="BH470" s="7"/>
      <c r="BI470" s="7"/>
      <c r="BJ470" s="7"/>
      <c r="BK470" s="7"/>
      <c r="BL470" s="7"/>
      <c r="BM470" s="7"/>
    </row>
    <row r="471" spans="1:65" ht="15.5" x14ac:dyDescent="0.25">
      <c r="A471" s="7"/>
      <c r="B471" s="8"/>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7"/>
      <c r="BJ471" s="7"/>
      <c r="BK471" s="7"/>
      <c r="BL471" s="7"/>
      <c r="BM471" s="7"/>
    </row>
    <row r="472" spans="1:65" ht="15.5" x14ac:dyDescent="0.25">
      <c r="A472" s="7"/>
      <c r="B472" s="8"/>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c r="BC472" s="7"/>
      <c r="BD472" s="7"/>
      <c r="BE472" s="7"/>
      <c r="BF472" s="7"/>
      <c r="BG472" s="7"/>
      <c r="BH472" s="7"/>
      <c r="BI472" s="7"/>
      <c r="BJ472" s="7"/>
      <c r="BK472" s="7"/>
      <c r="BL472" s="7"/>
      <c r="BM472" s="7"/>
    </row>
    <row r="473" spans="1:65" ht="15.5" x14ac:dyDescent="0.25">
      <c r="A473" s="7"/>
      <c r="B473" s="8"/>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c r="AZ473" s="7"/>
      <c r="BA473" s="7"/>
      <c r="BB473" s="7"/>
      <c r="BC473" s="7"/>
      <c r="BD473" s="7"/>
      <c r="BE473" s="7"/>
      <c r="BF473" s="7"/>
      <c r="BG473" s="7"/>
      <c r="BH473" s="7"/>
      <c r="BI473" s="7"/>
      <c r="BJ473" s="7"/>
      <c r="BK473" s="7"/>
      <c r="BL473" s="7"/>
      <c r="BM473" s="7"/>
    </row>
    <row r="474" spans="1:65" ht="15.5" x14ac:dyDescent="0.25">
      <c r="A474" s="7"/>
      <c r="B474" s="8"/>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c r="BC474" s="7"/>
      <c r="BD474" s="7"/>
      <c r="BE474" s="7"/>
      <c r="BF474" s="7"/>
      <c r="BG474" s="7"/>
      <c r="BH474" s="7"/>
      <c r="BI474" s="7"/>
      <c r="BJ474" s="7"/>
      <c r="BK474" s="7"/>
      <c r="BL474" s="7"/>
      <c r="BM474" s="7"/>
    </row>
    <row r="475" spans="1:65" ht="15.5" x14ac:dyDescent="0.25">
      <c r="A475" s="7"/>
      <c r="B475" s="8"/>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c r="BC475" s="7"/>
      <c r="BD475" s="7"/>
      <c r="BE475" s="7"/>
      <c r="BF475" s="7"/>
      <c r="BG475" s="7"/>
      <c r="BH475" s="7"/>
      <c r="BI475" s="7"/>
      <c r="BJ475" s="7"/>
      <c r="BK475" s="7"/>
      <c r="BL475" s="7"/>
      <c r="BM475" s="7"/>
    </row>
    <row r="476" spans="1:65" ht="15.5" x14ac:dyDescent="0.25">
      <c r="A476" s="7"/>
      <c r="B476" s="8"/>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c r="BC476" s="7"/>
      <c r="BD476" s="7"/>
      <c r="BE476" s="7"/>
      <c r="BF476" s="7"/>
      <c r="BG476" s="7"/>
      <c r="BH476" s="7"/>
      <c r="BI476" s="7"/>
      <c r="BJ476" s="7"/>
      <c r="BK476" s="7"/>
      <c r="BL476" s="7"/>
      <c r="BM476" s="7"/>
    </row>
    <row r="477" spans="1:65" ht="15.5" x14ac:dyDescent="0.25">
      <c r="A477" s="7"/>
      <c r="B477" s="8"/>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c r="AZ477" s="7"/>
      <c r="BA477" s="7"/>
      <c r="BB477" s="7"/>
      <c r="BC477" s="7"/>
      <c r="BD477" s="7"/>
      <c r="BE477" s="7"/>
      <c r="BF477" s="7"/>
      <c r="BG477" s="7"/>
      <c r="BH477" s="7"/>
      <c r="BI477" s="7"/>
      <c r="BJ477" s="7"/>
      <c r="BK477" s="7"/>
      <c r="BL477" s="7"/>
      <c r="BM477" s="7"/>
    </row>
    <row r="478" spans="1:65" ht="15.5" x14ac:dyDescent="0.25">
      <c r="A478" s="7"/>
      <c r="B478" s="8"/>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c r="BC478" s="7"/>
      <c r="BD478" s="7"/>
      <c r="BE478" s="7"/>
      <c r="BF478" s="7"/>
      <c r="BG478" s="7"/>
      <c r="BH478" s="7"/>
      <c r="BI478" s="7"/>
      <c r="BJ478" s="7"/>
      <c r="BK478" s="7"/>
      <c r="BL478" s="7"/>
      <c r="BM478" s="7"/>
    </row>
    <row r="479" spans="1:65" ht="15.5" x14ac:dyDescent="0.25">
      <c r="A479" s="7"/>
      <c r="B479" s="8"/>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c r="AZ479" s="7"/>
      <c r="BA479" s="7"/>
      <c r="BB479" s="7"/>
      <c r="BC479" s="7"/>
      <c r="BD479" s="7"/>
      <c r="BE479" s="7"/>
      <c r="BF479" s="7"/>
      <c r="BG479" s="7"/>
      <c r="BH479" s="7"/>
      <c r="BI479" s="7"/>
      <c r="BJ479" s="7"/>
      <c r="BK479" s="7"/>
      <c r="BL479" s="7"/>
      <c r="BM479" s="7"/>
    </row>
    <row r="480" spans="1:65" ht="15.5" x14ac:dyDescent="0.25">
      <c r="A480" s="7"/>
      <c r="B480" s="8"/>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c r="AZ480" s="7"/>
      <c r="BA480" s="7"/>
      <c r="BB480" s="7"/>
      <c r="BC480" s="7"/>
      <c r="BD480" s="7"/>
      <c r="BE480" s="7"/>
      <c r="BF480" s="7"/>
      <c r="BG480" s="7"/>
      <c r="BH480" s="7"/>
      <c r="BI480" s="7"/>
      <c r="BJ480" s="7"/>
      <c r="BK480" s="7"/>
      <c r="BL480" s="7"/>
      <c r="BM480" s="7"/>
    </row>
    <row r="481" spans="1:65" ht="15.5" x14ac:dyDescent="0.25">
      <c r="A481" s="7"/>
      <c r="B481" s="8"/>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c r="AZ481" s="7"/>
      <c r="BA481" s="7"/>
      <c r="BB481" s="7"/>
      <c r="BC481" s="7"/>
      <c r="BD481" s="7"/>
      <c r="BE481" s="7"/>
      <c r="BF481" s="7"/>
      <c r="BG481" s="7"/>
      <c r="BH481" s="7"/>
      <c r="BI481" s="7"/>
      <c r="BJ481" s="7"/>
      <c r="BK481" s="7"/>
      <c r="BL481" s="7"/>
      <c r="BM481" s="7"/>
    </row>
    <row r="482" spans="1:65" ht="15.5" x14ac:dyDescent="0.25">
      <c r="A482" s="7"/>
      <c r="B482" s="8"/>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7"/>
      <c r="BJ482" s="7"/>
      <c r="BK482" s="7"/>
      <c r="BL482" s="7"/>
      <c r="BM482" s="7"/>
    </row>
    <row r="483" spans="1:65" ht="15.5" x14ac:dyDescent="0.25">
      <c r="A483" s="7"/>
      <c r="B483" s="8"/>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7"/>
      <c r="BJ483" s="7"/>
      <c r="BK483" s="7"/>
      <c r="BL483" s="7"/>
      <c r="BM483" s="7"/>
    </row>
    <row r="484" spans="1:65" ht="15.5" x14ac:dyDescent="0.25">
      <c r="A484" s="7"/>
      <c r="B484" s="8"/>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7"/>
      <c r="BJ484" s="7"/>
      <c r="BK484" s="7"/>
      <c r="BL484" s="7"/>
      <c r="BM484" s="7"/>
    </row>
    <row r="485" spans="1:65" ht="15.5" x14ac:dyDescent="0.25">
      <c r="A485" s="7"/>
      <c r="B485" s="8"/>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c r="AZ485" s="7"/>
      <c r="BA485" s="7"/>
      <c r="BB485" s="7"/>
      <c r="BC485" s="7"/>
      <c r="BD485" s="7"/>
      <c r="BE485" s="7"/>
      <c r="BF485" s="7"/>
      <c r="BG485" s="7"/>
      <c r="BH485" s="7"/>
      <c r="BI485" s="7"/>
      <c r="BJ485" s="7"/>
      <c r="BK485" s="7"/>
      <c r="BL485" s="7"/>
      <c r="BM485" s="7"/>
    </row>
    <row r="486" spans="1:65" ht="15.5" x14ac:dyDescent="0.25">
      <c r="A486" s="7"/>
      <c r="B486" s="8"/>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c r="AZ486" s="7"/>
      <c r="BA486" s="7"/>
      <c r="BB486" s="7"/>
      <c r="BC486" s="7"/>
      <c r="BD486" s="7"/>
      <c r="BE486" s="7"/>
      <c r="BF486" s="7"/>
      <c r="BG486" s="7"/>
      <c r="BH486" s="7"/>
      <c r="BI486" s="7"/>
      <c r="BJ486" s="7"/>
      <c r="BK486" s="7"/>
      <c r="BL486" s="7"/>
      <c r="BM486" s="7"/>
    </row>
    <row r="487" spans="1:65" ht="15.5" x14ac:dyDescent="0.25">
      <c r="A487" s="7"/>
      <c r="B487" s="8"/>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c r="BJ487" s="7"/>
      <c r="BK487" s="7"/>
      <c r="BL487" s="7"/>
      <c r="BM487" s="7"/>
    </row>
    <row r="488" spans="1:65" ht="15.5" x14ac:dyDescent="0.25">
      <c r="A488" s="7"/>
      <c r="B488" s="8"/>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7"/>
      <c r="BJ488" s="7"/>
      <c r="BK488" s="7"/>
      <c r="BL488" s="7"/>
      <c r="BM488" s="7"/>
    </row>
    <row r="489" spans="1:65" ht="15.5" x14ac:dyDescent="0.25">
      <c r="A489" s="7"/>
      <c r="B489" s="8"/>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7"/>
      <c r="BJ489" s="7"/>
      <c r="BK489" s="7"/>
      <c r="BL489" s="7"/>
      <c r="BM489" s="7"/>
    </row>
    <row r="490" spans="1:65" ht="15.5" x14ac:dyDescent="0.25">
      <c r="A490" s="7"/>
      <c r="B490" s="8"/>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c r="AZ490" s="7"/>
      <c r="BA490" s="7"/>
      <c r="BB490" s="7"/>
      <c r="BC490" s="7"/>
      <c r="BD490" s="7"/>
      <c r="BE490" s="7"/>
      <c r="BF490" s="7"/>
      <c r="BG490" s="7"/>
      <c r="BH490" s="7"/>
      <c r="BI490" s="7"/>
      <c r="BJ490" s="7"/>
      <c r="BK490" s="7"/>
      <c r="BL490" s="7"/>
      <c r="BM490" s="7"/>
    </row>
    <row r="491" spans="1:65" ht="15.5" x14ac:dyDescent="0.25">
      <c r="A491" s="7"/>
      <c r="B491" s="8"/>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c r="AZ491" s="7"/>
      <c r="BA491" s="7"/>
      <c r="BB491" s="7"/>
      <c r="BC491" s="7"/>
      <c r="BD491" s="7"/>
      <c r="BE491" s="7"/>
      <c r="BF491" s="7"/>
      <c r="BG491" s="7"/>
      <c r="BH491" s="7"/>
      <c r="BI491" s="7"/>
      <c r="BJ491" s="7"/>
      <c r="BK491" s="7"/>
      <c r="BL491" s="7"/>
      <c r="BM491" s="7"/>
    </row>
    <row r="492" spans="1:65" ht="15.5" x14ac:dyDescent="0.25">
      <c r="A492" s="7"/>
      <c r="B492" s="8"/>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c r="BC492" s="7"/>
      <c r="BD492" s="7"/>
      <c r="BE492" s="7"/>
      <c r="BF492" s="7"/>
      <c r="BG492" s="7"/>
      <c r="BH492" s="7"/>
      <c r="BI492" s="7"/>
      <c r="BJ492" s="7"/>
      <c r="BK492" s="7"/>
      <c r="BL492" s="7"/>
      <c r="BM492" s="7"/>
    </row>
    <row r="493" spans="1:65" ht="15.5" x14ac:dyDescent="0.25">
      <c r="A493" s="7"/>
      <c r="B493" s="8"/>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c r="BA493" s="7"/>
      <c r="BB493" s="7"/>
      <c r="BC493" s="7"/>
      <c r="BD493" s="7"/>
      <c r="BE493" s="7"/>
      <c r="BF493" s="7"/>
      <c r="BG493" s="7"/>
      <c r="BH493" s="7"/>
      <c r="BI493" s="7"/>
      <c r="BJ493" s="7"/>
      <c r="BK493" s="7"/>
      <c r="BL493" s="7"/>
      <c r="BM493" s="7"/>
    </row>
    <row r="494" spans="1:65" ht="15.5" x14ac:dyDescent="0.25">
      <c r="A494" s="7"/>
      <c r="B494" s="8"/>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c r="BC494" s="7"/>
      <c r="BD494" s="7"/>
      <c r="BE494" s="7"/>
      <c r="BF494" s="7"/>
      <c r="BG494" s="7"/>
      <c r="BH494" s="7"/>
      <c r="BI494" s="7"/>
      <c r="BJ494" s="7"/>
      <c r="BK494" s="7"/>
      <c r="BL494" s="7"/>
      <c r="BM494" s="7"/>
    </row>
    <row r="495" spans="1:65" ht="15.5" x14ac:dyDescent="0.25">
      <c r="A495" s="7"/>
      <c r="B495" s="8"/>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c r="BC495" s="7"/>
      <c r="BD495" s="7"/>
      <c r="BE495" s="7"/>
      <c r="BF495" s="7"/>
      <c r="BG495" s="7"/>
      <c r="BH495" s="7"/>
      <c r="BI495" s="7"/>
      <c r="BJ495" s="7"/>
      <c r="BK495" s="7"/>
      <c r="BL495" s="7"/>
      <c r="BM495" s="7"/>
    </row>
    <row r="496" spans="1:65" ht="15.5" x14ac:dyDescent="0.25">
      <c r="A496" s="7"/>
      <c r="B496" s="8"/>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c r="BC496" s="7"/>
      <c r="BD496" s="7"/>
      <c r="BE496" s="7"/>
      <c r="BF496" s="7"/>
      <c r="BG496" s="7"/>
      <c r="BH496" s="7"/>
      <c r="BI496" s="7"/>
      <c r="BJ496" s="7"/>
      <c r="BK496" s="7"/>
      <c r="BL496" s="7"/>
      <c r="BM496" s="7"/>
    </row>
    <row r="497" spans="1:65" ht="15.5" x14ac:dyDescent="0.25">
      <c r="A497" s="7"/>
      <c r="B497" s="8"/>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c r="BC497" s="7"/>
      <c r="BD497" s="7"/>
      <c r="BE497" s="7"/>
      <c r="BF497" s="7"/>
      <c r="BG497" s="7"/>
      <c r="BH497" s="7"/>
      <c r="BI497" s="7"/>
      <c r="BJ497" s="7"/>
      <c r="BK497" s="7"/>
      <c r="BL497" s="7"/>
      <c r="BM497" s="7"/>
    </row>
    <row r="498" spans="1:65" ht="15.5" x14ac:dyDescent="0.25">
      <c r="A498" s="7"/>
      <c r="B498" s="8"/>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c r="BC498" s="7"/>
      <c r="BD498" s="7"/>
      <c r="BE498" s="7"/>
      <c r="BF498" s="7"/>
      <c r="BG498" s="7"/>
      <c r="BH498" s="7"/>
      <c r="BI498" s="7"/>
      <c r="BJ498" s="7"/>
      <c r="BK498" s="7"/>
      <c r="BL498" s="7"/>
      <c r="BM498" s="7"/>
    </row>
    <row r="499" spans="1:65" ht="15.5" x14ac:dyDescent="0.25">
      <c r="A499" s="7"/>
      <c r="B499" s="8"/>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c r="BC499" s="7"/>
      <c r="BD499" s="7"/>
      <c r="BE499" s="7"/>
      <c r="BF499" s="7"/>
      <c r="BG499" s="7"/>
      <c r="BH499" s="7"/>
      <c r="BI499" s="7"/>
      <c r="BJ499" s="7"/>
      <c r="BK499" s="7"/>
      <c r="BL499" s="7"/>
      <c r="BM499" s="7"/>
    </row>
    <row r="500" spans="1:65" ht="15.5" x14ac:dyDescent="0.25">
      <c r="A500" s="7"/>
      <c r="B500" s="8"/>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c r="AZ500" s="7"/>
      <c r="BA500" s="7"/>
      <c r="BB500" s="7"/>
      <c r="BC500" s="7"/>
      <c r="BD500" s="7"/>
      <c r="BE500" s="7"/>
      <c r="BF500" s="7"/>
      <c r="BG500" s="7"/>
      <c r="BH500" s="7"/>
      <c r="BI500" s="7"/>
      <c r="BJ500" s="7"/>
      <c r="BK500" s="7"/>
      <c r="BL500" s="7"/>
      <c r="BM500" s="7"/>
    </row>
    <row r="501" spans="1:65" ht="15.5" x14ac:dyDescent="0.25">
      <c r="A501" s="7"/>
      <c r="B501" s="8"/>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c r="AZ501" s="7"/>
      <c r="BA501" s="7"/>
      <c r="BB501" s="7"/>
      <c r="BC501" s="7"/>
      <c r="BD501" s="7"/>
      <c r="BE501" s="7"/>
      <c r="BF501" s="7"/>
      <c r="BG501" s="7"/>
      <c r="BH501" s="7"/>
      <c r="BI501" s="7"/>
      <c r="BJ501" s="7"/>
      <c r="BK501" s="7"/>
      <c r="BL501" s="7"/>
      <c r="BM501" s="7"/>
    </row>
    <row r="502" spans="1:65" ht="15.5" x14ac:dyDescent="0.25">
      <c r="A502" s="7"/>
      <c r="B502" s="8"/>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7"/>
      <c r="BJ502" s="7"/>
      <c r="BK502" s="7"/>
      <c r="BL502" s="7"/>
      <c r="BM502" s="7"/>
    </row>
    <row r="503" spans="1:65" ht="15.5" x14ac:dyDescent="0.25">
      <c r="A503" s="7"/>
      <c r="B503" s="8"/>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c r="AZ503" s="7"/>
      <c r="BA503" s="7"/>
      <c r="BB503" s="7"/>
      <c r="BC503" s="7"/>
      <c r="BD503" s="7"/>
      <c r="BE503" s="7"/>
      <c r="BF503" s="7"/>
      <c r="BG503" s="7"/>
      <c r="BH503" s="7"/>
      <c r="BI503" s="7"/>
      <c r="BJ503" s="7"/>
      <c r="BK503" s="7"/>
      <c r="BL503" s="7"/>
      <c r="BM503" s="7"/>
    </row>
    <row r="504" spans="1:65" ht="15.5" x14ac:dyDescent="0.25">
      <c r="A504" s="7"/>
      <c r="B504" s="8"/>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c r="AZ504" s="7"/>
      <c r="BA504" s="7"/>
      <c r="BB504" s="7"/>
      <c r="BC504" s="7"/>
      <c r="BD504" s="7"/>
      <c r="BE504" s="7"/>
      <c r="BF504" s="7"/>
      <c r="BG504" s="7"/>
      <c r="BH504" s="7"/>
      <c r="BI504" s="7"/>
      <c r="BJ504" s="7"/>
      <c r="BK504" s="7"/>
      <c r="BL504" s="7"/>
      <c r="BM504" s="7"/>
    </row>
    <row r="505" spans="1:65" ht="15.5" x14ac:dyDescent="0.25">
      <c r="A505" s="7"/>
      <c r="B505" s="8"/>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c r="AZ505" s="7"/>
      <c r="BA505" s="7"/>
      <c r="BB505" s="7"/>
      <c r="BC505" s="7"/>
      <c r="BD505" s="7"/>
      <c r="BE505" s="7"/>
      <c r="BF505" s="7"/>
      <c r="BG505" s="7"/>
      <c r="BH505" s="7"/>
      <c r="BI505" s="7"/>
      <c r="BJ505" s="7"/>
      <c r="BK505" s="7"/>
      <c r="BL505" s="7"/>
      <c r="BM505" s="7"/>
    </row>
    <row r="506" spans="1:65" ht="15.5" x14ac:dyDescent="0.25">
      <c r="A506" s="7"/>
      <c r="B506" s="8"/>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c r="AZ506" s="7"/>
      <c r="BA506" s="7"/>
      <c r="BB506" s="7"/>
      <c r="BC506" s="7"/>
      <c r="BD506" s="7"/>
      <c r="BE506" s="7"/>
      <c r="BF506" s="7"/>
      <c r="BG506" s="7"/>
      <c r="BH506" s="7"/>
      <c r="BI506" s="7"/>
      <c r="BJ506" s="7"/>
      <c r="BK506" s="7"/>
      <c r="BL506" s="7"/>
      <c r="BM506" s="7"/>
    </row>
    <row r="507" spans="1:65" ht="15.5" x14ac:dyDescent="0.25">
      <c r="A507" s="7"/>
      <c r="B507" s="8"/>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c r="BC507" s="7"/>
      <c r="BD507" s="7"/>
      <c r="BE507" s="7"/>
      <c r="BF507" s="7"/>
      <c r="BG507" s="7"/>
      <c r="BH507" s="7"/>
      <c r="BI507" s="7"/>
      <c r="BJ507" s="7"/>
      <c r="BK507" s="7"/>
      <c r="BL507" s="7"/>
      <c r="BM507" s="7"/>
    </row>
    <row r="508" spans="1:65" ht="15.5" x14ac:dyDescent="0.25">
      <c r="A508" s="7"/>
      <c r="B508" s="8"/>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c r="AZ508" s="7"/>
      <c r="BA508" s="7"/>
      <c r="BB508" s="7"/>
      <c r="BC508" s="7"/>
      <c r="BD508" s="7"/>
      <c r="BE508" s="7"/>
      <c r="BF508" s="7"/>
      <c r="BG508" s="7"/>
      <c r="BH508" s="7"/>
      <c r="BI508" s="7"/>
      <c r="BJ508" s="7"/>
      <c r="BK508" s="7"/>
      <c r="BL508" s="7"/>
      <c r="BM508" s="7"/>
    </row>
    <row r="509" spans="1:65" ht="15.5" x14ac:dyDescent="0.25">
      <c r="A509" s="7"/>
      <c r="B509" s="8"/>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c r="AZ509" s="7"/>
      <c r="BA509" s="7"/>
      <c r="BB509" s="7"/>
      <c r="BC509" s="7"/>
      <c r="BD509" s="7"/>
      <c r="BE509" s="7"/>
      <c r="BF509" s="7"/>
      <c r="BG509" s="7"/>
      <c r="BH509" s="7"/>
      <c r="BI509" s="7"/>
      <c r="BJ509" s="7"/>
      <c r="BK509" s="7"/>
      <c r="BL509" s="7"/>
      <c r="BM509" s="7"/>
    </row>
    <row r="510" spans="1:65" ht="15.5" x14ac:dyDescent="0.25">
      <c r="A510" s="7"/>
      <c r="B510" s="8"/>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c r="AZ510" s="7"/>
      <c r="BA510" s="7"/>
      <c r="BB510" s="7"/>
      <c r="BC510" s="7"/>
      <c r="BD510" s="7"/>
      <c r="BE510" s="7"/>
      <c r="BF510" s="7"/>
      <c r="BG510" s="7"/>
      <c r="BH510" s="7"/>
      <c r="BI510" s="7"/>
      <c r="BJ510" s="7"/>
      <c r="BK510" s="7"/>
      <c r="BL510" s="7"/>
      <c r="BM510" s="7"/>
    </row>
    <row r="511" spans="1:65" ht="15.5" x14ac:dyDescent="0.25">
      <c r="A511" s="7"/>
      <c r="B511" s="8"/>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c r="AZ511" s="7"/>
      <c r="BA511" s="7"/>
      <c r="BB511" s="7"/>
      <c r="BC511" s="7"/>
      <c r="BD511" s="7"/>
      <c r="BE511" s="7"/>
      <c r="BF511" s="7"/>
      <c r="BG511" s="7"/>
      <c r="BH511" s="7"/>
      <c r="BI511" s="7"/>
      <c r="BJ511" s="7"/>
      <c r="BK511" s="7"/>
      <c r="BL511" s="7"/>
      <c r="BM511" s="7"/>
    </row>
    <row r="512" spans="1:65" ht="15.5" x14ac:dyDescent="0.25">
      <c r="A512" s="7"/>
      <c r="B512" s="8"/>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c r="AZ512" s="7"/>
      <c r="BA512" s="7"/>
      <c r="BB512" s="7"/>
      <c r="BC512" s="7"/>
      <c r="BD512" s="7"/>
      <c r="BE512" s="7"/>
      <c r="BF512" s="7"/>
      <c r="BG512" s="7"/>
      <c r="BH512" s="7"/>
      <c r="BI512" s="7"/>
      <c r="BJ512" s="7"/>
      <c r="BK512" s="7"/>
      <c r="BL512" s="7"/>
      <c r="BM512" s="7"/>
    </row>
    <row r="513" spans="1:65" ht="15.5" x14ac:dyDescent="0.25">
      <c r="A513" s="7"/>
      <c r="B513" s="8"/>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c r="AZ513" s="7"/>
      <c r="BA513" s="7"/>
      <c r="BB513" s="7"/>
      <c r="BC513" s="7"/>
      <c r="BD513" s="7"/>
      <c r="BE513" s="7"/>
      <c r="BF513" s="7"/>
      <c r="BG513" s="7"/>
      <c r="BH513" s="7"/>
      <c r="BI513" s="7"/>
      <c r="BJ513" s="7"/>
      <c r="BK513" s="7"/>
      <c r="BL513" s="7"/>
      <c r="BM513" s="7"/>
    </row>
    <row r="514" spans="1:65" ht="15.5" x14ac:dyDescent="0.25">
      <c r="A514" s="7"/>
      <c r="B514" s="8"/>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c r="AZ514" s="7"/>
      <c r="BA514" s="7"/>
      <c r="BB514" s="7"/>
      <c r="BC514" s="7"/>
      <c r="BD514" s="7"/>
      <c r="BE514" s="7"/>
      <c r="BF514" s="7"/>
      <c r="BG514" s="7"/>
      <c r="BH514" s="7"/>
      <c r="BI514" s="7"/>
      <c r="BJ514" s="7"/>
      <c r="BK514" s="7"/>
      <c r="BL514" s="7"/>
      <c r="BM514" s="7"/>
    </row>
    <row r="515" spans="1:65" ht="15.5" x14ac:dyDescent="0.25">
      <c r="A515" s="7"/>
      <c r="B515" s="8"/>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c r="AZ515" s="7"/>
      <c r="BA515" s="7"/>
      <c r="BB515" s="7"/>
      <c r="BC515" s="7"/>
      <c r="BD515" s="7"/>
      <c r="BE515" s="7"/>
      <c r="BF515" s="7"/>
      <c r="BG515" s="7"/>
      <c r="BH515" s="7"/>
      <c r="BI515" s="7"/>
      <c r="BJ515" s="7"/>
      <c r="BK515" s="7"/>
      <c r="BL515" s="7"/>
      <c r="BM515" s="7"/>
    </row>
    <row r="516" spans="1:65" ht="15.5" x14ac:dyDescent="0.25">
      <c r="A516" s="7"/>
      <c r="B516" s="8"/>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c r="AZ516" s="7"/>
      <c r="BA516" s="7"/>
      <c r="BB516" s="7"/>
      <c r="BC516" s="7"/>
      <c r="BD516" s="7"/>
      <c r="BE516" s="7"/>
      <c r="BF516" s="7"/>
      <c r="BG516" s="7"/>
      <c r="BH516" s="7"/>
      <c r="BI516" s="7"/>
      <c r="BJ516" s="7"/>
      <c r="BK516" s="7"/>
      <c r="BL516" s="7"/>
      <c r="BM516" s="7"/>
    </row>
    <row r="517" spans="1:65" ht="15.5" x14ac:dyDescent="0.25">
      <c r="A517" s="7"/>
      <c r="B517" s="8"/>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Y517" s="7"/>
      <c r="AZ517" s="7"/>
      <c r="BA517" s="7"/>
      <c r="BB517" s="7"/>
      <c r="BC517" s="7"/>
      <c r="BD517" s="7"/>
      <c r="BE517" s="7"/>
      <c r="BF517" s="7"/>
      <c r="BG517" s="7"/>
      <c r="BH517" s="7"/>
      <c r="BI517" s="7"/>
      <c r="BJ517" s="7"/>
      <c r="BK517" s="7"/>
      <c r="BL517" s="7"/>
      <c r="BM517" s="7"/>
    </row>
    <row r="518" spans="1:65" ht="15.5" x14ac:dyDescent="0.25">
      <c r="A518" s="7"/>
      <c r="B518" s="8"/>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Y518" s="7"/>
      <c r="AZ518" s="7"/>
      <c r="BA518" s="7"/>
      <c r="BB518" s="7"/>
      <c r="BC518" s="7"/>
      <c r="BD518" s="7"/>
      <c r="BE518" s="7"/>
      <c r="BF518" s="7"/>
      <c r="BG518" s="7"/>
      <c r="BH518" s="7"/>
      <c r="BI518" s="7"/>
      <c r="BJ518" s="7"/>
      <c r="BK518" s="7"/>
      <c r="BL518" s="7"/>
      <c r="BM518" s="7"/>
    </row>
    <row r="519" spans="1:65" ht="15.5" x14ac:dyDescent="0.25">
      <c r="A519" s="7"/>
      <c r="B519" s="8"/>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c r="BC519" s="7"/>
      <c r="BD519" s="7"/>
      <c r="BE519" s="7"/>
      <c r="BF519" s="7"/>
      <c r="BG519" s="7"/>
      <c r="BH519" s="7"/>
      <c r="BI519" s="7"/>
      <c r="BJ519" s="7"/>
      <c r="BK519" s="7"/>
      <c r="BL519" s="7"/>
      <c r="BM519" s="7"/>
    </row>
    <row r="520" spans="1:65" ht="15.5" x14ac:dyDescent="0.25">
      <c r="A520" s="7"/>
      <c r="B520" s="8"/>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c r="AX520" s="7"/>
      <c r="AY520" s="7"/>
      <c r="AZ520" s="7"/>
      <c r="BA520" s="7"/>
      <c r="BB520" s="7"/>
      <c r="BC520" s="7"/>
      <c r="BD520" s="7"/>
      <c r="BE520" s="7"/>
      <c r="BF520" s="7"/>
      <c r="BG520" s="7"/>
      <c r="BH520" s="7"/>
      <c r="BI520" s="7"/>
      <c r="BJ520" s="7"/>
      <c r="BK520" s="7"/>
      <c r="BL520" s="7"/>
      <c r="BM520" s="7"/>
    </row>
    <row r="521" spans="1:65" ht="15.5" x14ac:dyDescent="0.25">
      <c r="A521" s="7"/>
      <c r="B521" s="8"/>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c r="AX521" s="7"/>
      <c r="AY521" s="7"/>
      <c r="AZ521" s="7"/>
      <c r="BA521" s="7"/>
      <c r="BB521" s="7"/>
      <c r="BC521" s="7"/>
      <c r="BD521" s="7"/>
      <c r="BE521" s="7"/>
      <c r="BF521" s="7"/>
      <c r="BG521" s="7"/>
      <c r="BH521" s="7"/>
      <c r="BI521" s="7"/>
      <c r="BJ521" s="7"/>
      <c r="BK521" s="7"/>
      <c r="BL521" s="7"/>
      <c r="BM521" s="7"/>
    </row>
    <row r="522" spans="1:65" ht="15.5" x14ac:dyDescent="0.25">
      <c r="A522" s="7"/>
      <c r="B522" s="8"/>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c r="AX522" s="7"/>
      <c r="AY522" s="7"/>
      <c r="AZ522" s="7"/>
      <c r="BA522" s="7"/>
      <c r="BB522" s="7"/>
      <c r="BC522" s="7"/>
      <c r="BD522" s="7"/>
      <c r="BE522" s="7"/>
      <c r="BF522" s="7"/>
      <c r="BG522" s="7"/>
      <c r="BH522" s="7"/>
      <c r="BI522" s="7"/>
      <c r="BJ522" s="7"/>
      <c r="BK522" s="7"/>
      <c r="BL522" s="7"/>
      <c r="BM522" s="7"/>
    </row>
    <row r="523" spans="1:65" ht="15.5" x14ac:dyDescent="0.25">
      <c r="A523" s="7"/>
      <c r="B523" s="8"/>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c r="AX523" s="7"/>
      <c r="AY523" s="7"/>
      <c r="AZ523" s="7"/>
      <c r="BA523" s="7"/>
      <c r="BB523" s="7"/>
      <c r="BC523" s="7"/>
      <c r="BD523" s="7"/>
      <c r="BE523" s="7"/>
      <c r="BF523" s="7"/>
      <c r="BG523" s="7"/>
      <c r="BH523" s="7"/>
      <c r="BI523" s="7"/>
      <c r="BJ523" s="7"/>
      <c r="BK523" s="7"/>
      <c r="BL523" s="7"/>
      <c r="BM523" s="7"/>
    </row>
    <row r="524" spans="1:65" ht="15.5" x14ac:dyDescent="0.25">
      <c r="A524" s="7"/>
      <c r="B524" s="8"/>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X524" s="7"/>
      <c r="AY524" s="7"/>
      <c r="AZ524" s="7"/>
      <c r="BA524" s="7"/>
      <c r="BB524" s="7"/>
      <c r="BC524" s="7"/>
      <c r="BD524" s="7"/>
      <c r="BE524" s="7"/>
      <c r="BF524" s="7"/>
      <c r="BG524" s="7"/>
      <c r="BH524" s="7"/>
      <c r="BI524" s="7"/>
      <c r="BJ524" s="7"/>
      <c r="BK524" s="7"/>
      <c r="BL524" s="7"/>
      <c r="BM524" s="7"/>
    </row>
    <row r="525" spans="1:65" ht="15.5" x14ac:dyDescent="0.25">
      <c r="A525" s="7"/>
      <c r="B525" s="8"/>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c r="AX525" s="7"/>
      <c r="AY525" s="7"/>
      <c r="AZ525" s="7"/>
      <c r="BA525" s="7"/>
      <c r="BB525" s="7"/>
      <c r="BC525" s="7"/>
      <c r="BD525" s="7"/>
      <c r="BE525" s="7"/>
      <c r="BF525" s="7"/>
      <c r="BG525" s="7"/>
      <c r="BH525" s="7"/>
      <c r="BI525" s="7"/>
      <c r="BJ525" s="7"/>
      <c r="BK525" s="7"/>
      <c r="BL525" s="7"/>
      <c r="BM525" s="7"/>
    </row>
    <row r="526" spans="1:65" ht="15.5" x14ac:dyDescent="0.25">
      <c r="A526" s="7"/>
      <c r="B526" s="8"/>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c r="AX526" s="7"/>
      <c r="AY526" s="7"/>
      <c r="AZ526" s="7"/>
      <c r="BA526" s="7"/>
      <c r="BB526" s="7"/>
      <c r="BC526" s="7"/>
      <c r="BD526" s="7"/>
      <c r="BE526" s="7"/>
      <c r="BF526" s="7"/>
      <c r="BG526" s="7"/>
      <c r="BH526" s="7"/>
      <c r="BI526" s="7"/>
      <c r="BJ526" s="7"/>
      <c r="BK526" s="7"/>
      <c r="BL526" s="7"/>
      <c r="BM526" s="7"/>
    </row>
    <row r="527" spans="1:65" ht="15.5" x14ac:dyDescent="0.25">
      <c r="A527" s="7"/>
      <c r="B527" s="8"/>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c r="AX527" s="7"/>
      <c r="AY527" s="7"/>
      <c r="AZ527" s="7"/>
      <c r="BA527" s="7"/>
      <c r="BB527" s="7"/>
      <c r="BC527" s="7"/>
      <c r="BD527" s="7"/>
      <c r="BE527" s="7"/>
      <c r="BF527" s="7"/>
      <c r="BG527" s="7"/>
      <c r="BH527" s="7"/>
      <c r="BI527" s="7"/>
      <c r="BJ527" s="7"/>
      <c r="BK527" s="7"/>
      <c r="BL527" s="7"/>
      <c r="BM527" s="7"/>
    </row>
    <row r="528" spans="1:65" ht="15.5" x14ac:dyDescent="0.25">
      <c r="A528" s="7"/>
      <c r="B528" s="8"/>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c r="AX528" s="7"/>
      <c r="AY528" s="7"/>
      <c r="AZ528" s="7"/>
      <c r="BA528" s="7"/>
      <c r="BB528" s="7"/>
      <c r="BC528" s="7"/>
      <c r="BD528" s="7"/>
      <c r="BE528" s="7"/>
      <c r="BF528" s="7"/>
      <c r="BG528" s="7"/>
      <c r="BH528" s="7"/>
      <c r="BI528" s="7"/>
      <c r="BJ528" s="7"/>
      <c r="BK528" s="7"/>
      <c r="BL528" s="7"/>
      <c r="BM528" s="7"/>
    </row>
    <row r="529" spans="1:65" ht="15.5" x14ac:dyDescent="0.25">
      <c r="A529" s="7"/>
      <c r="B529" s="8"/>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c r="AX529" s="7"/>
      <c r="AY529" s="7"/>
      <c r="AZ529" s="7"/>
      <c r="BA529" s="7"/>
      <c r="BB529" s="7"/>
      <c r="BC529" s="7"/>
      <c r="BD529" s="7"/>
      <c r="BE529" s="7"/>
      <c r="BF529" s="7"/>
      <c r="BG529" s="7"/>
      <c r="BH529" s="7"/>
      <c r="BI529" s="7"/>
      <c r="BJ529" s="7"/>
      <c r="BK529" s="7"/>
      <c r="BL529" s="7"/>
      <c r="BM529" s="7"/>
    </row>
    <row r="530" spans="1:65" ht="15.5" x14ac:dyDescent="0.25">
      <c r="A530" s="7"/>
      <c r="B530" s="8"/>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c r="AX530" s="7"/>
      <c r="AY530" s="7"/>
      <c r="AZ530" s="7"/>
      <c r="BA530" s="7"/>
      <c r="BB530" s="7"/>
      <c r="BC530" s="7"/>
      <c r="BD530" s="7"/>
      <c r="BE530" s="7"/>
      <c r="BF530" s="7"/>
      <c r="BG530" s="7"/>
      <c r="BH530" s="7"/>
      <c r="BI530" s="7"/>
      <c r="BJ530" s="7"/>
      <c r="BK530" s="7"/>
      <c r="BL530" s="7"/>
      <c r="BM530" s="7"/>
    </row>
    <row r="531" spans="1:65" ht="15.5" x14ac:dyDescent="0.25">
      <c r="A531" s="7"/>
      <c r="B531" s="8"/>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c r="AX531" s="7"/>
      <c r="AY531" s="7"/>
      <c r="AZ531" s="7"/>
      <c r="BA531" s="7"/>
      <c r="BB531" s="7"/>
      <c r="BC531" s="7"/>
      <c r="BD531" s="7"/>
      <c r="BE531" s="7"/>
      <c r="BF531" s="7"/>
      <c r="BG531" s="7"/>
      <c r="BH531" s="7"/>
      <c r="BI531" s="7"/>
      <c r="BJ531" s="7"/>
      <c r="BK531" s="7"/>
      <c r="BL531" s="7"/>
      <c r="BM531" s="7"/>
    </row>
    <row r="532" spans="1:65" ht="15.5" x14ac:dyDescent="0.25">
      <c r="A532" s="7"/>
      <c r="B532" s="8"/>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c r="AX532" s="7"/>
      <c r="AY532" s="7"/>
      <c r="AZ532" s="7"/>
      <c r="BA532" s="7"/>
      <c r="BB532" s="7"/>
      <c r="BC532" s="7"/>
      <c r="BD532" s="7"/>
      <c r="BE532" s="7"/>
      <c r="BF532" s="7"/>
      <c r="BG532" s="7"/>
      <c r="BH532" s="7"/>
      <c r="BI532" s="7"/>
      <c r="BJ532" s="7"/>
      <c r="BK532" s="7"/>
      <c r="BL532" s="7"/>
      <c r="BM532" s="7"/>
    </row>
    <row r="533" spans="1:65" ht="15.5" x14ac:dyDescent="0.25">
      <c r="A533" s="7"/>
      <c r="B533" s="8"/>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c r="AX533" s="7"/>
      <c r="AY533" s="7"/>
      <c r="AZ533" s="7"/>
      <c r="BA533" s="7"/>
      <c r="BB533" s="7"/>
      <c r="BC533" s="7"/>
      <c r="BD533" s="7"/>
      <c r="BE533" s="7"/>
      <c r="BF533" s="7"/>
      <c r="BG533" s="7"/>
      <c r="BH533" s="7"/>
      <c r="BI533" s="7"/>
      <c r="BJ533" s="7"/>
      <c r="BK533" s="7"/>
      <c r="BL533" s="7"/>
      <c r="BM533" s="7"/>
    </row>
    <row r="534" spans="1:65" ht="15.5" x14ac:dyDescent="0.25">
      <c r="A534" s="7"/>
      <c r="B534" s="8"/>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c r="AX534" s="7"/>
      <c r="AY534" s="7"/>
      <c r="AZ534" s="7"/>
      <c r="BA534" s="7"/>
      <c r="BB534" s="7"/>
      <c r="BC534" s="7"/>
      <c r="BD534" s="7"/>
      <c r="BE534" s="7"/>
      <c r="BF534" s="7"/>
      <c r="BG534" s="7"/>
      <c r="BH534" s="7"/>
      <c r="BI534" s="7"/>
      <c r="BJ534" s="7"/>
      <c r="BK534" s="7"/>
      <c r="BL534" s="7"/>
      <c r="BM534" s="7"/>
    </row>
    <row r="535" spans="1:65" ht="15.5" x14ac:dyDescent="0.25">
      <c r="A535" s="7"/>
      <c r="B535" s="8"/>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c r="AX535" s="7"/>
      <c r="AY535" s="7"/>
      <c r="AZ535" s="7"/>
      <c r="BA535" s="7"/>
      <c r="BB535" s="7"/>
      <c r="BC535" s="7"/>
      <c r="BD535" s="7"/>
      <c r="BE535" s="7"/>
      <c r="BF535" s="7"/>
      <c r="BG535" s="7"/>
      <c r="BH535" s="7"/>
      <c r="BI535" s="7"/>
      <c r="BJ535" s="7"/>
      <c r="BK535" s="7"/>
      <c r="BL535" s="7"/>
      <c r="BM535" s="7"/>
    </row>
    <row r="536" spans="1:65" ht="15.5" x14ac:dyDescent="0.25">
      <c r="A536" s="7"/>
      <c r="B536" s="8"/>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c r="AX536" s="7"/>
      <c r="AY536" s="7"/>
      <c r="AZ536" s="7"/>
      <c r="BA536" s="7"/>
      <c r="BB536" s="7"/>
      <c r="BC536" s="7"/>
      <c r="BD536" s="7"/>
      <c r="BE536" s="7"/>
      <c r="BF536" s="7"/>
      <c r="BG536" s="7"/>
      <c r="BH536" s="7"/>
      <c r="BI536" s="7"/>
      <c r="BJ536" s="7"/>
      <c r="BK536" s="7"/>
      <c r="BL536" s="7"/>
      <c r="BM536" s="7"/>
    </row>
    <row r="537" spans="1:65" ht="15.5" x14ac:dyDescent="0.25">
      <c r="A537" s="7"/>
      <c r="B537" s="8"/>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c r="AX537" s="7"/>
      <c r="AY537" s="7"/>
      <c r="AZ537" s="7"/>
      <c r="BA537" s="7"/>
      <c r="BB537" s="7"/>
      <c r="BC537" s="7"/>
      <c r="BD537" s="7"/>
      <c r="BE537" s="7"/>
      <c r="BF537" s="7"/>
      <c r="BG537" s="7"/>
      <c r="BH537" s="7"/>
      <c r="BI537" s="7"/>
      <c r="BJ537" s="7"/>
      <c r="BK537" s="7"/>
      <c r="BL537" s="7"/>
      <c r="BM537" s="7"/>
    </row>
    <row r="538" spans="1:65" ht="15.5" x14ac:dyDescent="0.25">
      <c r="A538" s="7"/>
      <c r="B538" s="8"/>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c r="AX538" s="7"/>
      <c r="AY538" s="7"/>
      <c r="AZ538" s="7"/>
      <c r="BA538" s="7"/>
      <c r="BB538" s="7"/>
      <c r="BC538" s="7"/>
      <c r="BD538" s="7"/>
      <c r="BE538" s="7"/>
      <c r="BF538" s="7"/>
      <c r="BG538" s="7"/>
      <c r="BH538" s="7"/>
      <c r="BI538" s="7"/>
      <c r="BJ538" s="7"/>
      <c r="BK538" s="7"/>
      <c r="BL538" s="7"/>
      <c r="BM538" s="7"/>
    </row>
    <row r="539" spans="1:65" ht="15.5" x14ac:dyDescent="0.25">
      <c r="A539" s="7"/>
      <c r="B539" s="8"/>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c r="AX539" s="7"/>
      <c r="AY539" s="7"/>
      <c r="AZ539" s="7"/>
      <c r="BA539" s="7"/>
      <c r="BB539" s="7"/>
      <c r="BC539" s="7"/>
      <c r="BD539" s="7"/>
      <c r="BE539" s="7"/>
      <c r="BF539" s="7"/>
      <c r="BG539" s="7"/>
      <c r="BH539" s="7"/>
      <c r="BI539" s="7"/>
      <c r="BJ539" s="7"/>
      <c r="BK539" s="7"/>
      <c r="BL539" s="7"/>
      <c r="BM539" s="7"/>
    </row>
    <row r="540" spans="1:65" ht="15.5" x14ac:dyDescent="0.25">
      <c r="A540" s="7"/>
      <c r="B540" s="8"/>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c r="AX540" s="7"/>
      <c r="AY540" s="7"/>
      <c r="AZ540" s="7"/>
      <c r="BA540" s="7"/>
      <c r="BB540" s="7"/>
      <c r="BC540" s="7"/>
      <c r="BD540" s="7"/>
      <c r="BE540" s="7"/>
      <c r="BF540" s="7"/>
      <c r="BG540" s="7"/>
      <c r="BH540" s="7"/>
      <c r="BI540" s="7"/>
      <c r="BJ540" s="7"/>
      <c r="BK540" s="7"/>
      <c r="BL540" s="7"/>
      <c r="BM540" s="7"/>
    </row>
    <row r="541" spans="1:65" ht="15.5" x14ac:dyDescent="0.25">
      <c r="A541" s="7"/>
      <c r="B541" s="8"/>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c r="AX541" s="7"/>
      <c r="AY541" s="7"/>
      <c r="AZ541" s="7"/>
      <c r="BA541" s="7"/>
      <c r="BB541" s="7"/>
      <c r="BC541" s="7"/>
      <c r="BD541" s="7"/>
      <c r="BE541" s="7"/>
      <c r="BF541" s="7"/>
      <c r="BG541" s="7"/>
      <c r="BH541" s="7"/>
      <c r="BI541" s="7"/>
      <c r="BJ541" s="7"/>
      <c r="BK541" s="7"/>
      <c r="BL541" s="7"/>
      <c r="BM541" s="7"/>
    </row>
    <row r="542" spans="1:65" ht="15.5" x14ac:dyDescent="0.25">
      <c r="A542" s="7"/>
      <c r="B542" s="8"/>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X542" s="7"/>
      <c r="AY542" s="7"/>
      <c r="AZ542" s="7"/>
      <c r="BA542" s="7"/>
      <c r="BB542" s="7"/>
      <c r="BC542" s="7"/>
      <c r="BD542" s="7"/>
      <c r="BE542" s="7"/>
      <c r="BF542" s="7"/>
      <c r="BG542" s="7"/>
      <c r="BH542" s="7"/>
      <c r="BI542" s="7"/>
      <c r="BJ542" s="7"/>
      <c r="BK542" s="7"/>
      <c r="BL542" s="7"/>
      <c r="BM542" s="7"/>
    </row>
    <row r="543" spans="1:65" ht="15.5" x14ac:dyDescent="0.25">
      <c r="A543" s="7"/>
      <c r="B543" s="8"/>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c r="AX543" s="7"/>
      <c r="AY543" s="7"/>
      <c r="AZ543" s="7"/>
      <c r="BA543" s="7"/>
      <c r="BB543" s="7"/>
      <c r="BC543" s="7"/>
      <c r="BD543" s="7"/>
      <c r="BE543" s="7"/>
      <c r="BF543" s="7"/>
      <c r="BG543" s="7"/>
      <c r="BH543" s="7"/>
      <c r="BI543" s="7"/>
      <c r="BJ543" s="7"/>
      <c r="BK543" s="7"/>
      <c r="BL543" s="7"/>
      <c r="BM543" s="7"/>
    </row>
    <row r="544" spans="1:65" ht="15.5" x14ac:dyDescent="0.25">
      <c r="A544" s="7"/>
      <c r="B544" s="8"/>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c r="AX544" s="7"/>
      <c r="AY544" s="7"/>
      <c r="AZ544" s="7"/>
      <c r="BA544" s="7"/>
      <c r="BB544" s="7"/>
      <c r="BC544" s="7"/>
      <c r="BD544" s="7"/>
      <c r="BE544" s="7"/>
      <c r="BF544" s="7"/>
      <c r="BG544" s="7"/>
      <c r="BH544" s="7"/>
      <c r="BI544" s="7"/>
      <c r="BJ544" s="7"/>
      <c r="BK544" s="7"/>
      <c r="BL544" s="7"/>
      <c r="BM544" s="7"/>
    </row>
    <row r="545" spans="1:65" ht="15.5" x14ac:dyDescent="0.25">
      <c r="A545" s="7"/>
      <c r="B545" s="8"/>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c r="AX545" s="7"/>
      <c r="AY545" s="7"/>
      <c r="AZ545" s="7"/>
      <c r="BA545" s="7"/>
      <c r="BB545" s="7"/>
      <c r="BC545" s="7"/>
      <c r="BD545" s="7"/>
      <c r="BE545" s="7"/>
      <c r="BF545" s="7"/>
      <c r="BG545" s="7"/>
      <c r="BH545" s="7"/>
      <c r="BI545" s="7"/>
      <c r="BJ545" s="7"/>
      <c r="BK545" s="7"/>
      <c r="BL545" s="7"/>
      <c r="BM545" s="7"/>
    </row>
    <row r="546" spans="1:65" ht="15.5" x14ac:dyDescent="0.25">
      <c r="A546" s="7"/>
      <c r="B546" s="8"/>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c r="AX546" s="7"/>
      <c r="AY546" s="7"/>
      <c r="AZ546" s="7"/>
      <c r="BA546" s="7"/>
      <c r="BB546" s="7"/>
      <c r="BC546" s="7"/>
      <c r="BD546" s="7"/>
      <c r="BE546" s="7"/>
      <c r="BF546" s="7"/>
      <c r="BG546" s="7"/>
      <c r="BH546" s="7"/>
      <c r="BI546" s="7"/>
      <c r="BJ546" s="7"/>
      <c r="BK546" s="7"/>
      <c r="BL546" s="7"/>
      <c r="BM546" s="7"/>
    </row>
    <row r="547" spans="1:65" ht="15.5" x14ac:dyDescent="0.25">
      <c r="A547" s="7"/>
      <c r="B547" s="8"/>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c r="AX547" s="7"/>
      <c r="AY547" s="7"/>
      <c r="AZ547" s="7"/>
      <c r="BA547" s="7"/>
      <c r="BB547" s="7"/>
      <c r="BC547" s="7"/>
      <c r="BD547" s="7"/>
      <c r="BE547" s="7"/>
      <c r="BF547" s="7"/>
      <c r="BG547" s="7"/>
      <c r="BH547" s="7"/>
      <c r="BI547" s="7"/>
      <c r="BJ547" s="7"/>
      <c r="BK547" s="7"/>
      <c r="BL547" s="7"/>
      <c r="BM547" s="7"/>
    </row>
    <row r="548" spans="1:65" ht="15.5" x14ac:dyDescent="0.25">
      <c r="A548" s="7"/>
      <c r="B548" s="8"/>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c r="AX548" s="7"/>
      <c r="AY548" s="7"/>
      <c r="AZ548" s="7"/>
      <c r="BA548" s="7"/>
      <c r="BB548" s="7"/>
      <c r="BC548" s="7"/>
      <c r="BD548" s="7"/>
      <c r="BE548" s="7"/>
      <c r="BF548" s="7"/>
      <c r="BG548" s="7"/>
      <c r="BH548" s="7"/>
      <c r="BI548" s="7"/>
      <c r="BJ548" s="7"/>
      <c r="BK548" s="7"/>
      <c r="BL548" s="7"/>
      <c r="BM548" s="7"/>
    </row>
    <row r="549" spans="1:65" ht="15.5" x14ac:dyDescent="0.25">
      <c r="A549" s="7"/>
      <c r="B549" s="8"/>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c r="AX549" s="7"/>
      <c r="AY549" s="7"/>
      <c r="AZ549" s="7"/>
      <c r="BA549" s="7"/>
      <c r="BB549" s="7"/>
      <c r="BC549" s="7"/>
      <c r="BD549" s="7"/>
      <c r="BE549" s="7"/>
      <c r="BF549" s="7"/>
      <c r="BG549" s="7"/>
      <c r="BH549" s="7"/>
      <c r="BI549" s="7"/>
      <c r="BJ549" s="7"/>
      <c r="BK549" s="7"/>
      <c r="BL549" s="7"/>
      <c r="BM549" s="7"/>
    </row>
    <row r="550" spans="1:65" ht="15.5" x14ac:dyDescent="0.25">
      <c r="A550" s="7"/>
      <c r="B550" s="8"/>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c r="AX550" s="7"/>
      <c r="AY550" s="7"/>
      <c r="AZ550" s="7"/>
      <c r="BA550" s="7"/>
      <c r="BB550" s="7"/>
      <c r="BC550" s="7"/>
      <c r="BD550" s="7"/>
      <c r="BE550" s="7"/>
      <c r="BF550" s="7"/>
      <c r="BG550" s="7"/>
      <c r="BH550" s="7"/>
      <c r="BI550" s="7"/>
      <c r="BJ550" s="7"/>
      <c r="BK550" s="7"/>
      <c r="BL550" s="7"/>
      <c r="BM550" s="7"/>
    </row>
    <row r="551" spans="1:65" ht="15.5" x14ac:dyDescent="0.25">
      <c r="A551" s="7"/>
      <c r="B551" s="8"/>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c r="AX551" s="7"/>
      <c r="AY551" s="7"/>
      <c r="AZ551" s="7"/>
      <c r="BA551" s="7"/>
      <c r="BB551" s="7"/>
      <c r="BC551" s="7"/>
      <c r="BD551" s="7"/>
      <c r="BE551" s="7"/>
      <c r="BF551" s="7"/>
      <c r="BG551" s="7"/>
      <c r="BH551" s="7"/>
      <c r="BI551" s="7"/>
      <c r="BJ551" s="7"/>
      <c r="BK551" s="7"/>
      <c r="BL551" s="7"/>
      <c r="BM551" s="7"/>
    </row>
    <row r="552" spans="1:65" ht="15.5" x14ac:dyDescent="0.25">
      <c r="A552" s="7"/>
      <c r="B552" s="8"/>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c r="AX552" s="7"/>
      <c r="AY552" s="7"/>
      <c r="AZ552" s="7"/>
      <c r="BA552" s="7"/>
      <c r="BB552" s="7"/>
      <c r="BC552" s="7"/>
      <c r="BD552" s="7"/>
      <c r="BE552" s="7"/>
      <c r="BF552" s="7"/>
      <c r="BG552" s="7"/>
      <c r="BH552" s="7"/>
      <c r="BI552" s="7"/>
      <c r="BJ552" s="7"/>
      <c r="BK552" s="7"/>
      <c r="BL552" s="7"/>
      <c r="BM552" s="7"/>
    </row>
    <row r="553" spans="1:65" ht="15.5" x14ac:dyDescent="0.25">
      <c r="A553" s="7"/>
      <c r="B553" s="8"/>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c r="AX553" s="7"/>
      <c r="AY553" s="7"/>
      <c r="AZ553" s="7"/>
      <c r="BA553" s="7"/>
      <c r="BB553" s="7"/>
      <c r="BC553" s="7"/>
      <c r="BD553" s="7"/>
      <c r="BE553" s="7"/>
      <c r="BF553" s="7"/>
      <c r="BG553" s="7"/>
      <c r="BH553" s="7"/>
      <c r="BI553" s="7"/>
      <c r="BJ553" s="7"/>
      <c r="BK553" s="7"/>
      <c r="BL553" s="7"/>
      <c r="BM553" s="7"/>
    </row>
    <row r="554" spans="1:65" ht="15.5" x14ac:dyDescent="0.25">
      <c r="A554" s="7"/>
      <c r="B554" s="8"/>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c r="AX554" s="7"/>
      <c r="AY554" s="7"/>
      <c r="AZ554" s="7"/>
      <c r="BA554" s="7"/>
      <c r="BB554" s="7"/>
      <c r="BC554" s="7"/>
      <c r="BD554" s="7"/>
      <c r="BE554" s="7"/>
      <c r="BF554" s="7"/>
      <c r="BG554" s="7"/>
      <c r="BH554" s="7"/>
      <c r="BI554" s="7"/>
      <c r="BJ554" s="7"/>
      <c r="BK554" s="7"/>
      <c r="BL554" s="7"/>
      <c r="BM554" s="7"/>
    </row>
    <row r="555" spans="1:65" ht="15.5" x14ac:dyDescent="0.25">
      <c r="A555" s="7"/>
      <c r="B555" s="8"/>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c r="AX555" s="7"/>
      <c r="AY555" s="7"/>
      <c r="AZ555" s="7"/>
      <c r="BA555" s="7"/>
      <c r="BB555" s="7"/>
      <c r="BC555" s="7"/>
      <c r="BD555" s="7"/>
      <c r="BE555" s="7"/>
      <c r="BF555" s="7"/>
      <c r="BG555" s="7"/>
      <c r="BH555" s="7"/>
      <c r="BI555" s="7"/>
      <c r="BJ555" s="7"/>
      <c r="BK555" s="7"/>
      <c r="BL555" s="7"/>
      <c r="BM555" s="7"/>
    </row>
    <row r="556" spans="1:65" ht="15.5" x14ac:dyDescent="0.25">
      <c r="A556" s="7"/>
      <c r="B556" s="8"/>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c r="AX556" s="7"/>
      <c r="AY556" s="7"/>
      <c r="AZ556" s="7"/>
      <c r="BA556" s="7"/>
      <c r="BB556" s="7"/>
      <c r="BC556" s="7"/>
      <c r="BD556" s="7"/>
      <c r="BE556" s="7"/>
      <c r="BF556" s="7"/>
      <c r="BG556" s="7"/>
      <c r="BH556" s="7"/>
      <c r="BI556" s="7"/>
      <c r="BJ556" s="7"/>
      <c r="BK556" s="7"/>
      <c r="BL556" s="7"/>
      <c r="BM556" s="7"/>
    </row>
    <row r="557" spans="1:65" ht="15.5" x14ac:dyDescent="0.25">
      <c r="A557" s="7"/>
      <c r="B557" s="8"/>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c r="AX557" s="7"/>
      <c r="AY557" s="7"/>
      <c r="AZ557" s="7"/>
      <c r="BA557" s="7"/>
      <c r="BB557" s="7"/>
      <c r="BC557" s="7"/>
      <c r="BD557" s="7"/>
      <c r="BE557" s="7"/>
      <c r="BF557" s="7"/>
      <c r="BG557" s="7"/>
      <c r="BH557" s="7"/>
      <c r="BI557" s="7"/>
      <c r="BJ557" s="7"/>
      <c r="BK557" s="7"/>
      <c r="BL557" s="7"/>
      <c r="BM557" s="7"/>
    </row>
    <row r="558" spans="1:65" ht="15.5" x14ac:dyDescent="0.25">
      <c r="A558" s="7"/>
      <c r="B558" s="8"/>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c r="AX558" s="7"/>
      <c r="AY558" s="7"/>
      <c r="AZ558" s="7"/>
      <c r="BA558" s="7"/>
      <c r="BB558" s="7"/>
      <c r="BC558" s="7"/>
      <c r="BD558" s="7"/>
      <c r="BE558" s="7"/>
      <c r="BF558" s="7"/>
      <c r="BG558" s="7"/>
      <c r="BH558" s="7"/>
      <c r="BI558" s="7"/>
      <c r="BJ558" s="7"/>
      <c r="BK558" s="7"/>
      <c r="BL558" s="7"/>
      <c r="BM558" s="7"/>
    </row>
    <row r="559" spans="1:65" ht="15.5" x14ac:dyDescent="0.25">
      <c r="A559" s="7"/>
      <c r="B559" s="8"/>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c r="AX559" s="7"/>
      <c r="AY559" s="7"/>
      <c r="AZ559" s="7"/>
      <c r="BA559" s="7"/>
      <c r="BB559" s="7"/>
      <c r="BC559" s="7"/>
      <c r="BD559" s="7"/>
      <c r="BE559" s="7"/>
      <c r="BF559" s="7"/>
      <c r="BG559" s="7"/>
      <c r="BH559" s="7"/>
      <c r="BI559" s="7"/>
      <c r="BJ559" s="7"/>
      <c r="BK559" s="7"/>
      <c r="BL559" s="7"/>
      <c r="BM559" s="7"/>
    </row>
    <row r="560" spans="1:65" ht="15.5" x14ac:dyDescent="0.25">
      <c r="A560" s="7"/>
      <c r="B560" s="8"/>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c r="AX560" s="7"/>
      <c r="AY560" s="7"/>
      <c r="AZ560" s="7"/>
      <c r="BA560" s="7"/>
      <c r="BB560" s="7"/>
      <c r="BC560" s="7"/>
      <c r="BD560" s="7"/>
      <c r="BE560" s="7"/>
      <c r="BF560" s="7"/>
      <c r="BG560" s="7"/>
      <c r="BH560" s="7"/>
      <c r="BI560" s="7"/>
      <c r="BJ560" s="7"/>
      <c r="BK560" s="7"/>
      <c r="BL560" s="7"/>
      <c r="BM560" s="7"/>
    </row>
    <row r="561" spans="1:65" ht="15.5" x14ac:dyDescent="0.25">
      <c r="A561" s="7"/>
      <c r="B561" s="8"/>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c r="AX561" s="7"/>
      <c r="AY561" s="7"/>
      <c r="AZ561" s="7"/>
      <c r="BA561" s="7"/>
      <c r="BB561" s="7"/>
      <c r="BC561" s="7"/>
      <c r="BD561" s="7"/>
      <c r="BE561" s="7"/>
      <c r="BF561" s="7"/>
      <c r="BG561" s="7"/>
      <c r="BH561" s="7"/>
      <c r="BI561" s="7"/>
      <c r="BJ561" s="7"/>
      <c r="BK561" s="7"/>
      <c r="BL561" s="7"/>
      <c r="BM561" s="7"/>
    </row>
    <row r="562" spans="1:65" ht="15.5" x14ac:dyDescent="0.25">
      <c r="A562" s="7"/>
      <c r="B562" s="8"/>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c r="AX562" s="7"/>
      <c r="AY562" s="7"/>
      <c r="AZ562" s="7"/>
      <c r="BA562" s="7"/>
      <c r="BB562" s="7"/>
      <c r="BC562" s="7"/>
      <c r="BD562" s="7"/>
      <c r="BE562" s="7"/>
      <c r="BF562" s="7"/>
      <c r="BG562" s="7"/>
      <c r="BH562" s="7"/>
      <c r="BI562" s="7"/>
      <c r="BJ562" s="7"/>
      <c r="BK562" s="7"/>
      <c r="BL562" s="7"/>
      <c r="BM562" s="7"/>
    </row>
    <row r="563" spans="1:65" ht="15.5" x14ac:dyDescent="0.25">
      <c r="A563" s="7"/>
      <c r="B563" s="8"/>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c r="AX563" s="7"/>
      <c r="AY563" s="7"/>
      <c r="AZ563" s="7"/>
      <c r="BA563" s="7"/>
      <c r="BB563" s="7"/>
      <c r="BC563" s="7"/>
      <c r="BD563" s="7"/>
      <c r="BE563" s="7"/>
      <c r="BF563" s="7"/>
      <c r="BG563" s="7"/>
      <c r="BH563" s="7"/>
      <c r="BI563" s="7"/>
      <c r="BJ563" s="7"/>
      <c r="BK563" s="7"/>
      <c r="BL563" s="7"/>
      <c r="BM563" s="7"/>
    </row>
    <row r="564" spans="1:65" ht="15.5" x14ac:dyDescent="0.25">
      <c r="A564" s="7"/>
      <c r="B564" s="8"/>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c r="AX564" s="7"/>
      <c r="AY564" s="7"/>
      <c r="AZ564" s="7"/>
      <c r="BA564" s="7"/>
      <c r="BB564" s="7"/>
      <c r="BC564" s="7"/>
      <c r="BD564" s="7"/>
      <c r="BE564" s="7"/>
      <c r="BF564" s="7"/>
      <c r="BG564" s="7"/>
      <c r="BH564" s="7"/>
      <c r="BI564" s="7"/>
      <c r="BJ564" s="7"/>
      <c r="BK564" s="7"/>
      <c r="BL564" s="7"/>
      <c r="BM564" s="7"/>
    </row>
    <row r="565" spans="1:65" ht="15.5" x14ac:dyDescent="0.25">
      <c r="A565" s="7"/>
      <c r="B565" s="8"/>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c r="AX565" s="7"/>
      <c r="AY565" s="7"/>
      <c r="AZ565" s="7"/>
      <c r="BA565" s="7"/>
      <c r="BB565" s="7"/>
      <c r="BC565" s="7"/>
      <c r="BD565" s="7"/>
      <c r="BE565" s="7"/>
      <c r="BF565" s="7"/>
      <c r="BG565" s="7"/>
      <c r="BH565" s="7"/>
      <c r="BI565" s="7"/>
      <c r="BJ565" s="7"/>
      <c r="BK565" s="7"/>
      <c r="BL565" s="7"/>
      <c r="BM565" s="7"/>
    </row>
    <row r="566" spans="1:65" ht="15.5" x14ac:dyDescent="0.25">
      <c r="A566" s="7"/>
      <c r="B566" s="8"/>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7"/>
      <c r="BJ566" s="7"/>
      <c r="BK566" s="7"/>
      <c r="BL566" s="7"/>
      <c r="BM566" s="7"/>
    </row>
    <row r="567" spans="1:65" ht="15.5" x14ac:dyDescent="0.25">
      <c r="A567" s="7"/>
      <c r="B567" s="8"/>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c r="AX567" s="7"/>
      <c r="AY567" s="7"/>
      <c r="AZ567" s="7"/>
      <c r="BA567" s="7"/>
      <c r="BB567" s="7"/>
      <c r="BC567" s="7"/>
      <c r="BD567" s="7"/>
      <c r="BE567" s="7"/>
      <c r="BF567" s="7"/>
      <c r="BG567" s="7"/>
      <c r="BH567" s="7"/>
      <c r="BI567" s="7"/>
      <c r="BJ567" s="7"/>
      <c r="BK567" s="7"/>
      <c r="BL567" s="7"/>
      <c r="BM567" s="7"/>
    </row>
    <row r="568" spans="1:65" ht="15.5" x14ac:dyDescent="0.25">
      <c r="A568" s="7"/>
      <c r="B568" s="8"/>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c r="AX568" s="7"/>
      <c r="AY568" s="7"/>
      <c r="AZ568" s="7"/>
      <c r="BA568" s="7"/>
      <c r="BB568" s="7"/>
      <c r="BC568" s="7"/>
      <c r="BD568" s="7"/>
      <c r="BE568" s="7"/>
      <c r="BF568" s="7"/>
      <c r="BG568" s="7"/>
      <c r="BH568" s="7"/>
      <c r="BI568" s="7"/>
      <c r="BJ568" s="7"/>
      <c r="BK568" s="7"/>
      <c r="BL568" s="7"/>
      <c r="BM568" s="7"/>
    </row>
    <row r="569" spans="1:65" ht="15.5" x14ac:dyDescent="0.25">
      <c r="A569" s="7"/>
      <c r="B569" s="8"/>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c r="AX569" s="7"/>
      <c r="AY569" s="7"/>
      <c r="AZ569" s="7"/>
      <c r="BA569" s="7"/>
      <c r="BB569" s="7"/>
      <c r="BC569" s="7"/>
      <c r="BD569" s="7"/>
      <c r="BE569" s="7"/>
      <c r="BF569" s="7"/>
      <c r="BG569" s="7"/>
      <c r="BH569" s="7"/>
      <c r="BI569" s="7"/>
      <c r="BJ569" s="7"/>
      <c r="BK569" s="7"/>
      <c r="BL569" s="7"/>
      <c r="BM569" s="7"/>
    </row>
    <row r="570" spans="1:65" ht="15.5" x14ac:dyDescent="0.25">
      <c r="A570" s="7"/>
      <c r="B570" s="8"/>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c r="AX570" s="7"/>
      <c r="AY570" s="7"/>
      <c r="AZ570" s="7"/>
      <c r="BA570" s="7"/>
      <c r="BB570" s="7"/>
      <c r="BC570" s="7"/>
      <c r="BD570" s="7"/>
      <c r="BE570" s="7"/>
      <c r="BF570" s="7"/>
      <c r="BG570" s="7"/>
      <c r="BH570" s="7"/>
      <c r="BI570" s="7"/>
      <c r="BJ570" s="7"/>
      <c r="BK570" s="7"/>
      <c r="BL570" s="7"/>
      <c r="BM570" s="7"/>
    </row>
    <row r="571" spans="1:65" ht="15.5" x14ac:dyDescent="0.25">
      <c r="A571" s="7"/>
      <c r="B571" s="8"/>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c r="AX571" s="7"/>
      <c r="AY571" s="7"/>
      <c r="AZ571" s="7"/>
      <c r="BA571" s="7"/>
      <c r="BB571" s="7"/>
      <c r="BC571" s="7"/>
      <c r="BD571" s="7"/>
      <c r="BE571" s="7"/>
      <c r="BF571" s="7"/>
      <c r="BG571" s="7"/>
      <c r="BH571" s="7"/>
      <c r="BI571" s="7"/>
      <c r="BJ571" s="7"/>
      <c r="BK571" s="7"/>
      <c r="BL571" s="7"/>
      <c r="BM571" s="7"/>
    </row>
    <row r="572" spans="1:65" ht="15.5" x14ac:dyDescent="0.25">
      <c r="A572" s="7"/>
      <c r="B572" s="8"/>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c r="AX572" s="7"/>
      <c r="AY572" s="7"/>
      <c r="AZ572" s="7"/>
      <c r="BA572" s="7"/>
      <c r="BB572" s="7"/>
      <c r="BC572" s="7"/>
      <c r="BD572" s="7"/>
      <c r="BE572" s="7"/>
      <c r="BF572" s="7"/>
      <c r="BG572" s="7"/>
      <c r="BH572" s="7"/>
      <c r="BI572" s="7"/>
      <c r="BJ572" s="7"/>
      <c r="BK572" s="7"/>
      <c r="BL572" s="7"/>
      <c r="BM572" s="7"/>
    </row>
    <row r="573" spans="1:65" ht="15.5" x14ac:dyDescent="0.25">
      <c r="A573" s="7"/>
      <c r="B573" s="8"/>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c r="AX573" s="7"/>
      <c r="AY573" s="7"/>
      <c r="AZ573" s="7"/>
      <c r="BA573" s="7"/>
      <c r="BB573" s="7"/>
      <c r="BC573" s="7"/>
      <c r="BD573" s="7"/>
      <c r="BE573" s="7"/>
      <c r="BF573" s="7"/>
      <c r="BG573" s="7"/>
      <c r="BH573" s="7"/>
      <c r="BI573" s="7"/>
      <c r="BJ573" s="7"/>
      <c r="BK573" s="7"/>
      <c r="BL573" s="7"/>
      <c r="BM573" s="7"/>
    </row>
    <row r="574" spans="1:65" ht="15.5" x14ac:dyDescent="0.25">
      <c r="A574" s="7"/>
      <c r="B574" s="8"/>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c r="AX574" s="7"/>
      <c r="AY574" s="7"/>
      <c r="AZ574" s="7"/>
      <c r="BA574" s="7"/>
      <c r="BB574" s="7"/>
      <c r="BC574" s="7"/>
      <c r="BD574" s="7"/>
      <c r="BE574" s="7"/>
      <c r="BF574" s="7"/>
      <c r="BG574" s="7"/>
      <c r="BH574" s="7"/>
      <c r="BI574" s="7"/>
      <c r="BJ574" s="7"/>
      <c r="BK574" s="7"/>
      <c r="BL574" s="7"/>
      <c r="BM574" s="7"/>
    </row>
    <row r="575" spans="1:65" ht="15.5" x14ac:dyDescent="0.25">
      <c r="A575" s="7"/>
      <c r="B575" s="8"/>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c r="AX575" s="7"/>
      <c r="AY575" s="7"/>
      <c r="AZ575" s="7"/>
      <c r="BA575" s="7"/>
      <c r="BB575" s="7"/>
      <c r="BC575" s="7"/>
      <c r="BD575" s="7"/>
      <c r="BE575" s="7"/>
      <c r="BF575" s="7"/>
      <c r="BG575" s="7"/>
      <c r="BH575" s="7"/>
      <c r="BI575" s="7"/>
      <c r="BJ575" s="7"/>
      <c r="BK575" s="7"/>
      <c r="BL575" s="7"/>
      <c r="BM575" s="7"/>
    </row>
    <row r="576" spans="1:65" ht="15.5" x14ac:dyDescent="0.25">
      <c r="A576" s="7"/>
      <c r="B576" s="8"/>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c r="AX576" s="7"/>
      <c r="AY576" s="7"/>
      <c r="AZ576" s="7"/>
      <c r="BA576" s="7"/>
      <c r="BB576" s="7"/>
      <c r="BC576" s="7"/>
      <c r="BD576" s="7"/>
      <c r="BE576" s="7"/>
      <c r="BF576" s="7"/>
      <c r="BG576" s="7"/>
      <c r="BH576" s="7"/>
      <c r="BI576" s="7"/>
      <c r="BJ576" s="7"/>
      <c r="BK576" s="7"/>
      <c r="BL576" s="7"/>
      <c r="BM576" s="7"/>
    </row>
    <row r="577" spans="1:65" ht="15.5" x14ac:dyDescent="0.25">
      <c r="A577" s="7"/>
      <c r="B577" s="8"/>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c r="AX577" s="7"/>
      <c r="AY577" s="7"/>
      <c r="AZ577" s="7"/>
      <c r="BA577" s="7"/>
      <c r="BB577" s="7"/>
      <c r="BC577" s="7"/>
      <c r="BD577" s="7"/>
      <c r="BE577" s="7"/>
      <c r="BF577" s="7"/>
      <c r="BG577" s="7"/>
      <c r="BH577" s="7"/>
      <c r="BI577" s="7"/>
      <c r="BJ577" s="7"/>
      <c r="BK577" s="7"/>
      <c r="BL577" s="7"/>
      <c r="BM577" s="7"/>
    </row>
    <row r="578" spans="1:65" ht="15.5" x14ac:dyDescent="0.25">
      <c r="A578" s="7"/>
      <c r="B578" s="8"/>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c r="AX578" s="7"/>
      <c r="AY578" s="7"/>
      <c r="AZ578" s="7"/>
      <c r="BA578" s="7"/>
      <c r="BB578" s="7"/>
      <c r="BC578" s="7"/>
      <c r="BD578" s="7"/>
      <c r="BE578" s="7"/>
      <c r="BF578" s="7"/>
      <c r="BG578" s="7"/>
      <c r="BH578" s="7"/>
      <c r="BI578" s="7"/>
      <c r="BJ578" s="7"/>
      <c r="BK578" s="7"/>
      <c r="BL578" s="7"/>
      <c r="BM578" s="7"/>
    </row>
    <row r="579" spans="1:65" ht="15.5" x14ac:dyDescent="0.25">
      <c r="A579" s="7"/>
      <c r="B579" s="8"/>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X579" s="7"/>
      <c r="AY579" s="7"/>
      <c r="AZ579" s="7"/>
      <c r="BA579" s="7"/>
      <c r="BB579" s="7"/>
      <c r="BC579" s="7"/>
      <c r="BD579" s="7"/>
      <c r="BE579" s="7"/>
      <c r="BF579" s="7"/>
      <c r="BG579" s="7"/>
      <c r="BH579" s="7"/>
      <c r="BI579" s="7"/>
      <c r="BJ579" s="7"/>
      <c r="BK579" s="7"/>
      <c r="BL579" s="7"/>
      <c r="BM579" s="7"/>
    </row>
    <row r="580" spans="1:65" ht="15.5" x14ac:dyDescent="0.25">
      <c r="A580" s="7"/>
      <c r="B580" s="8"/>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X580" s="7"/>
      <c r="AY580" s="7"/>
      <c r="AZ580" s="7"/>
      <c r="BA580" s="7"/>
      <c r="BB580" s="7"/>
      <c r="BC580" s="7"/>
      <c r="BD580" s="7"/>
      <c r="BE580" s="7"/>
      <c r="BF580" s="7"/>
      <c r="BG580" s="7"/>
      <c r="BH580" s="7"/>
      <c r="BI580" s="7"/>
      <c r="BJ580" s="7"/>
      <c r="BK580" s="7"/>
      <c r="BL580" s="7"/>
      <c r="BM580" s="7"/>
    </row>
    <row r="581" spans="1:65" ht="15.5" x14ac:dyDescent="0.25">
      <c r="A581" s="7"/>
      <c r="B581" s="8"/>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c r="AX581" s="7"/>
      <c r="AY581" s="7"/>
      <c r="AZ581" s="7"/>
      <c r="BA581" s="7"/>
      <c r="BB581" s="7"/>
      <c r="BC581" s="7"/>
      <c r="BD581" s="7"/>
      <c r="BE581" s="7"/>
      <c r="BF581" s="7"/>
      <c r="BG581" s="7"/>
      <c r="BH581" s="7"/>
      <c r="BI581" s="7"/>
      <c r="BJ581" s="7"/>
      <c r="BK581" s="7"/>
      <c r="BL581" s="7"/>
      <c r="BM581" s="7"/>
    </row>
    <row r="582" spans="1:65" ht="15.5" x14ac:dyDescent="0.25">
      <c r="A582" s="7"/>
      <c r="B582" s="8"/>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c r="AX582" s="7"/>
      <c r="AY582" s="7"/>
      <c r="AZ582" s="7"/>
      <c r="BA582" s="7"/>
      <c r="BB582" s="7"/>
      <c r="BC582" s="7"/>
      <c r="BD582" s="7"/>
      <c r="BE582" s="7"/>
      <c r="BF582" s="7"/>
      <c r="BG582" s="7"/>
      <c r="BH582" s="7"/>
      <c r="BI582" s="7"/>
      <c r="BJ582" s="7"/>
      <c r="BK582" s="7"/>
      <c r="BL582" s="7"/>
      <c r="BM582" s="7"/>
    </row>
    <row r="583" spans="1:65" ht="15.5" x14ac:dyDescent="0.25">
      <c r="A583" s="7"/>
      <c r="B583" s="8"/>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Y583" s="7"/>
      <c r="AZ583" s="7"/>
      <c r="BA583" s="7"/>
      <c r="BB583" s="7"/>
      <c r="BC583" s="7"/>
      <c r="BD583" s="7"/>
      <c r="BE583" s="7"/>
      <c r="BF583" s="7"/>
      <c r="BG583" s="7"/>
      <c r="BH583" s="7"/>
      <c r="BI583" s="7"/>
      <c r="BJ583" s="7"/>
      <c r="BK583" s="7"/>
      <c r="BL583" s="7"/>
      <c r="BM583" s="7"/>
    </row>
    <row r="584" spans="1:65" ht="15.5" x14ac:dyDescent="0.25">
      <c r="A584" s="7"/>
      <c r="B584" s="8"/>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c r="AX584" s="7"/>
      <c r="AY584" s="7"/>
      <c r="AZ584" s="7"/>
      <c r="BA584" s="7"/>
      <c r="BB584" s="7"/>
      <c r="BC584" s="7"/>
      <c r="BD584" s="7"/>
      <c r="BE584" s="7"/>
      <c r="BF584" s="7"/>
      <c r="BG584" s="7"/>
      <c r="BH584" s="7"/>
      <c r="BI584" s="7"/>
      <c r="BJ584" s="7"/>
      <c r="BK584" s="7"/>
      <c r="BL584" s="7"/>
      <c r="BM584" s="7"/>
    </row>
    <row r="585" spans="1:65" ht="15.5" x14ac:dyDescent="0.25">
      <c r="A585" s="7"/>
      <c r="B585" s="8"/>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c r="AX585" s="7"/>
      <c r="AY585" s="7"/>
      <c r="AZ585" s="7"/>
      <c r="BA585" s="7"/>
      <c r="BB585" s="7"/>
      <c r="BC585" s="7"/>
      <c r="BD585" s="7"/>
      <c r="BE585" s="7"/>
      <c r="BF585" s="7"/>
      <c r="BG585" s="7"/>
      <c r="BH585" s="7"/>
      <c r="BI585" s="7"/>
      <c r="BJ585" s="7"/>
      <c r="BK585" s="7"/>
      <c r="BL585" s="7"/>
      <c r="BM585" s="7"/>
    </row>
    <row r="586" spans="1:65" ht="15.5" x14ac:dyDescent="0.25">
      <c r="A586" s="7"/>
      <c r="B586" s="8"/>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c r="AX586" s="7"/>
      <c r="AY586" s="7"/>
      <c r="AZ586" s="7"/>
      <c r="BA586" s="7"/>
      <c r="BB586" s="7"/>
      <c r="BC586" s="7"/>
      <c r="BD586" s="7"/>
      <c r="BE586" s="7"/>
      <c r="BF586" s="7"/>
      <c r="BG586" s="7"/>
      <c r="BH586" s="7"/>
      <c r="BI586" s="7"/>
      <c r="BJ586" s="7"/>
      <c r="BK586" s="7"/>
      <c r="BL586" s="7"/>
      <c r="BM586" s="7"/>
    </row>
    <row r="587" spans="1:65" ht="15.5" x14ac:dyDescent="0.25">
      <c r="A587" s="7"/>
      <c r="B587" s="8"/>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c r="AX587" s="7"/>
      <c r="AY587" s="7"/>
      <c r="AZ587" s="7"/>
      <c r="BA587" s="7"/>
      <c r="BB587" s="7"/>
      <c r="BC587" s="7"/>
      <c r="BD587" s="7"/>
      <c r="BE587" s="7"/>
      <c r="BF587" s="7"/>
      <c r="BG587" s="7"/>
      <c r="BH587" s="7"/>
      <c r="BI587" s="7"/>
      <c r="BJ587" s="7"/>
      <c r="BK587" s="7"/>
      <c r="BL587" s="7"/>
      <c r="BM587" s="7"/>
    </row>
    <row r="588" spans="1:65" ht="15.5" x14ac:dyDescent="0.25">
      <c r="A588" s="7"/>
      <c r="B588" s="8"/>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c r="AX588" s="7"/>
      <c r="AY588" s="7"/>
      <c r="AZ588" s="7"/>
      <c r="BA588" s="7"/>
      <c r="BB588" s="7"/>
      <c r="BC588" s="7"/>
      <c r="BD588" s="7"/>
      <c r="BE588" s="7"/>
      <c r="BF588" s="7"/>
      <c r="BG588" s="7"/>
      <c r="BH588" s="7"/>
      <c r="BI588" s="7"/>
      <c r="BJ588" s="7"/>
      <c r="BK588" s="7"/>
      <c r="BL588" s="7"/>
      <c r="BM588" s="7"/>
    </row>
    <row r="589" spans="1:65" ht="15.5" x14ac:dyDescent="0.25">
      <c r="A589" s="7"/>
      <c r="B589" s="8"/>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c r="AX589" s="7"/>
      <c r="AY589" s="7"/>
      <c r="AZ589" s="7"/>
      <c r="BA589" s="7"/>
      <c r="BB589" s="7"/>
      <c r="BC589" s="7"/>
      <c r="BD589" s="7"/>
      <c r="BE589" s="7"/>
      <c r="BF589" s="7"/>
      <c r="BG589" s="7"/>
      <c r="BH589" s="7"/>
      <c r="BI589" s="7"/>
      <c r="BJ589" s="7"/>
      <c r="BK589" s="7"/>
      <c r="BL589" s="7"/>
      <c r="BM589" s="7"/>
    </row>
    <row r="590" spans="1:65" ht="15.5" x14ac:dyDescent="0.25">
      <c r="A590" s="7"/>
      <c r="B590" s="8"/>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c r="AX590" s="7"/>
      <c r="AY590" s="7"/>
      <c r="AZ590" s="7"/>
      <c r="BA590" s="7"/>
      <c r="BB590" s="7"/>
      <c r="BC590" s="7"/>
      <c r="BD590" s="7"/>
      <c r="BE590" s="7"/>
      <c r="BF590" s="7"/>
      <c r="BG590" s="7"/>
      <c r="BH590" s="7"/>
      <c r="BI590" s="7"/>
      <c r="BJ590" s="7"/>
      <c r="BK590" s="7"/>
      <c r="BL590" s="7"/>
      <c r="BM590" s="7"/>
    </row>
    <row r="591" spans="1:65" ht="15.5" x14ac:dyDescent="0.25">
      <c r="A591" s="7"/>
      <c r="B591" s="8"/>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c r="AX591" s="7"/>
      <c r="AY591" s="7"/>
      <c r="AZ591" s="7"/>
      <c r="BA591" s="7"/>
      <c r="BB591" s="7"/>
      <c r="BC591" s="7"/>
      <c r="BD591" s="7"/>
      <c r="BE591" s="7"/>
      <c r="BF591" s="7"/>
      <c r="BG591" s="7"/>
      <c r="BH591" s="7"/>
      <c r="BI591" s="7"/>
      <c r="BJ591" s="7"/>
      <c r="BK591" s="7"/>
      <c r="BL591" s="7"/>
      <c r="BM591" s="7"/>
    </row>
    <row r="592" spans="1:65" ht="15.5" x14ac:dyDescent="0.25">
      <c r="A592" s="7"/>
      <c r="B592" s="8"/>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c r="AZ592" s="7"/>
      <c r="BA592" s="7"/>
      <c r="BB592" s="7"/>
      <c r="BC592" s="7"/>
      <c r="BD592" s="7"/>
      <c r="BE592" s="7"/>
      <c r="BF592" s="7"/>
      <c r="BG592" s="7"/>
      <c r="BH592" s="7"/>
      <c r="BI592" s="7"/>
      <c r="BJ592" s="7"/>
      <c r="BK592" s="7"/>
      <c r="BL592" s="7"/>
      <c r="BM592" s="7"/>
    </row>
    <row r="593" spans="1:65" ht="15.5" x14ac:dyDescent="0.25">
      <c r="A593" s="7"/>
      <c r="B593" s="8"/>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c r="AZ593" s="7"/>
      <c r="BA593" s="7"/>
      <c r="BB593" s="7"/>
      <c r="BC593" s="7"/>
      <c r="BD593" s="7"/>
      <c r="BE593" s="7"/>
      <c r="BF593" s="7"/>
      <c r="BG593" s="7"/>
      <c r="BH593" s="7"/>
      <c r="BI593" s="7"/>
      <c r="BJ593" s="7"/>
      <c r="BK593" s="7"/>
      <c r="BL593" s="7"/>
      <c r="BM593" s="7"/>
    </row>
    <row r="594" spans="1:65" ht="15.5" x14ac:dyDescent="0.25">
      <c r="A594" s="7"/>
      <c r="B594" s="8"/>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c r="AZ594" s="7"/>
      <c r="BA594" s="7"/>
      <c r="BB594" s="7"/>
      <c r="BC594" s="7"/>
      <c r="BD594" s="7"/>
      <c r="BE594" s="7"/>
      <c r="BF594" s="7"/>
      <c r="BG594" s="7"/>
      <c r="BH594" s="7"/>
      <c r="BI594" s="7"/>
      <c r="BJ594" s="7"/>
      <c r="BK594" s="7"/>
      <c r="BL594" s="7"/>
      <c r="BM594" s="7"/>
    </row>
    <row r="595" spans="1:65" ht="15.5" x14ac:dyDescent="0.25">
      <c r="A595" s="7"/>
      <c r="B595" s="8"/>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c r="AX595" s="7"/>
      <c r="AY595" s="7"/>
      <c r="AZ595" s="7"/>
      <c r="BA595" s="7"/>
      <c r="BB595" s="7"/>
      <c r="BC595" s="7"/>
      <c r="BD595" s="7"/>
      <c r="BE595" s="7"/>
      <c r="BF595" s="7"/>
      <c r="BG595" s="7"/>
      <c r="BH595" s="7"/>
      <c r="BI595" s="7"/>
      <c r="BJ595" s="7"/>
      <c r="BK595" s="7"/>
      <c r="BL595" s="7"/>
      <c r="BM595" s="7"/>
    </row>
    <row r="596" spans="1:65" ht="15.5" x14ac:dyDescent="0.25">
      <c r="A596" s="7"/>
      <c r="B596" s="8"/>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c r="AX596" s="7"/>
      <c r="AY596" s="7"/>
      <c r="AZ596" s="7"/>
      <c r="BA596" s="7"/>
      <c r="BB596" s="7"/>
      <c r="BC596" s="7"/>
      <c r="BD596" s="7"/>
      <c r="BE596" s="7"/>
      <c r="BF596" s="7"/>
      <c r="BG596" s="7"/>
      <c r="BH596" s="7"/>
      <c r="BI596" s="7"/>
      <c r="BJ596" s="7"/>
      <c r="BK596" s="7"/>
      <c r="BL596" s="7"/>
      <c r="BM596" s="7"/>
    </row>
    <row r="597" spans="1:65" ht="15.5" x14ac:dyDescent="0.25">
      <c r="A597" s="7"/>
      <c r="B597" s="8"/>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c r="AX597" s="7"/>
      <c r="AY597" s="7"/>
      <c r="AZ597" s="7"/>
      <c r="BA597" s="7"/>
      <c r="BB597" s="7"/>
      <c r="BC597" s="7"/>
      <c r="BD597" s="7"/>
      <c r="BE597" s="7"/>
      <c r="BF597" s="7"/>
      <c r="BG597" s="7"/>
      <c r="BH597" s="7"/>
      <c r="BI597" s="7"/>
      <c r="BJ597" s="7"/>
      <c r="BK597" s="7"/>
      <c r="BL597" s="7"/>
      <c r="BM597" s="7"/>
    </row>
    <row r="598" spans="1:65" ht="15.5" x14ac:dyDescent="0.25">
      <c r="A598" s="7"/>
      <c r="B598" s="8"/>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c r="AX598" s="7"/>
      <c r="AY598" s="7"/>
      <c r="AZ598" s="7"/>
      <c r="BA598" s="7"/>
      <c r="BB598" s="7"/>
      <c r="BC598" s="7"/>
      <c r="BD598" s="7"/>
      <c r="BE598" s="7"/>
      <c r="BF598" s="7"/>
      <c r="BG598" s="7"/>
      <c r="BH598" s="7"/>
      <c r="BI598" s="7"/>
      <c r="BJ598" s="7"/>
      <c r="BK598" s="7"/>
      <c r="BL598" s="7"/>
      <c r="BM598" s="7"/>
    </row>
    <row r="599" spans="1:65" ht="15.5" x14ac:dyDescent="0.25">
      <c r="A599" s="7"/>
      <c r="B599" s="8"/>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c r="AX599" s="7"/>
      <c r="AY599" s="7"/>
      <c r="AZ599" s="7"/>
      <c r="BA599" s="7"/>
      <c r="BB599" s="7"/>
      <c r="BC599" s="7"/>
      <c r="BD599" s="7"/>
      <c r="BE599" s="7"/>
      <c r="BF599" s="7"/>
      <c r="BG599" s="7"/>
      <c r="BH599" s="7"/>
      <c r="BI599" s="7"/>
      <c r="BJ599" s="7"/>
      <c r="BK599" s="7"/>
      <c r="BL599" s="7"/>
      <c r="BM599" s="7"/>
    </row>
    <row r="600" spans="1:65" ht="15.5" x14ac:dyDescent="0.25">
      <c r="A600" s="7"/>
      <c r="B600" s="8"/>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c r="AX600" s="7"/>
      <c r="AY600" s="7"/>
      <c r="AZ600" s="7"/>
      <c r="BA600" s="7"/>
      <c r="BB600" s="7"/>
      <c r="BC600" s="7"/>
      <c r="BD600" s="7"/>
      <c r="BE600" s="7"/>
      <c r="BF600" s="7"/>
      <c r="BG600" s="7"/>
      <c r="BH600" s="7"/>
      <c r="BI600" s="7"/>
      <c r="BJ600" s="7"/>
      <c r="BK600" s="7"/>
      <c r="BL600" s="7"/>
      <c r="BM600" s="7"/>
    </row>
    <row r="601" spans="1:65" ht="15.5" x14ac:dyDescent="0.25">
      <c r="A601" s="7"/>
      <c r="B601" s="8"/>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c r="AX601" s="7"/>
      <c r="AY601" s="7"/>
      <c r="AZ601" s="7"/>
      <c r="BA601" s="7"/>
      <c r="BB601" s="7"/>
      <c r="BC601" s="7"/>
      <c r="BD601" s="7"/>
      <c r="BE601" s="7"/>
      <c r="BF601" s="7"/>
      <c r="BG601" s="7"/>
      <c r="BH601" s="7"/>
      <c r="BI601" s="7"/>
      <c r="BJ601" s="7"/>
      <c r="BK601" s="7"/>
      <c r="BL601" s="7"/>
      <c r="BM601" s="7"/>
    </row>
    <row r="602" spans="1:65" ht="15.5" x14ac:dyDescent="0.25">
      <c r="A602" s="7"/>
      <c r="B602" s="8"/>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c r="AX602" s="7"/>
      <c r="AY602" s="7"/>
      <c r="AZ602" s="7"/>
      <c r="BA602" s="7"/>
      <c r="BB602" s="7"/>
      <c r="BC602" s="7"/>
      <c r="BD602" s="7"/>
      <c r="BE602" s="7"/>
      <c r="BF602" s="7"/>
      <c r="BG602" s="7"/>
      <c r="BH602" s="7"/>
      <c r="BI602" s="7"/>
      <c r="BJ602" s="7"/>
      <c r="BK602" s="7"/>
      <c r="BL602" s="7"/>
      <c r="BM602" s="7"/>
    </row>
    <row r="603" spans="1:65" ht="15.5" x14ac:dyDescent="0.25">
      <c r="A603" s="7"/>
      <c r="B603" s="8"/>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c r="AX603" s="7"/>
      <c r="AY603" s="7"/>
      <c r="AZ603" s="7"/>
      <c r="BA603" s="7"/>
      <c r="BB603" s="7"/>
      <c r="BC603" s="7"/>
      <c r="BD603" s="7"/>
      <c r="BE603" s="7"/>
      <c r="BF603" s="7"/>
      <c r="BG603" s="7"/>
      <c r="BH603" s="7"/>
      <c r="BI603" s="7"/>
      <c r="BJ603" s="7"/>
      <c r="BK603" s="7"/>
      <c r="BL603" s="7"/>
      <c r="BM603" s="7"/>
    </row>
    <row r="604" spans="1:65" ht="15.5" x14ac:dyDescent="0.25">
      <c r="A604" s="7"/>
      <c r="B604" s="8"/>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c r="AX604" s="7"/>
      <c r="AY604" s="7"/>
      <c r="AZ604" s="7"/>
      <c r="BA604" s="7"/>
      <c r="BB604" s="7"/>
      <c r="BC604" s="7"/>
      <c r="BD604" s="7"/>
      <c r="BE604" s="7"/>
      <c r="BF604" s="7"/>
      <c r="BG604" s="7"/>
      <c r="BH604" s="7"/>
      <c r="BI604" s="7"/>
      <c r="BJ604" s="7"/>
      <c r="BK604" s="7"/>
      <c r="BL604" s="7"/>
      <c r="BM604" s="7"/>
    </row>
    <row r="605" spans="1:65" ht="15.5" x14ac:dyDescent="0.25">
      <c r="A605" s="7"/>
      <c r="B605" s="8"/>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c r="AX605" s="7"/>
      <c r="AY605" s="7"/>
      <c r="AZ605" s="7"/>
      <c r="BA605" s="7"/>
      <c r="BB605" s="7"/>
      <c r="BC605" s="7"/>
      <c r="BD605" s="7"/>
      <c r="BE605" s="7"/>
      <c r="BF605" s="7"/>
      <c r="BG605" s="7"/>
      <c r="BH605" s="7"/>
      <c r="BI605" s="7"/>
      <c r="BJ605" s="7"/>
      <c r="BK605" s="7"/>
      <c r="BL605" s="7"/>
      <c r="BM605" s="7"/>
    </row>
    <row r="606" spans="1:65" ht="15.5" x14ac:dyDescent="0.25">
      <c r="A606" s="7"/>
      <c r="B606" s="8"/>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c r="AX606" s="7"/>
      <c r="AY606" s="7"/>
      <c r="AZ606" s="7"/>
      <c r="BA606" s="7"/>
      <c r="BB606" s="7"/>
      <c r="BC606" s="7"/>
      <c r="BD606" s="7"/>
      <c r="BE606" s="7"/>
      <c r="BF606" s="7"/>
      <c r="BG606" s="7"/>
      <c r="BH606" s="7"/>
      <c r="BI606" s="7"/>
      <c r="BJ606" s="7"/>
      <c r="BK606" s="7"/>
      <c r="BL606" s="7"/>
      <c r="BM606" s="7"/>
    </row>
    <row r="607" spans="1:65" ht="15.5" x14ac:dyDescent="0.25">
      <c r="A607" s="7"/>
      <c r="B607" s="8"/>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c r="AX607" s="7"/>
      <c r="AY607" s="7"/>
      <c r="AZ607" s="7"/>
      <c r="BA607" s="7"/>
      <c r="BB607" s="7"/>
      <c r="BC607" s="7"/>
      <c r="BD607" s="7"/>
      <c r="BE607" s="7"/>
      <c r="BF607" s="7"/>
      <c r="BG607" s="7"/>
      <c r="BH607" s="7"/>
      <c r="BI607" s="7"/>
      <c r="BJ607" s="7"/>
      <c r="BK607" s="7"/>
      <c r="BL607" s="7"/>
      <c r="BM607" s="7"/>
    </row>
    <row r="608" spans="1:65" ht="15.5" x14ac:dyDescent="0.25">
      <c r="A608" s="7"/>
      <c r="B608" s="8"/>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c r="AX608" s="7"/>
      <c r="AY608" s="7"/>
      <c r="AZ608" s="7"/>
      <c r="BA608" s="7"/>
      <c r="BB608" s="7"/>
      <c r="BC608" s="7"/>
      <c r="BD608" s="7"/>
      <c r="BE608" s="7"/>
      <c r="BF608" s="7"/>
      <c r="BG608" s="7"/>
      <c r="BH608" s="7"/>
      <c r="BI608" s="7"/>
      <c r="BJ608" s="7"/>
      <c r="BK608" s="7"/>
      <c r="BL608" s="7"/>
      <c r="BM608" s="7"/>
    </row>
    <row r="609" spans="1:65" ht="15.5" x14ac:dyDescent="0.25">
      <c r="A609" s="7"/>
      <c r="B609" s="8"/>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c r="AX609" s="7"/>
      <c r="AY609" s="7"/>
      <c r="AZ609" s="7"/>
      <c r="BA609" s="7"/>
      <c r="BB609" s="7"/>
      <c r="BC609" s="7"/>
      <c r="BD609" s="7"/>
      <c r="BE609" s="7"/>
      <c r="BF609" s="7"/>
      <c r="BG609" s="7"/>
      <c r="BH609" s="7"/>
      <c r="BI609" s="7"/>
      <c r="BJ609" s="7"/>
      <c r="BK609" s="7"/>
      <c r="BL609" s="7"/>
      <c r="BM609" s="7"/>
    </row>
    <row r="610" spans="1:65" ht="15.5" x14ac:dyDescent="0.25">
      <c r="A610" s="7"/>
      <c r="B610" s="8"/>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c r="AX610" s="7"/>
      <c r="AY610" s="7"/>
      <c r="AZ610" s="7"/>
      <c r="BA610" s="7"/>
      <c r="BB610" s="7"/>
      <c r="BC610" s="7"/>
      <c r="BD610" s="7"/>
      <c r="BE610" s="7"/>
      <c r="BF610" s="7"/>
      <c r="BG610" s="7"/>
      <c r="BH610" s="7"/>
      <c r="BI610" s="7"/>
      <c r="BJ610" s="7"/>
      <c r="BK610" s="7"/>
      <c r="BL610" s="7"/>
      <c r="BM610" s="7"/>
    </row>
    <row r="611" spans="1:65" ht="15.5" x14ac:dyDescent="0.25">
      <c r="A611" s="7"/>
      <c r="B611" s="8"/>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c r="AX611" s="7"/>
      <c r="AY611" s="7"/>
      <c r="AZ611" s="7"/>
      <c r="BA611" s="7"/>
      <c r="BB611" s="7"/>
      <c r="BC611" s="7"/>
      <c r="BD611" s="7"/>
      <c r="BE611" s="7"/>
      <c r="BF611" s="7"/>
      <c r="BG611" s="7"/>
      <c r="BH611" s="7"/>
      <c r="BI611" s="7"/>
      <c r="BJ611" s="7"/>
      <c r="BK611" s="7"/>
      <c r="BL611" s="7"/>
      <c r="BM611" s="7"/>
    </row>
    <row r="612" spans="1:65" ht="15.5" x14ac:dyDescent="0.25">
      <c r="A612" s="7"/>
      <c r="B612" s="8"/>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c r="AX612" s="7"/>
      <c r="AY612" s="7"/>
      <c r="AZ612" s="7"/>
      <c r="BA612" s="7"/>
      <c r="BB612" s="7"/>
      <c r="BC612" s="7"/>
      <c r="BD612" s="7"/>
      <c r="BE612" s="7"/>
      <c r="BF612" s="7"/>
      <c r="BG612" s="7"/>
      <c r="BH612" s="7"/>
      <c r="BI612" s="7"/>
      <c r="BJ612" s="7"/>
      <c r="BK612" s="7"/>
      <c r="BL612" s="7"/>
      <c r="BM612" s="7"/>
    </row>
    <row r="613" spans="1:65" ht="15.5" x14ac:dyDescent="0.25">
      <c r="A613" s="7"/>
      <c r="B613" s="8"/>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c r="AX613" s="7"/>
      <c r="AY613" s="7"/>
      <c r="AZ613" s="7"/>
      <c r="BA613" s="7"/>
      <c r="BB613" s="7"/>
      <c r="BC613" s="7"/>
      <c r="BD613" s="7"/>
      <c r="BE613" s="7"/>
      <c r="BF613" s="7"/>
      <c r="BG613" s="7"/>
      <c r="BH613" s="7"/>
      <c r="BI613" s="7"/>
      <c r="BJ613" s="7"/>
      <c r="BK613" s="7"/>
      <c r="BL613" s="7"/>
      <c r="BM613" s="7"/>
    </row>
    <row r="614" spans="1:65" ht="15.5" x14ac:dyDescent="0.25">
      <c r="A614" s="7"/>
      <c r="B614" s="8"/>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c r="AX614" s="7"/>
      <c r="AY614" s="7"/>
      <c r="AZ614" s="7"/>
      <c r="BA614" s="7"/>
      <c r="BB614" s="7"/>
      <c r="BC614" s="7"/>
      <c r="BD614" s="7"/>
      <c r="BE614" s="7"/>
      <c r="BF614" s="7"/>
      <c r="BG614" s="7"/>
      <c r="BH614" s="7"/>
      <c r="BI614" s="7"/>
      <c r="BJ614" s="7"/>
      <c r="BK614" s="7"/>
      <c r="BL614" s="7"/>
      <c r="BM614" s="7"/>
    </row>
    <row r="615" spans="1:65" ht="15.5" x14ac:dyDescent="0.25">
      <c r="A615" s="7"/>
      <c r="B615" s="8"/>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c r="AX615" s="7"/>
      <c r="AY615" s="7"/>
      <c r="AZ615" s="7"/>
      <c r="BA615" s="7"/>
      <c r="BB615" s="7"/>
      <c r="BC615" s="7"/>
      <c r="BD615" s="7"/>
      <c r="BE615" s="7"/>
      <c r="BF615" s="7"/>
      <c r="BG615" s="7"/>
      <c r="BH615" s="7"/>
      <c r="BI615" s="7"/>
      <c r="BJ615" s="7"/>
      <c r="BK615" s="7"/>
      <c r="BL615" s="7"/>
      <c r="BM615" s="7"/>
    </row>
    <row r="616" spans="1:65" ht="15.5" x14ac:dyDescent="0.25">
      <c r="A616" s="7"/>
      <c r="B616" s="8"/>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c r="AX616" s="7"/>
      <c r="AY616" s="7"/>
      <c r="AZ616" s="7"/>
      <c r="BA616" s="7"/>
      <c r="BB616" s="7"/>
      <c r="BC616" s="7"/>
      <c r="BD616" s="7"/>
      <c r="BE616" s="7"/>
      <c r="BF616" s="7"/>
      <c r="BG616" s="7"/>
      <c r="BH616" s="7"/>
      <c r="BI616" s="7"/>
      <c r="BJ616" s="7"/>
      <c r="BK616" s="7"/>
      <c r="BL616" s="7"/>
      <c r="BM616" s="7"/>
    </row>
    <row r="617" spans="1:65" ht="15.5" x14ac:dyDescent="0.25">
      <c r="A617" s="7"/>
      <c r="B617" s="8"/>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c r="AX617" s="7"/>
      <c r="AY617" s="7"/>
      <c r="AZ617" s="7"/>
      <c r="BA617" s="7"/>
      <c r="BB617" s="7"/>
      <c r="BC617" s="7"/>
      <c r="BD617" s="7"/>
      <c r="BE617" s="7"/>
      <c r="BF617" s="7"/>
      <c r="BG617" s="7"/>
      <c r="BH617" s="7"/>
      <c r="BI617" s="7"/>
      <c r="BJ617" s="7"/>
      <c r="BK617" s="7"/>
      <c r="BL617" s="7"/>
      <c r="BM617" s="7"/>
    </row>
    <row r="618" spans="1:65" ht="15.5" x14ac:dyDescent="0.25">
      <c r="A618" s="7"/>
      <c r="B618" s="8"/>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c r="AX618" s="7"/>
      <c r="AY618" s="7"/>
      <c r="AZ618" s="7"/>
      <c r="BA618" s="7"/>
      <c r="BB618" s="7"/>
      <c r="BC618" s="7"/>
      <c r="BD618" s="7"/>
      <c r="BE618" s="7"/>
      <c r="BF618" s="7"/>
      <c r="BG618" s="7"/>
      <c r="BH618" s="7"/>
      <c r="BI618" s="7"/>
      <c r="BJ618" s="7"/>
      <c r="BK618" s="7"/>
      <c r="BL618" s="7"/>
      <c r="BM618" s="7"/>
    </row>
    <row r="619" spans="1:65" ht="15.5" x14ac:dyDescent="0.25">
      <c r="A619" s="7"/>
      <c r="B619" s="8"/>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c r="AX619" s="7"/>
      <c r="AY619" s="7"/>
      <c r="AZ619" s="7"/>
      <c r="BA619" s="7"/>
      <c r="BB619" s="7"/>
      <c r="BC619" s="7"/>
      <c r="BD619" s="7"/>
      <c r="BE619" s="7"/>
      <c r="BF619" s="7"/>
      <c r="BG619" s="7"/>
      <c r="BH619" s="7"/>
      <c r="BI619" s="7"/>
      <c r="BJ619" s="7"/>
      <c r="BK619" s="7"/>
      <c r="BL619" s="7"/>
      <c r="BM619" s="7"/>
    </row>
    <row r="620" spans="1:65" ht="15.5" x14ac:dyDescent="0.25">
      <c r="A620" s="7"/>
      <c r="B620" s="8"/>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c r="AX620" s="7"/>
      <c r="AY620" s="7"/>
      <c r="AZ620" s="7"/>
      <c r="BA620" s="7"/>
      <c r="BB620" s="7"/>
      <c r="BC620" s="7"/>
      <c r="BD620" s="7"/>
      <c r="BE620" s="7"/>
      <c r="BF620" s="7"/>
      <c r="BG620" s="7"/>
      <c r="BH620" s="7"/>
      <c r="BI620" s="7"/>
      <c r="BJ620" s="7"/>
      <c r="BK620" s="7"/>
      <c r="BL620" s="7"/>
      <c r="BM620" s="7"/>
    </row>
    <row r="621" spans="1:65" ht="15.5" x14ac:dyDescent="0.25">
      <c r="A621" s="7"/>
      <c r="B621" s="8"/>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c r="AX621" s="7"/>
      <c r="AY621" s="7"/>
      <c r="AZ621" s="7"/>
      <c r="BA621" s="7"/>
      <c r="BB621" s="7"/>
      <c r="BC621" s="7"/>
      <c r="BD621" s="7"/>
      <c r="BE621" s="7"/>
      <c r="BF621" s="7"/>
      <c r="BG621" s="7"/>
      <c r="BH621" s="7"/>
      <c r="BI621" s="7"/>
      <c r="BJ621" s="7"/>
      <c r="BK621" s="7"/>
      <c r="BL621" s="7"/>
      <c r="BM621" s="7"/>
    </row>
    <row r="622" spans="1:65" ht="15.5" x14ac:dyDescent="0.25">
      <c r="A622" s="7"/>
      <c r="B622" s="8"/>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c r="AX622" s="7"/>
      <c r="AY622" s="7"/>
      <c r="AZ622" s="7"/>
      <c r="BA622" s="7"/>
      <c r="BB622" s="7"/>
      <c r="BC622" s="7"/>
      <c r="BD622" s="7"/>
      <c r="BE622" s="7"/>
      <c r="BF622" s="7"/>
      <c r="BG622" s="7"/>
      <c r="BH622" s="7"/>
      <c r="BI622" s="7"/>
      <c r="BJ622" s="7"/>
      <c r="BK622" s="7"/>
      <c r="BL622" s="7"/>
      <c r="BM622" s="7"/>
    </row>
    <row r="623" spans="1:65" ht="15.5" x14ac:dyDescent="0.25">
      <c r="A623" s="7"/>
      <c r="B623" s="8"/>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c r="AX623" s="7"/>
      <c r="AY623" s="7"/>
      <c r="AZ623" s="7"/>
      <c r="BA623" s="7"/>
      <c r="BB623" s="7"/>
      <c r="BC623" s="7"/>
      <c r="BD623" s="7"/>
      <c r="BE623" s="7"/>
      <c r="BF623" s="7"/>
      <c r="BG623" s="7"/>
      <c r="BH623" s="7"/>
      <c r="BI623" s="7"/>
      <c r="BJ623" s="7"/>
      <c r="BK623" s="7"/>
      <c r="BL623" s="7"/>
      <c r="BM623" s="7"/>
    </row>
    <row r="624" spans="1:65" ht="15.5" x14ac:dyDescent="0.25">
      <c r="A624" s="7"/>
      <c r="B624" s="8"/>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c r="AX624" s="7"/>
      <c r="AY624" s="7"/>
      <c r="AZ624" s="7"/>
      <c r="BA624" s="7"/>
      <c r="BB624" s="7"/>
      <c r="BC624" s="7"/>
      <c r="BD624" s="7"/>
      <c r="BE624" s="7"/>
      <c r="BF624" s="7"/>
      <c r="BG624" s="7"/>
      <c r="BH624" s="7"/>
      <c r="BI624" s="7"/>
      <c r="BJ624" s="7"/>
      <c r="BK624" s="7"/>
      <c r="BL624" s="7"/>
      <c r="BM624" s="7"/>
    </row>
    <row r="625" spans="1:65" ht="15.5" x14ac:dyDescent="0.25">
      <c r="A625" s="7"/>
      <c r="B625" s="8"/>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c r="AX625" s="7"/>
      <c r="AY625" s="7"/>
      <c r="AZ625" s="7"/>
      <c r="BA625" s="7"/>
      <c r="BB625" s="7"/>
      <c r="BC625" s="7"/>
      <c r="BD625" s="7"/>
      <c r="BE625" s="7"/>
      <c r="BF625" s="7"/>
      <c r="BG625" s="7"/>
      <c r="BH625" s="7"/>
      <c r="BI625" s="7"/>
      <c r="BJ625" s="7"/>
      <c r="BK625" s="7"/>
      <c r="BL625" s="7"/>
      <c r="BM625" s="7"/>
    </row>
    <row r="626" spans="1:65" ht="15.5" x14ac:dyDescent="0.25">
      <c r="A626" s="7"/>
      <c r="B626" s="8"/>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c r="AX626" s="7"/>
      <c r="AY626" s="7"/>
      <c r="AZ626" s="7"/>
      <c r="BA626" s="7"/>
      <c r="BB626" s="7"/>
      <c r="BC626" s="7"/>
      <c r="BD626" s="7"/>
      <c r="BE626" s="7"/>
      <c r="BF626" s="7"/>
      <c r="BG626" s="7"/>
      <c r="BH626" s="7"/>
      <c r="BI626" s="7"/>
      <c r="BJ626" s="7"/>
      <c r="BK626" s="7"/>
      <c r="BL626" s="7"/>
      <c r="BM626" s="7"/>
    </row>
    <row r="627" spans="1:65" ht="15.5" x14ac:dyDescent="0.25">
      <c r="A627" s="7"/>
      <c r="B627" s="8"/>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c r="AX627" s="7"/>
      <c r="AY627" s="7"/>
      <c r="AZ627" s="7"/>
      <c r="BA627" s="7"/>
      <c r="BB627" s="7"/>
      <c r="BC627" s="7"/>
      <c r="BD627" s="7"/>
      <c r="BE627" s="7"/>
      <c r="BF627" s="7"/>
      <c r="BG627" s="7"/>
      <c r="BH627" s="7"/>
      <c r="BI627" s="7"/>
      <c r="BJ627" s="7"/>
      <c r="BK627" s="7"/>
      <c r="BL627" s="7"/>
      <c r="BM627" s="7"/>
    </row>
    <row r="628" spans="1:65" ht="15.5" x14ac:dyDescent="0.25">
      <c r="A628" s="7"/>
      <c r="B628" s="8"/>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c r="AX628" s="7"/>
      <c r="AY628" s="7"/>
      <c r="AZ628" s="7"/>
      <c r="BA628" s="7"/>
      <c r="BB628" s="7"/>
      <c r="BC628" s="7"/>
      <c r="BD628" s="7"/>
      <c r="BE628" s="7"/>
      <c r="BF628" s="7"/>
      <c r="BG628" s="7"/>
      <c r="BH628" s="7"/>
      <c r="BI628" s="7"/>
      <c r="BJ628" s="7"/>
      <c r="BK628" s="7"/>
      <c r="BL628" s="7"/>
      <c r="BM628" s="7"/>
    </row>
    <row r="629" spans="1:65" ht="15.5" x14ac:dyDescent="0.25">
      <c r="A629" s="7"/>
      <c r="B629" s="8"/>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c r="AX629" s="7"/>
      <c r="AY629" s="7"/>
      <c r="AZ629" s="7"/>
      <c r="BA629" s="7"/>
      <c r="BB629" s="7"/>
      <c r="BC629" s="7"/>
      <c r="BD629" s="7"/>
      <c r="BE629" s="7"/>
      <c r="BF629" s="7"/>
      <c r="BG629" s="7"/>
      <c r="BH629" s="7"/>
      <c r="BI629" s="7"/>
      <c r="BJ629" s="7"/>
      <c r="BK629" s="7"/>
      <c r="BL629" s="7"/>
      <c r="BM629" s="7"/>
    </row>
    <row r="630" spans="1:65" ht="15.5" x14ac:dyDescent="0.25">
      <c r="A630" s="7"/>
      <c r="B630" s="8"/>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c r="AX630" s="7"/>
      <c r="AY630" s="7"/>
      <c r="AZ630" s="7"/>
      <c r="BA630" s="7"/>
      <c r="BB630" s="7"/>
      <c r="BC630" s="7"/>
      <c r="BD630" s="7"/>
      <c r="BE630" s="7"/>
      <c r="BF630" s="7"/>
      <c r="BG630" s="7"/>
      <c r="BH630" s="7"/>
      <c r="BI630" s="7"/>
      <c r="BJ630" s="7"/>
      <c r="BK630" s="7"/>
      <c r="BL630" s="7"/>
      <c r="BM630" s="7"/>
    </row>
    <row r="631" spans="1:65" ht="15.5" x14ac:dyDescent="0.25">
      <c r="A631" s="7"/>
      <c r="B631" s="8"/>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c r="AX631" s="7"/>
      <c r="AY631" s="7"/>
      <c r="AZ631" s="7"/>
      <c r="BA631" s="7"/>
      <c r="BB631" s="7"/>
      <c r="BC631" s="7"/>
      <c r="BD631" s="7"/>
      <c r="BE631" s="7"/>
      <c r="BF631" s="7"/>
      <c r="BG631" s="7"/>
      <c r="BH631" s="7"/>
      <c r="BI631" s="7"/>
      <c r="BJ631" s="7"/>
      <c r="BK631" s="7"/>
      <c r="BL631" s="7"/>
      <c r="BM631" s="7"/>
    </row>
    <row r="632" spans="1:65" ht="15.5" x14ac:dyDescent="0.25">
      <c r="A632" s="7"/>
      <c r="B632" s="8"/>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c r="AX632" s="7"/>
      <c r="AY632" s="7"/>
      <c r="AZ632" s="7"/>
      <c r="BA632" s="7"/>
      <c r="BB632" s="7"/>
      <c r="BC632" s="7"/>
      <c r="BD632" s="7"/>
      <c r="BE632" s="7"/>
      <c r="BF632" s="7"/>
      <c r="BG632" s="7"/>
      <c r="BH632" s="7"/>
      <c r="BI632" s="7"/>
      <c r="BJ632" s="7"/>
      <c r="BK632" s="7"/>
      <c r="BL632" s="7"/>
      <c r="BM632" s="7"/>
    </row>
    <row r="633" spans="1:65" ht="15.5" x14ac:dyDescent="0.25">
      <c r="A633" s="7"/>
      <c r="B633" s="8"/>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c r="AX633" s="7"/>
      <c r="AY633" s="7"/>
      <c r="AZ633" s="7"/>
      <c r="BA633" s="7"/>
      <c r="BB633" s="7"/>
      <c r="BC633" s="7"/>
      <c r="BD633" s="7"/>
      <c r="BE633" s="7"/>
      <c r="BF633" s="7"/>
      <c r="BG633" s="7"/>
      <c r="BH633" s="7"/>
      <c r="BI633" s="7"/>
      <c r="BJ633" s="7"/>
      <c r="BK633" s="7"/>
      <c r="BL633" s="7"/>
      <c r="BM633" s="7"/>
    </row>
    <row r="634" spans="1:65" ht="15.5" x14ac:dyDescent="0.25">
      <c r="A634" s="7"/>
      <c r="B634" s="8"/>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c r="AX634" s="7"/>
      <c r="AY634" s="7"/>
      <c r="AZ634" s="7"/>
      <c r="BA634" s="7"/>
      <c r="BB634" s="7"/>
      <c r="BC634" s="7"/>
      <c r="BD634" s="7"/>
      <c r="BE634" s="7"/>
      <c r="BF634" s="7"/>
      <c r="BG634" s="7"/>
      <c r="BH634" s="7"/>
      <c r="BI634" s="7"/>
      <c r="BJ634" s="7"/>
      <c r="BK634" s="7"/>
      <c r="BL634" s="7"/>
      <c r="BM634" s="7"/>
    </row>
    <row r="635" spans="1:65" ht="15.5" x14ac:dyDescent="0.25">
      <c r="A635" s="7"/>
      <c r="B635" s="8"/>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c r="AX635" s="7"/>
      <c r="AY635" s="7"/>
      <c r="AZ635" s="7"/>
      <c r="BA635" s="7"/>
      <c r="BB635" s="7"/>
      <c r="BC635" s="7"/>
      <c r="BD635" s="7"/>
      <c r="BE635" s="7"/>
      <c r="BF635" s="7"/>
      <c r="BG635" s="7"/>
      <c r="BH635" s="7"/>
      <c r="BI635" s="7"/>
      <c r="BJ635" s="7"/>
      <c r="BK635" s="7"/>
      <c r="BL635" s="7"/>
      <c r="BM635" s="7"/>
    </row>
    <row r="636" spans="1:65" ht="15.5" x14ac:dyDescent="0.25">
      <c r="A636" s="7"/>
      <c r="B636" s="8"/>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c r="AX636" s="7"/>
      <c r="AY636" s="7"/>
      <c r="AZ636" s="7"/>
      <c r="BA636" s="7"/>
      <c r="BB636" s="7"/>
      <c r="BC636" s="7"/>
      <c r="BD636" s="7"/>
      <c r="BE636" s="7"/>
      <c r="BF636" s="7"/>
      <c r="BG636" s="7"/>
      <c r="BH636" s="7"/>
      <c r="BI636" s="7"/>
      <c r="BJ636" s="7"/>
      <c r="BK636" s="7"/>
      <c r="BL636" s="7"/>
      <c r="BM636" s="7"/>
    </row>
    <row r="637" spans="1:65" ht="15.5" x14ac:dyDescent="0.25">
      <c r="A637" s="7"/>
      <c r="B637" s="8"/>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c r="AX637" s="7"/>
      <c r="AY637" s="7"/>
      <c r="AZ637" s="7"/>
      <c r="BA637" s="7"/>
      <c r="BB637" s="7"/>
      <c r="BC637" s="7"/>
      <c r="BD637" s="7"/>
      <c r="BE637" s="7"/>
      <c r="BF637" s="7"/>
      <c r="BG637" s="7"/>
      <c r="BH637" s="7"/>
      <c r="BI637" s="7"/>
      <c r="BJ637" s="7"/>
      <c r="BK637" s="7"/>
      <c r="BL637" s="7"/>
      <c r="BM637" s="7"/>
    </row>
    <row r="638" spans="1:65" ht="15.5" x14ac:dyDescent="0.25">
      <c r="A638" s="7"/>
      <c r="B638" s="8"/>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c r="AX638" s="7"/>
      <c r="AY638" s="7"/>
      <c r="AZ638" s="7"/>
      <c r="BA638" s="7"/>
      <c r="BB638" s="7"/>
      <c r="BC638" s="7"/>
      <c r="BD638" s="7"/>
      <c r="BE638" s="7"/>
      <c r="BF638" s="7"/>
      <c r="BG638" s="7"/>
      <c r="BH638" s="7"/>
      <c r="BI638" s="7"/>
      <c r="BJ638" s="7"/>
      <c r="BK638" s="7"/>
      <c r="BL638" s="7"/>
      <c r="BM638" s="7"/>
    </row>
    <row r="639" spans="1:65" ht="15.5" x14ac:dyDescent="0.25">
      <c r="A639" s="7"/>
      <c r="B639" s="8"/>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c r="AX639" s="7"/>
      <c r="AY639" s="7"/>
      <c r="AZ639" s="7"/>
      <c r="BA639" s="7"/>
      <c r="BB639" s="7"/>
      <c r="BC639" s="7"/>
      <c r="BD639" s="7"/>
      <c r="BE639" s="7"/>
      <c r="BF639" s="7"/>
      <c r="BG639" s="7"/>
      <c r="BH639" s="7"/>
      <c r="BI639" s="7"/>
      <c r="BJ639" s="7"/>
      <c r="BK639" s="7"/>
      <c r="BL639" s="7"/>
      <c r="BM639" s="7"/>
    </row>
    <row r="640" spans="1:65" ht="15.5" x14ac:dyDescent="0.25">
      <c r="A640" s="7"/>
      <c r="B640" s="8"/>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c r="AX640" s="7"/>
      <c r="AY640" s="7"/>
      <c r="AZ640" s="7"/>
      <c r="BA640" s="7"/>
      <c r="BB640" s="7"/>
      <c r="BC640" s="7"/>
      <c r="BD640" s="7"/>
      <c r="BE640" s="7"/>
      <c r="BF640" s="7"/>
      <c r="BG640" s="7"/>
      <c r="BH640" s="7"/>
      <c r="BI640" s="7"/>
      <c r="BJ640" s="7"/>
      <c r="BK640" s="7"/>
      <c r="BL640" s="7"/>
      <c r="BM640" s="7"/>
    </row>
    <row r="641" spans="1:65" ht="15.5" x14ac:dyDescent="0.25">
      <c r="A641" s="7"/>
      <c r="B641" s="8"/>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c r="AX641" s="7"/>
      <c r="AY641" s="7"/>
      <c r="AZ641" s="7"/>
      <c r="BA641" s="7"/>
      <c r="BB641" s="7"/>
      <c r="BC641" s="7"/>
      <c r="BD641" s="7"/>
      <c r="BE641" s="7"/>
      <c r="BF641" s="7"/>
      <c r="BG641" s="7"/>
      <c r="BH641" s="7"/>
      <c r="BI641" s="7"/>
      <c r="BJ641" s="7"/>
      <c r="BK641" s="7"/>
      <c r="BL641" s="7"/>
      <c r="BM641" s="7"/>
    </row>
    <row r="642" spans="1:65" ht="15.5" x14ac:dyDescent="0.25">
      <c r="A642" s="7"/>
      <c r="B642" s="8"/>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c r="AX642" s="7"/>
      <c r="AY642" s="7"/>
      <c r="AZ642" s="7"/>
      <c r="BA642" s="7"/>
      <c r="BB642" s="7"/>
      <c r="BC642" s="7"/>
      <c r="BD642" s="7"/>
      <c r="BE642" s="7"/>
      <c r="BF642" s="7"/>
      <c r="BG642" s="7"/>
      <c r="BH642" s="7"/>
      <c r="BI642" s="7"/>
      <c r="BJ642" s="7"/>
      <c r="BK642" s="7"/>
      <c r="BL642" s="7"/>
      <c r="BM642" s="7"/>
    </row>
    <row r="643" spans="1:65" ht="15.5" x14ac:dyDescent="0.25">
      <c r="A643" s="7"/>
      <c r="B643" s="8"/>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c r="AX643" s="7"/>
      <c r="AY643" s="7"/>
      <c r="AZ643" s="7"/>
      <c r="BA643" s="7"/>
      <c r="BB643" s="7"/>
      <c r="BC643" s="7"/>
      <c r="BD643" s="7"/>
      <c r="BE643" s="7"/>
      <c r="BF643" s="7"/>
      <c r="BG643" s="7"/>
      <c r="BH643" s="7"/>
      <c r="BI643" s="7"/>
      <c r="BJ643" s="7"/>
      <c r="BK643" s="7"/>
      <c r="BL643" s="7"/>
      <c r="BM643" s="7"/>
    </row>
    <row r="644" spans="1:65" ht="15.5" x14ac:dyDescent="0.25">
      <c r="A644" s="7"/>
      <c r="B644" s="8"/>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c r="AX644" s="7"/>
      <c r="AY644" s="7"/>
      <c r="AZ644" s="7"/>
      <c r="BA644" s="7"/>
      <c r="BB644" s="7"/>
      <c r="BC644" s="7"/>
      <c r="BD644" s="7"/>
      <c r="BE644" s="7"/>
      <c r="BF644" s="7"/>
      <c r="BG644" s="7"/>
      <c r="BH644" s="7"/>
      <c r="BI644" s="7"/>
      <c r="BJ644" s="7"/>
      <c r="BK644" s="7"/>
      <c r="BL644" s="7"/>
      <c r="BM644" s="7"/>
    </row>
    <row r="645" spans="1:65" ht="15.5" x14ac:dyDescent="0.25">
      <c r="A645" s="7"/>
      <c r="B645" s="8"/>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c r="AX645" s="7"/>
      <c r="AY645" s="7"/>
      <c r="AZ645" s="7"/>
      <c r="BA645" s="7"/>
      <c r="BB645" s="7"/>
      <c r="BC645" s="7"/>
      <c r="BD645" s="7"/>
      <c r="BE645" s="7"/>
      <c r="BF645" s="7"/>
      <c r="BG645" s="7"/>
      <c r="BH645" s="7"/>
      <c r="BI645" s="7"/>
      <c r="BJ645" s="7"/>
      <c r="BK645" s="7"/>
      <c r="BL645" s="7"/>
      <c r="BM645" s="7"/>
    </row>
    <row r="646" spans="1:65" ht="15.5" x14ac:dyDescent="0.25">
      <c r="A646" s="7"/>
      <c r="B646" s="8"/>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c r="AX646" s="7"/>
      <c r="AY646" s="7"/>
      <c r="AZ646" s="7"/>
      <c r="BA646" s="7"/>
      <c r="BB646" s="7"/>
      <c r="BC646" s="7"/>
      <c r="BD646" s="7"/>
      <c r="BE646" s="7"/>
      <c r="BF646" s="7"/>
      <c r="BG646" s="7"/>
      <c r="BH646" s="7"/>
      <c r="BI646" s="7"/>
      <c r="BJ646" s="7"/>
      <c r="BK646" s="7"/>
      <c r="BL646" s="7"/>
      <c r="BM646" s="7"/>
    </row>
    <row r="647" spans="1:65" ht="15.5" x14ac:dyDescent="0.25">
      <c r="A647" s="7"/>
      <c r="B647" s="8"/>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c r="AX647" s="7"/>
      <c r="AY647" s="7"/>
      <c r="AZ647" s="7"/>
      <c r="BA647" s="7"/>
      <c r="BB647" s="7"/>
      <c r="BC647" s="7"/>
      <c r="BD647" s="7"/>
      <c r="BE647" s="7"/>
      <c r="BF647" s="7"/>
      <c r="BG647" s="7"/>
      <c r="BH647" s="7"/>
      <c r="BI647" s="7"/>
      <c r="BJ647" s="7"/>
      <c r="BK647" s="7"/>
      <c r="BL647" s="7"/>
      <c r="BM647" s="7"/>
    </row>
    <row r="648" spans="1:65" ht="15.5" x14ac:dyDescent="0.25">
      <c r="A648" s="7"/>
      <c r="B648" s="8"/>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c r="AX648" s="7"/>
      <c r="AY648" s="7"/>
      <c r="AZ648" s="7"/>
      <c r="BA648" s="7"/>
      <c r="BB648" s="7"/>
      <c r="BC648" s="7"/>
      <c r="BD648" s="7"/>
      <c r="BE648" s="7"/>
      <c r="BF648" s="7"/>
      <c r="BG648" s="7"/>
      <c r="BH648" s="7"/>
      <c r="BI648" s="7"/>
      <c r="BJ648" s="7"/>
      <c r="BK648" s="7"/>
      <c r="BL648" s="7"/>
      <c r="BM648" s="7"/>
    </row>
    <row r="649" spans="1:65" ht="15.5" x14ac:dyDescent="0.25">
      <c r="A649" s="7"/>
      <c r="B649" s="8"/>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c r="AX649" s="7"/>
      <c r="AY649" s="7"/>
      <c r="AZ649" s="7"/>
      <c r="BA649" s="7"/>
      <c r="BB649" s="7"/>
      <c r="BC649" s="7"/>
      <c r="BD649" s="7"/>
      <c r="BE649" s="7"/>
      <c r="BF649" s="7"/>
      <c r="BG649" s="7"/>
      <c r="BH649" s="7"/>
      <c r="BI649" s="7"/>
      <c r="BJ649" s="7"/>
      <c r="BK649" s="7"/>
      <c r="BL649" s="7"/>
      <c r="BM649" s="7"/>
    </row>
    <row r="650" spans="1:65" ht="15.5" x14ac:dyDescent="0.25">
      <c r="A650" s="7"/>
      <c r="B650" s="8"/>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c r="AX650" s="7"/>
      <c r="AY650" s="7"/>
      <c r="AZ650" s="7"/>
      <c r="BA650" s="7"/>
      <c r="BB650" s="7"/>
      <c r="BC650" s="7"/>
      <c r="BD650" s="7"/>
      <c r="BE650" s="7"/>
      <c r="BF650" s="7"/>
      <c r="BG650" s="7"/>
      <c r="BH650" s="7"/>
      <c r="BI650" s="7"/>
      <c r="BJ650" s="7"/>
      <c r="BK650" s="7"/>
      <c r="BL650" s="7"/>
      <c r="BM650" s="7"/>
    </row>
    <row r="651" spans="1:65" ht="15.5" x14ac:dyDescent="0.25">
      <c r="A651" s="7"/>
      <c r="B651" s="8"/>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c r="AX651" s="7"/>
      <c r="AY651" s="7"/>
      <c r="AZ651" s="7"/>
      <c r="BA651" s="7"/>
      <c r="BB651" s="7"/>
      <c r="BC651" s="7"/>
      <c r="BD651" s="7"/>
      <c r="BE651" s="7"/>
      <c r="BF651" s="7"/>
      <c r="BG651" s="7"/>
      <c r="BH651" s="7"/>
      <c r="BI651" s="7"/>
      <c r="BJ651" s="7"/>
      <c r="BK651" s="7"/>
      <c r="BL651" s="7"/>
      <c r="BM651" s="7"/>
    </row>
    <row r="652" spans="1:65" ht="15.5" x14ac:dyDescent="0.25">
      <c r="A652" s="7"/>
      <c r="B652" s="8"/>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c r="AX652" s="7"/>
      <c r="AY652" s="7"/>
      <c r="AZ652" s="7"/>
      <c r="BA652" s="7"/>
      <c r="BB652" s="7"/>
      <c r="BC652" s="7"/>
      <c r="BD652" s="7"/>
      <c r="BE652" s="7"/>
      <c r="BF652" s="7"/>
      <c r="BG652" s="7"/>
      <c r="BH652" s="7"/>
      <c r="BI652" s="7"/>
      <c r="BJ652" s="7"/>
      <c r="BK652" s="7"/>
      <c r="BL652" s="7"/>
      <c r="BM652" s="7"/>
    </row>
    <row r="653" spans="1:65" ht="15.5" x14ac:dyDescent="0.25">
      <c r="A653" s="7"/>
      <c r="B653" s="8"/>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c r="AX653" s="7"/>
      <c r="AY653" s="7"/>
      <c r="AZ653" s="7"/>
      <c r="BA653" s="7"/>
      <c r="BB653" s="7"/>
      <c r="BC653" s="7"/>
      <c r="BD653" s="7"/>
      <c r="BE653" s="7"/>
      <c r="BF653" s="7"/>
      <c r="BG653" s="7"/>
      <c r="BH653" s="7"/>
      <c r="BI653" s="7"/>
      <c r="BJ653" s="7"/>
      <c r="BK653" s="7"/>
      <c r="BL653" s="7"/>
      <c r="BM653" s="7"/>
    </row>
    <row r="654" spans="1:65" ht="15.5" x14ac:dyDescent="0.25">
      <c r="A654" s="7"/>
      <c r="B654" s="8"/>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c r="AX654" s="7"/>
      <c r="AY654" s="7"/>
      <c r="AZ654" s="7"/>
      <c r="BA654" s="7"/>
      <c r="BB654" s="7"/>
      <c r="BC654" s="7"/>
      <c r="BD654" s="7"/>
      <c r="BE654" s="7"/>
      <c r="BF654" s="7"/>
      <c r="BG654" s="7"/>
      <c r="BH654" s="7"/>
      <c r="BI654" s="7"/>
      <c r="BJ654" s="7"/>
      <c r="BK654" s="7"/>
      <c r="BL654" s="7"/>
      <c r="BM654" s="7"/>
    </row>
    <row r="655" spans="1:65" ht="15.5" x14ac:dyDescent="0.25">
      <c r="A655" s="7"/>
      <c r="B655" s="8"/>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c r="BJ655" s="7"/>
      <c r="BK655" s="7"/>
      <c r="BL655" s="7"/>
      <c r="BM655" s="7"/>
    </row>
    <row r="656" spans="1:65" ht="15.5" x14ac:dyDescent="0.25">
      <c r="A656" s="7"/>
      <c r="B656" s="8"/>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c r="BJ656" s="7"/>
      <c r="BK656" s="7"/>
      <c r="BL656" s="7"/>
      <c r="BM656" s="7"/>
    </row>
    <row r="657" spans="1:65" ht="15.5" x14ac:dyDescent="0.25">
      <c r="A657" s="7"/>
      <c r="B657" s="8"/>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c r="AX657" s="7"/>
      <c r="AY657" s="7"/>
      <c r="AZ657" s="7"/>
      <c r="BA657" s="7"/>
      <c r="BB657" s="7"/>
      <c r="BC657" s="7"/>
      <c r="BD657" s="7"/>
      <c r="BE657" s="7"/>
      <c r="BF657" s="7"/>
      <c r="BG657" s="7"/>
      <c r="BH657" s="7"/>
      <c r="BI657" s="7"/>
      <c r="BJ657" s="7"/>
      <c r="BK657" s="7"/>
      <c r="BL657" s="7"/>
      <c r="BM657" s="7"/>
    </row>
    <row r="658" spans="1:65" ht="15.5" x14ac:dyDescent="0.25">
      <c r="A658" s="7"/>
      <c r="B658" s="8"/>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7"/>
      <c r="BJ658" s="7"/>
      <c r="BK658" s="7"/>
      <c r="BL658" s="7"/>
      <c r="BM658" s="7"/>
    </row>
    <row r="659" spans="1:65" ht="15.5" x14ac:dyDescent="0.25">
      <c r="A659" s="7"/>
      <c r="B659" s="8"/>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c r="AX659" s="7"/>
      <c r="AY659" s="7"/>
      <c r="AZ659" s="7"/>
      <c r="BA659" s="7"/>
      <c r="BB659" s="7"/>
      <c r="BC659" s="7"/>
      <c r="BD659" s="7"/>
      <c r="BE659" s="7"/>
      <c r="BF659" s="7"/>
      <c r="BG659" s="7"/>
      <c r="BH659" s="7"/>
      <c r="BI659" s="7"/>
      <c r="BJ659" s="7"/>
      <c r="BK659" s="7"/>
      <c r="BL659" s="7"/>
      <c r="BM659" s="7"/>
    </row>
    <row r="660" spans="1:65" ht="15.5" x14ac:dyDescent="0.25">
      <c r="A660" s="7"/>
      <c r="B660" s="8"/>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c r="AX660" s="7"/>
      <c r="AY660" s="7"/>
      <c r="AZ660" s="7"/>
      <c r="BA660" s="7"/>
      <c r="BB660" s="7"/>
      <c r="BC660" s="7"/>
      <c r="BD660" s="7"/>
      <c r="BE660" s="7"/>
      <c r="BF660" s="7"/>
      <c r="BG660" s="7"/>
      <c r="BH660" s="7"/>
      <c r="BI660" s="7"/>
      <c r="BJ660" s="7"/>
      <c r="BK660" s="7"/>
      <c r="BL660" s="7"/>
      <c r="BM660" s="7"/>
    </row>
    <row r="661" spans="1:65" ht="15.5" x14ac:dyDescent="0.25">
      <c r="A661" s="7"/>
      <c r="B661" s="8"/>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7"/>
      <c r="BJ661" s="7"/>
      <c r="BK661" s="7"/>
      <c r="BL661" s="7"/>
      <c r="BM661" s="7"/>
    </row>
    <row r="662" spans="1:65" ht="15.5" x14ac:dyDescent="0.25">
      <c r="A662" s="7"/>
      <c r="B662" s="8"/>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c r="AX662" s="7"/>
      <c r="AY662" s="7"/>
      <c r="AZ662" s="7"/>
      <c r="BA662" s="7"/>
      <c r="BB662" s="7"/>
      <c r="BC662" s="7"/>
      <c r="BD662" s="7"/>
      <c r="BE662" s="7"/>
      <c r="BF662" s="7"/>
      <c r="BG662" s="7"/>
      <c r="BH662" s="7"/>
      <c r="BI662" s="7"/>
      <c r="BJ662" s="7"/>
      <c r="BK662" s="7"/>
      <c r="BL662" s="7"/>
      <c r="BM662" s="7"/>
    </row>
    <row r="663" spans="1:65" ht="15.5" x14ac:dyDescent="0.25">
      <c r="A663" s="7"/>
      <c r="B663" s="8"/>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c r="AX663" s="7"/>
      <c r="AY663" s="7"/>
      <c r="AZ663" s="7"/>
      <c r="BA663" s="7"/>
      <c r="BB663" s="7"/>
      <c r="BC663" s="7"/>
      <c r="BD663" s="7"/>
      <c r="BE663" s="7"/>
      <c r="BF663" s="7"/>
      <c r="BG663" s="7"/>
      <c r="BH663" s="7"/>
      <c r="BI663" s="7"/>
      <c r="BJ663" s="7"/>
      <c r="BK663" s="7"/>
      <c r="BL663" s="7"/>
      <c r="BM663" s="7"/>
    </row>
    <row r="664" spans="1:65" ht="15.5" x14ac:dyDescent="0.25">
      <c r="A664" s="7"/>
      <c r="B664" s="8"/>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c r="AX664" s="7"/>
      <c r="AY664" s="7"/>
      <c r="AZ664" s="7"/>
      <c r="BA664" s="7"/>
      <c r="BB664" s="7"/>
      <c r="BC664" s="7"/>
      <c r="BD664" s="7"/>
      <c r="BE664" s="7"/>
      <c r="BF664" s="7"/>
      <c r="BG664" s="7"/>
      <c r="BH664" s="7"/>
      <c r="BI664" s="7"/>
      <c r="BJ664" s="7"/>
      <c r="BK664" s="7"/>
      <c r="BL664" s="7"/>
      <c r="BM664" s="7"/>
    </row>
    <row r="665" spans="1:65" ht="15.5" x14ac:dyDescent="0.25">
      <c r="A665" s="7"/>
      <c r="B665" s="8"/>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c r="AX665" s="7"/>
      <c r="AY665" s="7"/>
      <c r="AZ665" s="7"/>
      <c r="BA665" s="7"/>
      <c r="BB665" s="7"/>
      <c r="BC665" s="7"/>
      <c r="BD665" s="7"/>
      <c r="BE665" s="7"/>
      <c r="BF665" s="7"/>
      <c r="BG665" s="7"/>
      <c r="BH665" s="7"/>
      <c r="BI665" s="7"/>
      <c r="BJ665" s="7"/>
      <c r="BK665" s="7"/>
      <c r="BL665" s="7"/>
      <c r="BM665" s="7"/>
    </row>
    <row r="666" spans="1:65" ht="15.5" x14ac:dyDescent="0.25">
      <c r="A666" s="7"/>
      <c r="B666" s="8"/>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c r="AX666" s="7"/>
      <c r="AY666" s="7"/>
      <c r="AZ666" s="7"/>
      <c r="BA666" s="7"/>
      <c r="BB666" s="7"/>
      <c r="BC666" s="7"/>
      <c r="BD666" s="7"/>
      <c r="BE666" s="7"/>
      <c r="BF666" s="7"/>
      <c r="BG666" s="7"/>
      <c r="BH666" s="7"/>
      <c r="BI666" s="7"/>
      <c r="BJ666" s="7"/>
      <c r="BK666" s="7"/>
      <c r="BL666" s="7"/>
      <c r="BM666" s="7"/>
    </row>
    <row r="667" spans="1:65" ht="15.5" x14ac:dyDescent="0.25">
      <c r="A667" s="7"/>
      <c r="B667" s="8"/>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c r="AT667" s="7"/>
      <c r="AU667" s="7"/>
      <c r="AV667" s="7"/>
      <c r="AW667" s="7"/>
      <c r="AX667" s="7"/>
      <c r="AY667" s="7"/>
      <c r="AZ667" s="7"/>
      <c r="BA667" s="7"/>
      <c r="BB667" s="7"/>
      <c r="BC667" s="7"/>
      <c r="BD667" s="7"/>
      <c r="BE667" s="7"/>
      <c r="BF667" s="7"/>
      <c r="BG667" s="7"/>
      <c r="BH667" s="7"/>
      <c r="BI667" s="7"/>
      <c r="BJ667" s="7"/>
      <c r="BK667" s="7"/>
      <c r="BL667" s="7"/>
      <c r="BM667" s="7"/>
    </row>
    <row r="668" spans="1:65" ht="15.5" x14ac:dyDescent="0.25">
      <c r="A668" s="7"/>
      <c r="B668" s="8"/>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c r="AW668" s="7"/>
      <c r="AX668" s="7"/>
      <c r="AY668" s="7"/>
      <c r="AZ668" s="7"/>
      <c r="BA668" s="7"/>
      <c r="BB668" s="7"/>
      <c r="BC668" s="7"/>
      <c r="BD668" s="7"/>
      <c r="BE668" s="7"/>
      <c r="BF668" s="7"/>
      <c r="BG668" s="7"/>
      <c r="BH668" s="7"/>
      <c r="BI668" s="7"/>
      <c r="BJ668" s="7"/>
      <c r="BK668" s="7"/>
      <c r="BL668" s="7"/>
      <c r="BM668" s="7"/>
    </row>
    <row r="669" spans="1:65" ht="15.5" x14ac:dyDescent="0.25">
      <c r="A669" s="7"/>
      <c r="B669" s="8"/>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c r="AX669" s="7"/>
      <c r="AY669" s="7"/>
      <c r="AZ669" s="7"/>
      <c r="BA669" s="7"/>
      <c r="BB669" s="7"/>
      <c r="BC669" s="7"/>
      <c r="BD669" s="7"/>
      <c r="BE669" s="7"/>
      <c r="BF669" s="7"/>
      <c r="BG669" s="7"/>
      <c r="BH669" s="7"/>
      <c r="BI669" s="7"/>
      <c r="BJ669" s="7"/>
      <c r="BK669" s="7"/>
      <c r="BL669" s="7"/>
      <c r="BM669" s="7"/>
    </row>
    <row r="670" spans="1:65" ht="15.5" x14ac:dyDescent="0.25">
      <c r="A670" s="7"/>
      <c r="B670" s="8"/>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c r="AW670" s="7"/>
      <c r="AX670" s="7"/>
      <c r="AY670" s="7"/>
      <c r="AZ670" s="7"/>
      <c r="BA670" s="7"/>
      <c r="BB670" s="7"/>
      <c r="BC670" s="7"/>
      <c r="BD670" s="7"/>
      <c r="BE670" s="7"/>
      <c r="BF670" s="7"/>
      <c r="BG670" s="7"/>
      <c r="BH670" s="7"/>
      <c r="BI670" s="7"/>
      <c r="BJ670" s="7"/>
      <c r="BK670" s="7"/>
      <c r="BL670" s="7"/>
      <c r="BM670" s="7"/>
    </row>
    <row r="671" spans="1:65" ht="15.5" x14ac:dyDescent="0.25">
      <c r="A671" s="7"/>
      <c r="B671" s="8"/>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c r="AT671" s="7"/>
      <c r="AU671" s="7"/>
      <c r="AV671" s="7"/>
      <c r="AW671" s="7"/>
      <c r="AX671" s="7"/>
      <c r="AY671" s="7"/>
      <c r="AZ671" s="7"/>
      <c r="BA671" s="7"/>
      <c r="BB671" s="7"/>
      <c r="BC671" s="7"/>
      <c r="BD671" s="7"/>
      <c r="BE671" s="7"/>
      <c r="BF671" s="7"/>
      <c r="BG671" s="7"/>
      <c r="BH671" s="7"/>
      <c r="BI671" s="7"/>
      <c r="BJ671" s="7"/>
      <c r="BK671" s="7"/>
      <c r="BL671" s="7"/>
      <c r="BM671" s="7"/>
    </row>
    <row r="672" spans="1:65" ht="15.5" x14ac:dyDescent="0.25">
      <c r="A672" s="7"/>
      <c r="B672" s="8"/>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c r="AT672" s="7"/>
      <c r="AU672" s="7"/>
      <c r="AV672" s="7"/>
      <c r="AW672" s="7"/>
      <c r="AX672" s="7"/>
      <c r="AY672" s="7"/>
      <c r="AZ672" s="7"/>
      <c r="BA672" s="7"/>
      <c r="BB672" s="7"/>
      <c r="BC672" s="7"/>
      <c r="BD672" s="7"/>
      <c r="BE672" s="7"/>
      <c r="BF672" s="7"/>
      <c r="BG672" s="7"/>
      <c r="BH672" s="7"/>
      <c r="BI672" s="7"/>
      <c r="BJ672" s="7"/>
      <c r="BK672" s="7"/>
      <c r="BL672" s="7"/>
      <c r="BM672" s="7"/>
    </row>
    <row r="673" spans="1:65" ht="15.5" x14ac:dyDescent="0.25">
      <c r="A673" s="7"/>
      <c r="B673" s="8"/>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c r="AT673" s="7"/>
      <c r="AU673" s="7"/>
      <c r="AV673" s="7"/>
      <c r="AW673" s="7"/>
      <c r="AX673" s="7"/>
      <c r="AY673" s="7"/>
      <c r="AZ673" s="7"/>
      <c r="BA673" s="7"/>
      <c r="BB673" s="7"/>
      <c r="BC673" s="7"/>
      <c r="BD673" s="7"/>
      <c r="BE673" s="7"/>
      <c r="BF673" s="7"/>
      <c r="BG673" s="7"/>
      <c r="BH673" s="7"/>
      <c r="BI673" s="7"/>
      <c r="BJ673" s="7"/>
      <c r="BK673" s="7"/>
      <c r="BL673" s="7"/>
      <c r="BM673" s="7"/>
    </row>
    <row r="674" spans="1:65" ht="15.5" x14ac:dyDescent="0.25">
      <c r="A674" s="7"/>
      <c r="B674" s="8"/>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c r="AT674" s="7"/>
      <c r="AU674" s="7"/>
      <c r="AV674" s="7"/>
      <c r="AW674" s="7"/>
      <c r="AX674" s="7"/>
      <c r="AY674" s="7"/>
      <c r="AZ674" s="7"/>
      <c r="BA674" s="7"/>
      <c r="BB674" s="7"/>
      <c r="BC674" s="7"/>
      <c r="BD674" s="7"/>
      <c r="BE674" s="7"/>
      <c r="BF674" s="7"/>
      <c r="BG674" s="7"/>
      <c r="BH674" s="7"/>
      <c r="BI674" s="7"/>
      <c r="BJ674" s="7"/>
      <c r="BK674" s="7"/>
      <c r="BL674" s="7"/>
      <c r="BM674" s="7"/>
    </row>
    <row r="675" spans="1:65" ht="15.5" x14ac:dyDescent="0.25">
      <c r="A675" s="7"/>
      <c r="B675" s="8"/>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c r="AT675" s="7"/>
      <c r="AU675" s="7"/>
      <c r="AV675" s="7"/>
      <c r="AW675" s="7"/>
      <c r="AX675" s="7"/>
      <c r="AY675" s="7"/>
      <c r="AZ675" s="7"/>
      <c r="BA675" s="7"/>
      <c r="BB675" s="7"/>
      <c r="BC675" s="7"/>
      <c r="BD675" s="7"/>
      <c r="BE675" s="7"/>
      <c r="BF675" s="7"/>
      <c r="BG675" s="7"/>
      <c r="BH675" s="7"/>
      <c r="BI675" s="7"/>
      <c r="BJ675" s="7"/>
      <c r="BK675" s="7"/>
      <c r="BL675" s="7"/>
      <c r="BM675" s="7"/>
    </row>
    <row r="676" spans="1:65" ht="15.5" x14ac:dyDescent="0.25">
      <c r="A676" s="7"/>
      <c r="B676" s="8"/>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c r="AW676" s="7"/>
      <c r="AX676" s="7"/>
      <c r="AY676" s="7"/>
      <c r="AZ676" s="7"/>
      <c r="BA676" s="7"/>
      <c r="BB676" s="7"/>
      <c r="BC676" s="7"/>
      <c r="BD676" s="7"/>
      <c r="BE676" s="7"/>
      <c r="BF676" s="7"/>
      <c r="BG676" s="7"/>
      <c r="BH676" s="7"/>
      <c r="BI676" s="7"/>
      <c r="BJ676" s="7"/>
      <c r="BK676" s="7"/>
      <c r="BL676" s="7"/>
      <c r="BM676" s="7"/>
    </row>
    <row r="677" spans="1:65" ht="15.5" x14ac:dyDescent="0.25">
      <c r="A677" s="7"/>
      <c r="B677" s="8"/>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c r="AT677" s="7"/>
      <c r="AU677" s="7"/>
      <c r="AV677" s="7"/>
      <c r="AW677" s="7"/>
      <c r="AX677" s="7"/>
      <c r="AY677" s="7"/>
      <c r="AZ677" s="7"/>
      <c r="BA677" s="7"/>
      <c r="BB677" s="7"/>
      <c r="BC677" s="7"/>
      <c r="BD677" s="7"/>
      <c r="BE677" s="7"/>
      <c r="BF677" s="7"/>
      <c r="BG677" s="7"/>
      <c r="BH677" s="7"/>
      <c r="BI677" s="7"/>
      <c r="BJ677" s="7"/>
      <c r="BK677" s="7"/>
      <c r="BL677" s="7"/>
      <c r="BM677" s="7"/>
    </row>
    <row r="678" spans="1:65" ht="15.5" x14ac:dyDescent="0.25">
      <c r="A678" s="7"/>
      <c r="B678" s="8"/>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c r="AW678" s="7"/>
      <c r="AX678" s="7"/>
      <c r="AY678" s="7"/>
      <c r="AZ678" s="7"/>
      <c r="BA678" s="7"/>
      <c r="BB678" s="7"/>
      <c r="BC678" s="7"/>
      <c r="BD678" s="7"/>
      <c r="BE678" s="7"/>
      <c r="BF678" s="7"/>
      <c r="BG678" s="7"/>
      <c r="BH678" s="7"/>
      <c r="BI678" s="7"/>
      <c r="BJ678" s="7"/>
      <c r="BK678" s="7"/>
      <c r="BL678" s="7"/>
      <c r="BM678" s="7"/>
    </row>
    <row r="679" spans="1:65" ht="15.5" x14ac:dyDescent="0.25">
      <c r="A679" s="7"/>
      <c r="B679" s="8"/>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c r="AX679" s="7"/>
      <c r="AY679" s="7"/>
      <c r="AZ679" s="7"/>
      <c r="BA679" s="7"/>
      <c r="BB679" s="7"/>
      <c r="BC679" s="7"/>
      <c r="BD679" s="7"/>
      <c r="BE679" s="7"/>
      <c r="BF679" s="7"/>
      <c r="BG679" s="7"/>
      <c r="BH679" s="7"/>
      <c r="BI679" s="7"/>
      <c r="BJ679" s="7"/>
      <c r="BK679" s="7"/>
      <c r="BL679" s="7"/>
      <c r="BM679" s="7"/>
    </row>
    <row r="680" spans="1:65" ht="15.5" x14ac:dyDescent="0.25">
      <c r="A680" s="7"/>
      <c r="B680" s="8"/>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c r="AW680" s="7"/>
      <c r="AX680" s="7"/>
      <c r="AY680" s="7"/>
      <c r="AZ680" s="7"/>
      <c r="BA680" s="7"/>
      <c r="BB680" s="7"/>
      <c r="BC680" s="7"/>
      <c r="BD680" s="7"/>
      <c r="BE680" s="7"/>
      <c r="BF680" s="7"/>
      <c r="BG680" s="7"/>
      <c r="BH680" s="7"/>
      <c r="BI680" s="7"/>
      <c r="BJ680" s="7"/>
      <c r="BK680" s="7"/>
      <c r="BL680" s="7"/>
      <c r="BM680" s="7"/>
    </row>
    <row r="681" spans="1:65" ht="15.5" x14ac:dyDescent="0.25">
      <c r="A681" s="7"/>
      <c r="B681" s="8"/>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c r="AT681" s="7"/>
      <c r="AU681" s="7"/>
      <c r="AV681" s="7"/>
      <c r="AW681" s="7"/>
      <c r="AX681" s="7"/>
      <c r="AY681" s="7"/>
      <c r="AZ681" s="7"/>
      <c r="BA681" s="7"/>
      <c r="BB681" s="7"/>
      <c r="BC681" s="7"/>
      <c r="BD681" s="7"/>
      <c r="BE681" s="7"/>
      <c r="BF681" s="7"/>
      <c r="BG681" s="7"/>
      <c r="BH681" s="7"/>
      <c r="BI681" s="7"/>
      <c r="BJ681" s="7"/>
      <c r="BK681" s="7"/>
      <c r="BL681" s="7"/>
      <c r="BM681" s="7"/>
    </row>
    <row r="682" spans="1:65" ht="15.5" x14ac:dyDescent="0.25">
      <c r="A682" s="7"/>
      <c r="B682" s="8"/>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c r="AX682" s="7"/>
      <c r="AY682" s="7"/>
      <c r="AZ682" s="7"/>
      <c r="BA682" s="7"/>
      <c r="BB682" s="7"/>
      <c r="BC682" s="7"/>
      <c r="BD682" s="7"/>
      <c r="BE682" s="7"/>
      <c r="BF682" s="7"/>
      <c r="BG682" s="7"/>
      <c r="BH682" s="7"/>
      <c r="BI682" s="7"/>
      <c r="BJ682" s="7"/>
      <c r="BK682" s="7"/>
      <c r="BL682" s="7"/>
      <c r="BM682" s="7"/>
    </row>
    <row r="683" spans="1:65" ht="15.5" x14ac:dyDescent="0.25">
      <c r="A683" s="7"/>
      <c r="B683" s="8"/>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c r="AT683" s="7"/>
      <c r="AU683" s="7"/>
      <c r="AV683" s="7"/>
      <c r="AW683" s="7"/>
      <c r="AX683" s="7"/>
      <c r="AY683" s="7"/>
      <c r="AZ683" s="7"/>
      <c r="BA683" s="7"/>
      <c r="BB683" s="7"/>
      <c r="BC683" s="7"/>
      <c r="BD683" s="7"/>
      <c r="BE683" s="7"/>
      <c r="BF683" s="7"/>
      <c r="BG683" s="7"/>
      <c r="BH683" s="7"/>
      <c r="BI683" s="7"/>
      <c r="BJ683" s="7"/>
      <c r="BK683" s="7"/>
      <c r="BL683" s="7"/>
      <c r="BM683" s="7"/>
    </row>
    <row r="684" spans="1:65" ht="15.5" x14ac:dyDescent="0.25">
      <c r="A684" s="7"/>
      <c r="B684" s="8"/>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c r="AX684" s="7"/>
      <c r="AY684" s="7"/>
      <c r="AZ684" s="7"/>
      <c r="BA684" s="7"/>
      <c r="BB684" s="7"/>
      <c r="BC684" s="7"/>
      <c r="BD684" s="7"/>
      <c r="BE684" s="7"/>
      <c r="BF684" s="7"/>
      <c r="BG684" s="7"/>
      <c r="BH684" s="7"/>
      <c r="BI684" s="7"/>
      <c r="BJ684" s="7"/>
      <c r="BK684" s="7"/>
      <c r="BL684" s="7"/>
      <c r="BM684" s="7"/>
    </row>
    <row r="685" spans="1:65" ht="15.5" x14ac:dyDescent="0.25">
      <c r="A685" s="7"/>
      <c r="B685" s="8"/>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c r="AX685" s="7"/>
      <c r="AY685" s="7"/>
      <c r="AZ685" s="7"/>
      <c r="BA685" s="7"/>
      <c r="BB685" s="7"/>
      <c r="BC685" s="7"/>
      <c r="BD685" s="7"/>
      <c r="BE685" s="7"/>
      <c r="BF685" s="7"/>
      <c r="BG685" s="7"/>
      <c r="BH685" s="7"/>
      <c r="BI685" s="7"/>
      <c r="BJ685" s="7"/>
      <c r="BK685" s="7"/>
      <c r="BL685" s="7"/>
      <c r="BM685" s="7"/>
    </row>
    <row r="686" spans="1:65" ht="15.5" x14ac:dyDescent="0.25">
      <c r="A686" s="7"/>
      <c r="B686" s="8"/>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c r="AT686" s="7"/>
      <c r="AU686" s="7"/>
      <c r="AV686" s="7"/>
      <c r="AW686" s="7"/>
      <c r="AX686" s="7"/>
      <c r="AY686" s="7"/>
      <c r="AZ686" s="7"/>
      <c r="BA686" s="7"/>
      <c r="BB686" s="7"/>
      <c r="BC686" s="7"/>
      <c r="BD686" s="7"/>
      <c r="BE686" s="7"/>
      <c r="BF686" s="7"/>
      <c r="BG686" s="7"/>
      <c r="BH686" s="7"/>
      <c r="BI686" s="7"/>
      <c r="BJ686" s="7"/>
      <c r="BK686" s="7"/>
      <c r="BL686" s="7"/>
      <c r="BM686" s="7"/>
    </row>
    <row r="687" spans="1:65" ht="15.5" x14ac:dyDescent="0.25">
      <c r="A687" s="7"/>
      <c r="B687" s="8"/>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c r="AT687" s="7"/>
      <c r="AU687" s="7"/>
      <c r="AV687" s="7"/>
      <c r="AW687" s="7"/>
      <c r="AX687" s="7"/>
      <c r="AY687" s="7"/>
      <c r="AZ687" s="7"/>
      <c r="BA687" s="7"/>
      <c r="BB687" s="7"/>
      <c r="BC687" s="7"/>
      <c r="BD687" s="7"/>
      <c r="BE687" s="7"/>
      <c r="BF687" s="7"/>
      <c r="BG687" s="7"/>
      <c r="BH687" s="7"/>
      <c r="BI687" s="7"/>
      <c r="BJ687" s="7"/>
      <c r="BK687" s="7"/>
      <c r="BL687" s="7"/>
      <c r="BM687" s="7"/>
    </row>
    <row r="688" spans="1:65" ht="15.5" x14ac:dyDescent="0.25">
      <c r="A688" s="7"/>
      <c r="B688" s="8"/>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c r="AT688" s="7"/>
      <c r="AU688" s="7"/>
      <c r="AV688" s="7"/>
      <c r="AW688" s="7"/>
      <c r="AX688" s="7"/>
      <c r="AY688" s="7"/>
      <c r="AZ688" s="7"/>
      <c r="BA688" s="7"/>
      <c r="BB688" s="7"/>
      <c r="BC688" s="7"/>
      <c r="BD688" s="7"/>
      <c r="BE688" s="7"/>
      <c r="BF688" s="7"/>
      <c r="BG688" s="7"/>
      <c r="BH688" s="7"/>
      <c r="BI688" s="7"/>
      <c r="BJ688" s="7"/>
      <c r="BK688" s="7"/>
      <c r="BL688" s="7"/>
      <c r="BM688" s="7"/>
    </row>
    <row r="689" spans="1:65" ht="15.5" x14ac:dyDescent="0.25">
      <c r="A689" s="7"/>
      <c r="B689" s="8"/>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c r="AT689" s="7"/>
      <c r="AU689" s="7"/>
      <c r="AV689" s="7"/>
      <c r="AW689" s="7"/>
      <c r="AX689" s="7"/>
      <c r="AY689" s="7"/>
      <c r="AZ689" s="7"/>
      <c r="BA689" s="7"/>
      <c r="BB689" s="7"/>
      <c r="BC689" s="7"/>
      <c r="BD689" s="7"/>
      <c r="BE689" s="7"/>
      <c r="BF689" s="7"/>
      <c r="BG689" s="7"/>
      <c r="BH689" s="7"/>
      <c r="BI689" s="7"/>
      <c r="BJ689" s="7"/>
      <c r="BK689" s="7"/>
      <c r="BL689" s="7"/>
      <c r="BM689" s="7"/>
    </row>
    <row r="690" spans="1:65" ht="15.5" x14ac:dyDescent="0.25">
      <c r="A690" s="7"/>
      <c r="B690" s="8"/>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c r="AT690" s="7"/>
      <c r="AU690" s="7"/>
      <c r="AV690" s="7"/>
      <c r="AW690" s="7"/>
      <c r="AX690" s="7"/>
      <c r="AY690" s="7"/>
      <c r="AZ690" s="7"/>
      <c r="BA690" s="7"/>
      <c r="BB690" s="7"/>
      <c r="BC690" s="7"/>
      <c r="BD690" s="7"/>
      <c r="BE690" s="7"/>
      <c r="BF690" s="7"/>
      <c r="BG690" s="7"/>
      <c r="BH690" s="7"/>
      <c r="BI690" s="7"/>
      <c r="BJ690" s="7"/>
      <c r="BK690" s="7"/>
      <c r="BL690" s="7"/>
      <c r="BM690" s="7"/>
    </row>
    <row r="691" spans="1:65" ht="15.5" x14ac:dyDescent="0.25">
      <c r="A691" s="7"/>
      <c r="B691" s="8"/>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c r="AT691" s="7"/>
      <c r="AU691" s="7"/>
      <c r="AV691" s="7"/>
      <c r="AW691" s="7"/>
      <c r="AX691" s="7"/>
      <c r="AY691" s="7"/>
      <c r="AZ691" s="7"/>
      <c r="BA691" s="7"/>
      <c r="BB691" s="7"/>
      <c r="BC691" s="7"/>
      <c r="BD691" s="7"/>
      <c r="BE691" s="7"/>
      <c r="BF691" s="7"/>
      <c r="BG691" s="7"/>
      <c r="BH691" s="7"/>
      <c r="BI691" s="7"/>
      <c r="BJ691" s="7"/>
      <c r="BK691" s="7"/>
      <c r="BL691" s="7"/>
      <c r="BM691" s="7"/>
    </row>
    <row r="692" spans="1:65" ht="15.5" x14ac:dyDescent="0.25">
      <c r="A692" s="7"/>
      <c r="B692" s="8"/>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c r="AT692" s="7"/>
      <c r="AU692" s="7"/>
      <c r="AV692" s="7"/>
      <c r="AW692" s="7"/>
      <c r="AX692" s="7"/>
      <c r="AY692" s="7"/>
      <c r="AZ692" s="7"/>
      <c r="BA692" s="7"/>
      <c r="BB692" s="7"/>
      <c r="BC692" s="7"/>
      <c r="BD692" s="7"/>
      <c r="BE692" s="7"/>
      <c r="BF692" s="7"/>
      <c r="BG692" s="7"/>
      <c r="BH692" s="7"/>
      <c r="BI692" s="7"/>
      <c r="BJ692" s="7"/>
      <c r="BK692" s="7"/>
      <c r="BL692" s="7"/>
      <c r="BM692" s="7"/>
    </row>
    <row r="693" spans="1:65" ht="15.5" x14ac:dyDescent="0.25">
      <c r="A693" s="7"/>
      <c r="B693" s="8"/>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c r="AT693" s="7"/>
      <c r="AU693" s="7"/>
      <c r="AV693" s="7"/>
      <c r="AW693" s="7"/>
      <c r="AX693" s="7"/>
      <c r="AY693" s="7"/>
      <c r="AZ693" s="7"/>
      <c r="BA693" s="7"/>
      <c r="BB693" s="7"/>
      <c r="BC693" s="7"/>
      <c r="BD693" s="7"/>
      <c r="BE693" s="7"/>
      <c r="BF693" s="7"/>
      <c r="BG693" s="7"/>
      <c r="BH693" s="7"/>
      <c r="BI693" s="7"/>
      <c r="BJ693" s="7"/>
      <c r="BK693" s="7"/>
      <c r="BL693" s="7"/>
      <c r="BM693" s="7"/>
    </row>
    <row r="694" spans="1:65" ht="15.5" x14ac:dyDescent="0.25">
      <c r="A694" s="7"/>
      <c r="B694" s="8"/>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c r="AW694" s="7"/>
      <c r="AX694" s="7"/>
      <c r="AY694" s="7"/>
      <c r="AZ694" s="7"/>
      <c r="BA694" s="7"/>
      <c r="BB694" s="7"/>
      <c r="BC694" s="7"/>
      <c r="BD694" s="7"/>
      <c r="BE694" s="7"/>
      <c r="BF694" s="7"/>
      <c r="BG694" s="7"/>
      <c r="BH694" s="7"/>
      <c r="BI694" s="7"/>
      <c r="BJ694" s="7"/>
      <c r="BK694" s="7"/>
      <c r="BL694" s="7"/>
      <c r="BM694" s="7"/>
    </row>
    <row r="695" spans="1:65" ht="15.5" x14ac:dyDescent="0.25">
      <c r="A695" s="7"/>
      <c r="B695" s="8"/>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c r="AX695" s="7"/>
      <c r="AY695" s="7"/>
      <c r="AZ695" s="7"/>
      <c r="BA695" s="7"/>
      <c r="BB695" s="7"/>
      <c r="BC695" s="7"/>
      <c r="BD695" s="7"/>
      <c r="BE695" s="7"/>
      <c r="BF695" s="7"/>
      <c r="BG695" s="7"/>
      <c r="BH695" s="7"/>
      <c r="BI695" s="7"/>
      <c r="BJ695" s="7"/>
      <c r="BK695" s="7"/>
      <c r="BL695" s="7"/>
      <c r="BM695" s="7"/>
    </row>
    <row r="696" spans="1:65" ht="15.5" x14ac:dyDescent="0.25">
      <c r="A696" s="7"/>
      <c r="B696" s="8"/>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c r="AX696" s="7"/>
      <c r="AY696" s="7"/>
      <c r="AZ696" s="7"/>
      <c r="BA696" s="7"/>
      <c r="BB696" s="7"/>
      <c r="BC696" s="7"/>
      <c r="BD696" s="7"/>
      <c r="BE696" s="7"/>
      <c r="BF696" s="7"/>
      <c r="BG696" s="7"/>
      <c r="BH696" s="7"/>
      <c r="BI696" s="7"/>
      <c r="BJ696" s="7"/>
      <c r="BK696" s="7"/>
      <c r="BL696" s="7"/>
      <c r="BM696" s="7"/>
    </row>
    <row r="697" spans="1:65" ht="15.5" x14ac:dyDescent="0.25">
      <c r="A697" s="7"/>
      <c r="B697" s="8"/>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c r="AT697" s="7"/>
      <c r="AU697" s="7"/>
      <c r="AV697" s="7"/>
      <c r="AW697" s="7"/>
      <c r="AX697" s="7"/>
      <c r="AY697" s="7"/>
      <c r="AZ697" s="7"/>
      <c r="BA697" s="7"/>
      <c r="BB697" s="7"/>
      <c r="BC697" s="7"/>
      <c r="BD697" s="7"/>
      <c r="BE697" s="7"/>
      <c r="BF697" s="7"/>
      <c r="BG697" s="7"/>
      <c r="BH697" s="7"/>
      <c r="BI697" s="7"/>
      <c r="BJ697" s="7"/>
      <c r="BK697" s="7"/>
      <c r="BL697" s="7"/>
      <c r="BM697" s="7"/>
    </row>
    <row r="698" spans="1:65" ht="15.5" x14ac:dyDescent="0.25">
      <c r="A698" s="7"/>
      <c r="B698" s="8"/>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c r="AU698" s="7"/>
      <c r="AV698" s="7"/>
      <c r="AW698" s="7"/>
      <c r="AX698" s="7"/>
      <c r="AY698" s="7"/>
      <c r="AZ698" s="7"/>
      <c r="BA698" s="7"/>
      <c r="BB698" s="7"/>
      <c r="BC698" s="7"/>
      <c r="BD698" s="7"/>
      <c r="BE698" s="7"/>
      <c r="BF698" s="7"/>
      <c r="BG698" s="7"/>
      <c r="BH698" s="7"/>
      <c r="BI698" s="7"/>
      <c r="BJ698" s="7"/>
      <c r="BK698" s="7"/>
      <c r="BL698" s="7"/>
      <c r="BM698" s="7"/>
    </row>
    <row r="699" spans="1:65" ht="15.5" x14ac:dyDescent="0.25">
      <c r="A699" s="7"/>
      <c r="B699" s="8"/>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c r="AT699" s="7"/>
      <c r="AU699" s="7"/>
      <c r="AV699" s="7"/>
      <c r="AW699" s="7"/>
      <c r="AX699" s="7"/>
      <c r="AY699" s="7"/>
      <c r="AZ699" s="7"/>
      <c r="BA699" s="7"/>
      <c r="BB699" s="7"/>
      <c r="BC699" s="7"/>
      <c r="BD699" s="7"/>
      <c r="BE699" s="7"/>
      <c r="BF699" s="7"/>
      <c r="BG699" s="7"/>
      <c r="BH699" s="7"/>
      <c r="BI699" s="7"/>
      <c r="BJ699" s="7"/>
      <c r="BK699" s="7"/>
      <c r="BL699" s="7"/>
      <c r="BM699" s="7"/>
    </row>
    <row r="700" spans="1:65" ht="15.5" x14ac:dyDescent="0.25">
      <c r="A700" s="7"/>
      <c r="B700" s="8"/>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c r="AX700" s="7"/>
      <c r="AY700" s="7"/>
      <c r="AZ700" s="7"/>
      <c r="BA700" s="7"/>
      <c r="BB700" s="7"/>
      <c r="BC700" s="7"/>
      <c r="BD700" s="7"/>
      <c r="BE700" s="7"/>
      <c r="BF700" s="7"/>
      <c r="BG700" s="7"/>
      <c r="BH700" s="7"/>
      <c r="BI700" s="7"/>
      <c r="BJ700" s="7"/>
      <c r="BK700" s="7"/>
      <c r="BL700" s="7"/>
      <c r="BM700" s="7"/>
    </row>
    <row r="701" spans="1:65" ht="15.5" x14ac:dyDescent="0.25">
      <c r="A701" s="7"/>
      <c r="B701" s="8"/>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c r="AT701" s="7"/>
      <c r="AU701" s="7"/>
      <c r="AV701" s="7"/>
      <c r="AW701" s="7"/>
      <c r="AX701" s="7"/>
      <c r="AY701" s="7"/>
      <c r="AZ701" s="7"/>
      <c r="BA701" s="7"/>
      <c r="BB701" s="7"/>
      <c r="BC701" s="7"/>
      <c r="BD701" s="7"/>
      <c r="BE701" s="7"/>
      <c r="BF701" s="7"/>
      <c r="BG701" s="7"/>
      <c r="BH701" s="7"/>
      <c r="BI701" s="7"/>
      <c r="BJ701" s="7"/>
      <c r="BK701" s="7"/>
      <c r="BL701" s="7"/>
      <c r="BM701" s="7"/>
    </row>
    <row r="702" spans="1:65" ht="15.5" x14ac:dyDescent="0.25">
      <c r="A702" s="7"/>
      <c r="B702" s="8"/>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c r="AT702" s="7"/>
      <c r="AU702" s="7"/>
      <c r="AV702" s="7"/>
      <c r="AW702" s="7"/>
      <c r="AX702" s="7"/>
      <c r="AY702" s="7"/>
      <c r="AZ702" s="7"/>
      <c r="BA702" s="7"/>
      <c r="BB702" s="7"/>
      <c r="BC702" s="7"/>
      <c r="BD702" s="7"/>
      <c r="BE702" s="7"/>
      <c r="BF702" s="7"/>
      <c r="BG702" s="7"/>
      <c r="BH702" s="7"/>
      <c r="BI702" s="7"/>
      <c r="BJ702" s="7"/>
      <c r="BK702" s="7"/>
      <c r="BL702" s="7"/>
      <c r="BM702" s="7"/>
    </row>
    <row r="703" spans="1:65" ht="15.5" x14ac:dyDescent="0.25">
      <c r="A703" s="7"/>
      <c r="B703" s="8"/>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c r="AT703" s="7"/>
      <c r="AU703" s="7"/>
      <c r="AV703" s="7"/>
      <c r="AW703" s="7"/>
      <c r="AX703" s="7"/>
      <c r="AY703" s="7"/>
      <c r="AZ703" s="7"/>
      <c r="BA703" s="7"/>
      <c r="BB703" s="7"/>
      <c r="BC703" s="7"/>
      <c r="BD703" s="7"/>
      <c r="BE703" s="7"/>
      <c r="BF703" s="7"/>
      <c r="BG703" s="7"/>
      <c r="BH703" s="7"/>
      <c r="BI703" s="7"/>
      <c r="BJ703" s="7"/>
      <c r="BK703" s="7"/>
      <c r="BL703" s="7"/>
      <c r="BM703" s="7"/>
    </row>
    <row r="704" spans="1:65" ht="15.5" x14ac:dyDescent="0.25">
      <c r="A704" s="7"/>
      <c r="B704" s="8"/>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c r="AW704" s="7"/>
      <c r="AX704" s="7"/>
      <c r="AY704" s="7"/>
      <c r="AZ704" s="7"/>
      <c r="BA704" s="7"/>
      <c r="BB704" s="7"/>
      <c r="BC704" s="7"/>
      <c r="BD704" s="7"/>
      <c r="BE704" s="7"/>
      <c r="BF704" s="7"/>
      <c r="BG704" s="7"/>
      <c r="BH704" s="7"/>
      <c r="BI704" s="7"/>
      <c r="BJ704" s="7"/>
      <c r="BK704" s="7"/>
      <c r="BL704" s="7"/>
      <c r="BM704" s="7"/>
    </row>
    <row r="705" spans="1:65" ht="15.5" x14ac:dyDescent="0.25">
      <c r="A705" s="7"/>
      <c r="B705" s="8"/>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c r="AT705" s="7"/>
      <c r="AU705" s="7"/>
      <c r="AV705" s="7"/>
      <c r="AW705" s="7"/>
      <c r="AX705" s="7"/>
      <c r="AY705" s="7"/>
      <c r="AZ705" s="7"/>
      <c r="BA705" s="7"/>
      <c r="BB705" s="7"/>
      <c r="BC705" s="7"/>
      <c r="BD705" s="7"/>
      <c r="BE705" s="7"/>
      <c r="BF705" s="7"/>
      <c r="BG705" s="7"/>
      <c r="BH705" s="7"/>
      <c r="BI705" s="7"/>
      <c r="BJ705" s="7"/>
      <c r="BK705" s="7"/>
      <c r="BL705" s="7"/>
      <c r="BM705" s="7"/>
    </row>
    <row r="706" spans="1:65" ht="15.5" x14ac:dyDescent="0.25">
      <c r="A706" s="7"/>
      <c r="B706" s="8"/>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c r="AT706" s="7"/>
      <c r="AU706" s="7"/>
      <c r="AV706" s="7"/>
      <c r="AW706" s="7"/>
      <c r="AX706" s="7"/>
      <c r="AY706" s="7"/>
      <c r="AZ706" s="7"/>
      <c r="BA706" s="7"/>
      <c r="BB706" s="7"/>
      <c r="BC706" s="7"/>
      <c r="BD706" s="7"/>
      <c r="BE706" s="7"/>
      <c r="BF706" s="7"/>
      <c r="BG706" s="7"/>
      <c r="BH706" s="7"/>
      <c r="BI706" s="7"/>
      <c r="BJ706" s="7"/>
      <c r="BK706" s="7"/>
      <c r="BL706" s="7"/>
      <c r="BM706" s="7"/>
    </row>
    <row r="707" spans="1:65" ht="15.5" x14ac:dyDescent="0.25">
      <c r="A707" s="7"/>
      <c r="B707" s="8"/>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c r="AT707" s="7"/>
      <c r="AU707" s="7"/>
      <c r="AV707" s="7"/>
      <c r="AW707" s="7"/>
      <c r="AX707" s="7"/>
      <c r="AY707" s="7"/>
      <c r="AZ707" s="7"/>
      <c r="BA707" s="7"/>
      <c r="BB707" s="7"/>
      <c r="BC707" s="7"/>
      <c r="BD707" s="7"/>
      <c r="BE707" s="7"/>
      <c r="BF707" s="7"/>
      <c r="BG707" s="7"/>
      <c r="BH707" s="7"/>
      <c r="BI707" s="7"/>
      <c r="BJ707" s="7"/>
      <c r="BK707" s="7"/>
      <c r="BL707" s="7"/>
      <c r="BM707" s="7"/>
    </row>
    <row r="708" spans="1:65" ht="15.5" x14ac:dyDescent="0.25">
      <c r="A708" s="7"/>
      <c r="B708" s="8"/>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c r="AX708" s="7"/>
      <c r="AY708" s="7"/>
      <c r="AZ708" s="7"/>
      <c r="BA708" s="7"/>
      <c r="BB708" s="7"/>
      <c r="BC708" s="7"/>
      <c r="BD708" s="7"/>
      <c r="BE708" s="7"/>
      <c r="BF708" s="7"/>
      <c r="BG708" s="7"/>
      <c r="BH708" s="7"/>
      <c r="BI708" s="7"/>
      <c r="BJ708" s="7"/>
      <c r="BK708" s="7"/>
      <c r="BL708" s="7"/>
      <c r="BM708" s="7"/>
    </row>
    <row r="709" spans="1:65" ht="15.5" x14ac:dyDescent="0.25">
      <c r="A709" s="7"/>
      <c r="B709" s="8"/>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c r="AT709" s="7"/>
      <c r="AU709" s="7"/>
      <c r="AV709" s="7"/>
      <c r="AW709" s="7"/>
      <c r="AX709" s="7"/>
      <c r="AY709" s="7"/>
      <c r="AZ709" s="7"/>
      <c r="BA709" s="7"/>
      <c r="BB709" s="7"/>
      <c r="BC709" s="7"/>
      <c r="BD709" s="7"/>
      <c r="BE709" s="7"/>
      <c r="BF709" s="7"/>
      <c r="BG709" s="7"/>
      <c r="BH709" s="7"/>
      <c r="BI709" s="7"/>
      <c r="BJ709" s="7"/>
      <c r="BK709" s="7"/>
      <c r="BL709" s="7"/>
      <c r="BM709" s="7"/>
    </row>
    <row r="710" spans="1:65" ht="15.5" x14ac:dyDescent="0.25">
      <c r="A710" s="7"/>
      <c r="B710" s="8"/>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c r="AW710" s="7"/>
      <c r="AX710" s="7"/>
      <c r="AY710" s="7"/>
      <c r="AZ710" s="7"/>
      <c r="BA710" s="7"/>
      <c r="BB710" s="7"/>
      <c r="BC710" s="7"/>
      <c r="BD710" s="7"/>
      <c r="BE710" s="7"/>
      <c r="BF710" s="7"/>
      <c r="BG710" s="7"/>
      <c r="BH710" s="7"/>
      <c r="BI710" s="7"/>
      <c r="BJ710" s="7"/>
      <c r="BK710" s="7"/>
      <c r="BL710" s="7"/>
      <c r="BM710" s="7"/>
    </row>
    <row r="711" spans="1:65" ht="15.5" x14ac:dyDescent="0.25">
      <c r="A711" s="7"/>
      <c r="B711" s="8"/>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c r="AT711" s="7"/>
      <c r="AU711" s="7"/>
      <c r="AV711" s="7"/>
      <c r="AW711" s="7"/>
      <c r="AX711" s="7"/>
      <c r="AY711" s="7"/>
      <c r="AZ711" s="7"/>
      <c r="BA711" s="7"/>
      <c r="BB711" s="7"/>
      <c r="BC711" s="7"/>
      <c r="BD711" s="7"/>
      <c r="BE711" s="7"/>
      <c r="BF711" s="7"/>
      <c r="BG711" s="7"/>
      <c r="BH711" s="7"/>
      <c r="BI711" s="7"/>
      <c r="BJ711" s="7"/>
      <c r="BK711" s="7"/>
      <c r="BL711" s="7"/>
      <c r="BM711" s="7"/>
    </row>
    <row r="712" spans="1:65" ht="15.5" x14ac:dyDescent="0.25">
      <c r="A712" s="7"/>
      <c r="B712" s="8"/>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c r="AX712" s="7"/>
      <c r="AY712" s="7"/>
      <c r="AZ712" s="7"/>
      <c r="BA712" s="7"/>
      <c r="BB712" s="7"/>
      <c r="BC712" s="7"/>
      <c r="BD712" s="7"/>
      <c r="BE712" s="7"/>
      <c r="BF712" s="7"/>
      <c r="BG712" s="7"/>
      <c r="BH712" s="7"/>
      <c r="BI712" s="7"/>
      <c r="BJ712" s="7"/>
      <c r="BK712" s="7"/>
      <c r="BL712" s="7"/>
      <c r="BM712" s="7"/>
    </row>
    <row r="713" spans="1:65" ht="15.5" x14ac:dyDescent="0.25">
      <c r="A713" s="7"/>
      <c r="B713" s="8"/>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c r="AT713" s="7"/>
      <c r="AU713" s="7"/>
      <c r="AV713" s="7"/>
      <c r="AW713" s="7"/>
      <c r="AX713" s="7"/>
      <c r="AY713" s="7"/>
      <c r="AZ713" s="7"/>
      <c r="BA713" s="7"/>
      <c r="BB713" s="7"/>
      <c r="BC713" s="7"/>
      <c r="BD713" s="7"/>
      <c r="BE713" s="7"/>
      <c r="BF713" s="7"/>
      <c r="BG713" s="7"/>
      <c r="BH713" s="7"/>
      <c r="BI713" s="7"/>
      <c r="BJ713" s="7"/>
      <c r="BK713" s="7"/>
      <c r="BL713" s="7"/>
      <c r="BM713" s="7"/>
    </row>
    <row r="714" spans="1:65" ht="15.5" x14ac:dyDescent="0.25">
      <c r="A714" s="7"/>
      <c r="B714" s="8"/>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c r="AX714" s="7"/>
      <c r="AY714" s="7"/>
      <c r="AZ714" s="7"/>
      <c r="BA714" s="7"/>
      <c r="BB714" s="7"/>
      <c r="BC714" s="7"/>
      <c r="BD714" s="7"/>
      <c r="BE714" s="7"/>
      <c r="BF714" s="7"/>
      <c r="BG714" s="7"/>
      <c r="BH714" s="7"/>
      <c r="BI714" s="7"/>
      <c r="BJ714" s="7"/>
      <c r="BK714" s="7"/>
      <c r="BL714" s="7"/>
      <c r="BM714" s="7"/>
    </row>
    <row r="715" spans="1:65" ht="15.5" x14ac:dyDescent="0.25">
      <c r="A715" s="7"/>
      <c r="B715" s="8"/>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c r="AT715" s="7"/>
      <c r="AU715" s="7"/>
      <c r="AV715" s="7"/>
      <c r="AW715" s="7"/>
      <c r="AX715" s="7"/>
      <c r="AY715" s="7"/>
      <c r="AZ715" s="7"/>
      <c r="BA715" s="7"/>
      <c r="BB715" s="7"/>
      <c r="BC715" s="7"/>
      <c r="BD715" s="7"/>
      <c r="BE715" s="7"/>
      <c r="BF715" s="7"/>
      <c r="BG715" s="7"/>
      <c r="BH715" s="7"/>
      <c r="BI715" s="7"/>
      <c r="BJ715" s="7"/>
      <c r="BK715" s="7"/>
      <c r="BL715" s="7"/>
      <c r="BM715" s="7"/>
    </row>
    <row r="716" spans="1:65" ht="15.5" x14ac:dyDescent="0.25">
      <c r="A716" s="7"/>
      <c r="B716" s="8"/>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c r="AT716" s="7"/>
      <c r="AU716" s="7"/>
      <c r="AV716" s="7"/>
      <c r="AW716" s="7"/>
      <c r="AX716" s="7"/>
      <c r="AY716" s="7"/>
      <c r="AZ716" s="7"/>
      <c r="BA716" s="7"/>
      <c r="BB716" s="7"/>
      <c r="BC716" s="7"/>
      <c r="BD716" s="7"/>
      <c r="BE716" s="7"/>
      <c r="BF716" s="7"/>
      <c r="BG716" s="7"/>
      <c r="BH716" s="7"/>
      <c r="BI716" s="7"/>
      <c r="BJ716" s="7"/>
      <c r="BK716" s="7"/>
      <c r="BL716" s="7"/>
      <c r="BM716" s="7"/>
    </row>
    <row r="717" spans="1:65" ht="15.5" x14ac:dyDescent="0.25">
      <c r="A717" s="7"/>
      <c r="B717" s="8"/>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c r="AT717" s="7"/>
      <c r="AU717" s="7"/>
      <c r="AV717" s="7"/>
      <c r="AW717" s="7"/>
      <c r="AX717" s="7"/>
      <c r="AY717" s="7"/>
      <c r="AZ717" s="7"/>
      <c r="BA717" s="7"/>
      <c r="BB717" s="7"/>
      <c r="BC717" s="7"/>
      <c r="BD717" s="7"/>
      <c r="BE717" s="7"/>
      <c r="BF717" s="7"/>
      <c r="BG717" s="7"/>
      <c r="BH717" s="7"/>
      <c r="BI717" s="7"/>
      <c r="BJ717" s="7"/>
      <c r="BK717" s="7"/>
      <c r="BL717" s="7"/>
      <c r="BM717" s="7"/>
    </row>
    <row r="718" spans="1:65" ht="15.5" x14ac:dyDescent="0.25">
      <c r="A718" s="7"/>
      <c r="B718" s="8"/>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c r="AX718" s="7"/>
      <c r="AY718" s="7"/>
      <c r="AZ718" s="7"/>
      <c r="BA718" s="7"/>
      <c r="BB718" s="7"/>
      <c r="BC718" s="7"/>
      <c r="BD718" s="7"/>
      <c r="BE718" s="7"/>
      <c r="BF718" s="7"/>
      <c r="BG718" s="7"/>
      <c r="BH718" s="7"/>
      <c r="BI718" s="7"/>
      <c r="BJ718" s="7"/>
      <c r="BK718" s="7"/>
      <c r="BL718" s="7"/>
      <c r="BM718" s="7"/>
    </row>
    <row r="719" spans="1:65" ht="15.5" x14ac:dyDescent="0.25">
      <c r="A719" s="7"/>
      <c r="B719" s="8"/>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c r="AT719" s="7"/>
      <c r="AU719" s="7"/>
      <c r="AV719" s="7"/>
      <c r="AW719" s="7"/>
      <c r="AX719" s="7"/>
      <c r="AY719" s="7"/>
      <c r="AZ719" s="7"/>
      <c r="BA719" s="7"/>
      <c r="BB719" s="7"/>
      <c r="BC719" s="7"/>
      <c r="BD719" s="7"/>
      <c r="BE719" s="7"/>
      <c r="BF719" s="7"/>
      <c r="BG719" s="7"/>
      <c r="BH719" s="7"/>
      <c r="BI719" s="7"/>
      <c r="BJ719" s="7"/>
      <c r="BK719" s="7"/>
      <c r="BL719" s="7"/>
      <c r="BM719" s="7"/>
    </row>
    <row r="720" spans="1:65" ht="15.5" x14ac:dyDescent="0.25">
      <c r="A720" s="7"/>
      <c r="B720" s="8"/>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c r="AT720" s="7"/>
      <c r="AU720" s="7"/>
      <c r="AV720" s="7"/>
      <c r="AW720" s="7"/>
      <c r="AX720" s="7"/>
      <c r="AY720" s="7"/>
      <c r="AZ720" s="7"/>
      <c r="BA720" s="7"/>
      <c r="BB720" s="7"/>
      <c r="BC720" s="7"/>
      <c r="BD720" s="7"/>
      <c r="BE720" s="7"/>
      <c r="BF720" s="7"/>
      <c r="BG720" s="7"/>
      <c r="BH720" s="7"/>
      <c r="BI720" s="7"/>
      <c r="BJ720" s="7"/>
      <c r="BK720" s="7"/>
      <c r="BL720" s="7"/>
      <c r="BM720" s="7"/>
    </row>
    <row r="721" spans="1:65" ht="15.5" x14ac:dyDescent="0.25">
      <c r="A721" s="7"/>
      <c r="B721" s="8"/>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c r="AT721" s="7"/>
      <c r="AU721" s="7"/>
      <c r="AV721" s="7"/>
      <c r="AW721" s="7"/>
      <c r="AX721" s="7"/>
      <c r="AY721" s="7"/>
      <c r="AZ721" s="7"/>
      <c r="BA721" s="7"/>
      <c r="BB721" s="7"/>
      <c r="BC721" s="7"/>
      <c r="BD721" s="7"/>
      <c r="BE721" s="7"/>
      <c r="BF721" s="7"/>
      <c r="BG721" s="7"/>
      <c r="BH721" s="7"/>
      <c r="BI721" s="7"/>
      <c r="BJ721" s="7"/>
      <c r="BK721" s="7"/>
      <c r="BL721" s="7"/>
      <c r="BM721" s="7"/>
    </row>
    <row r="722" spans="1:65" ht="15.5" x14ac:dyDescent="0.25">
      <c r="A722" s="7"/>
      <c r="B722" s="8"/>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c r="AT722" s="7"/>
      <c r="AU722" s="7"/>
      <c r="AV722" s="7"/>
      <c r="AW722" s="7"/>
      <c r="AX722" s="7"/>
      <c r="AY722" s="7"/>
      <c r="AZ722" s="7"/>
      <c r="BA722" s="7"/>
      <c r="BB722" s="7"/>
      <c r="BC722" s="7"/>
      <c r="BD722" s="7"/>
      <c r="BE722" s="7"/>
      <c r="BF722" s="7"/>
      <c r="BG722" s="7"/>
      <c r="BH722" s="7"/>
      <c r="BI722" s="7"/>
      <c r="BJ722" s="7"/>
      <c r="BK722" s="7"/>
      <c r="BL722" s="7"/>
      <c r="BM722" s="7"/>
    </row>
    <row r="723" spans="1:65" ht="15.5" x14ac:dyDescent="0.25">
      <c r="A723" s="7"/>
      <c r="B723" s="8"/>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c r="AT723" s="7"/>
      <c r="AU723" s="7"/>
      <c r="AV723" s="7"/>
      <c r="AW723" s="7"/>
      <c r="AX723" s="7"/>
      <c r="AY723" s="7"/>
      <c r="AZ723" s="7"/>
      <c r="BA723" s="7"/>
      <c r="BB723" s="7"/>
      <c r="BC723" s="7"/>
      <c r="BD723" s="7"/>
      <c r="BE723" s="7"/>
      <c r="BF723" s="7"/>
      <c r="BG723" s="7"/>
      <c r="BH723" s="7"/>
      <c r="BI723" s="7"/>
      <c r="BJ723" s="7"/>
      <c r="BK723" s="7"/>
      <c r="BL723" s="7"/>
      <c r="BM723" s="7"/>
    </row>
    <row r="724" spans="1:65" ht="15.5" x14ac:dyDescent="0.25">
      <c r="A724" s="7"/>
      <c r="B724" s="8"/>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c r="AT724" s="7"/>
      <c r="AU724" s="7"/>
      <c r="AV724" s="7"/>
      <c r="AW724" s="7"/>
      <c r="AX724" s="7"/>
      <c r="AY724" s="7"/>
      <c r="AZ724" s="7"/>
      <c r="BA724" s="7"/>
      <c r="BB724" s="7"/>
      <c r="BC724" s="7"/>
      <c r="BD724" s="7"/>
      <c r="BE724" s="7"/>
      <c r="BF724" s="7"/>
      <c r="BG724" s="7"/>
      <c r="BH724" s="7"/>
      <c r="BI724" s="7"/>
      <c r="BJ724" s="7"/>
      <c r="BK724" s="7"/>
      <c r="BL724" s="7"/>
      <c r="BM724" s="7"/>
    </row>
    <row r="725" spans="1:65" ht="15.5" x14ac:dyDescent="0.25">
      <c r="A725" s="7"/>
      <c r="B725" s="8"/>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c r="AT725" s="7"/>
      <c r="AU725" s="7"/>
      <c r="AV725" s="7"/>
      <c r="AW725" s="7"/>
      <c r="AX725" s="7"/>
      <c r="AY725" s="7"/>
      <c r="AZ725" s="7"/>
      <c r="BA725" s="7"/>
      <c r="BB725" s="7"/>
      <c r="BC725" s="7"/>
      <c r="BD725" s="7"/>
      <c r="BE725" s="7"/>
      <c r="BF725" s="7"/>
      <c r="BG725" s="7"/>
      <c r="BH725" s="7"/>
      <c r="BI725" s="7"/>
      <c r="BJ725" s="7"/>
      <c r="BK725" s="7"/>
      <c r="BL725" s="7"/>
      <c r="BM725" s="7"/>
    </row>
    <row r="726" spans="1:65" ht="15.5" x14ac:dyDescent="0.25">
      <c r="A726" s="7"/>
      <c r="B726" s="8"/>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c r="AT726" s="7"/>
      <c r="AU726" s="7"/>
      <c r="AV726" s="7"/>
      <c r="AW726" s="7"/>
      <c r="AX726" s="7"/>
      <c r="AY726" s="7"/>
      <c r="AZ726" s="7"/>
      <c r="BA726" s="7"/>
      <c r="BB726" s="7"/>
      <c r="BC726" s="7"/>
      <c r="BD726" s="7"/>
      <c r="BE726" s="7"/>
      <c r="BF726" s="7"/>
      <c r="BG726" s="7"/>
      <c r="BH726" s="7"/>
      <c r="BI726" s="7"/>
      <c r="BJ726" s="7"/>
      <c r="BK726" s="7"/>
      <c r="BL726" s="7"/>
      <c r="BM726" s="7"/>
    </row>
    <row r="727" spans="1:65" ht="15.5" x14ac:dyDescent="0.25">
      <c r="A727" s="7"/>
      <c r="B727" s="8"/>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c r="AT727" s="7"/>
      <c r="AU727" s="7"/>
      <c r="AV727" s="7"/>
      <c r="AW727" s="7"/>
      <c r="AX727" s="7"/>
      <c r="AY727" s="7"/>
      <c r="AZ727" s="7"/>
      <c r="BA727" s="7"/>
      <c r="BB727" s="7"/>
      <c r="BC727" s="7"/>
      <c r="BD727" s="7"/>
      <c r="BE727" s="7"/>
      <c r="BF727" s="7"/>
      <c r="BG727" s="7"/>
      <c r="BH727" s="7"/>
      <c r="BI727" s="7"/>
      <c r="BJ727" s="7"/>
      <c r="BK727" s="7"/>
      <c r="BL727" s="7"/>
      <c r="BM727" s="7"/>
    </row>
    <row r="728" spans="1:65" ht="15.5" x14ac:dyDescent="0.25">
      <c r="A728" s="7"/>
      <c r="B728" s="8"/>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c r="AT728" s="7"/>
      <c r="AU728" s="7"/>
      <c r="AV728" s="7"/>
      <c r="AW728" s="7"/>
      <c r="AX728" s="7"/>
      <c r="AY728" s="7"/>
      <c r="AZ728" s="7"/>
      <c r="BA728" s="7"/>
      <c r="BB728" s="7"/>
      <c r="BC728" s="7"/>
      <c r="BD728" s="7"/>
      <c r="BE728" s="7"/>
      <c r="BF728" s="7"/>
      <c r="BG728" s="7"/>
      <c r="BH728" s="7"/>
      <c r="BI728" s="7"/>
      <c r="BJ728" s="7"/>
      <c r="BK728" s="7"/>
      <c r="BL728" s="7"/>
      <c r="BM728" s="7"/>
    </row>
    <row r="729" spans="1:65" ht="15.5" x14ac:dyDescent="0.25">
      <c r="A729" s="7"/>
      <c r="B729" s="8"/>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c r="AT729" s="7"/>
      <c r="AU729" s="7"/>
      <c r="AV729" s="7"/>
      <c r="AW729" s="7"/>
      <c r="AX729" s="7"/>
      <c r="AY729" s="7"/>
      <c r="AZ729" s="7"/>
      <c r="BA729" s="7"/>
      <c r="BB729" s="7"/>
      <c r="BC729" s="7"/>
      <c r="BD729" s="7"/>
      <c r="BE729" s="7"/>
      <c r="BF729" s="7"/>
      <c r="BG729" s="7"/>
      <c r="BH729" s="7"/>
      <c r="BI729" s="7"/>
      <c r="BJ729" s="7"/>
      <c r="BK729" s="7"/>
      <c r="BL729" s="7"/>
      <c r="BM729" s="7"/>
    </row>
    <row r="730" spans="1:65" ht="15.5" x14ac:dyDescent="0.25">
      <c r="A730" s="7"/>
      <c r="B730" s="8"/>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c r="AT730" s="7"/>
      <c r="AU730" s="7"/>
      <c r="AV730" s="7"/>
      <c r="AW730" s="7"/>
      <c r="AX730" s="7"/>
      <c r="AY730" s="7"/>
      <c r="AZ730" s="7"/>
      <c r="BA730" s="7"/>
      <c r="BB730" s="7"/>
      <c r="BC730" s="7"/>
      <c r="BD730" s="7"/>
      <c r="BE730" s="7"/>
      <c r="BF730" s="7"/>
      <c r="BG730" s="7"/>
      <c r="BH730" s="7"/>
      <c r="BI730" s="7"/>
      <c r="BJ730" s="7"/>
      <c r="BK730" s="7"/>
      <c r="BL730" s="7"/>
      <c r="BM730" s="7"/>
    </row>
    <row r="731" spans="1:65" ht="15.5" x14ac:dyDescent="0.25">
      <c r="A731" s="7"/>
      <c r="B731" s="8"/>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c r="AT731" s="7"/>
      <c r="AU731" s="7"/>
      <c r="AV731" s="7"/>
      <c r="AW731" s="7"/>
      <c r="AX731" s="7"/>
      <c r="AY731" s="7"/>
      <c r="AZ731" s="7"/>
      <c r="BA731" s="7"/>
      <c r="BB731" s="7"/>
      <c r="BC731" s="7"/>
      <c r="BD731" s="7"/>
      <c r="BE731" s="7"/>
      <c r="BF731" s="7"/>
      <c r="BG731" s="7"/>
      <c r="BH731" s="7"/>
      <c r="BI731" s="7"/>
      <c r="BJ731" s="7"/>
      <c r="BK731" s="7"/>
      <c r="BL731" s="7"/>
      <c r="BM731" s="7"/>
    </row>
    <row r="732" spans="1:65" ht="15.5" x14ac:dyDescent="0.25">
      <c r="A732" s="7"/>
      <c r="B732" s="8"/>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c r="AT732" s="7"/>
      <c r="AU732" s="7"/>
      <c r="AV732" s="7"/>
      <c r="AW732" s="7"/>
      <c r="AX732" s="7"/>
      <c r="AY732" s="7"/>
      <c r="AZ732" s="7"/>
      <c r="BA732" s="7"/>
      <c r="BB732" s="7"/>
      <c r="BC732" s="7"/>
      <c r="BD732" s="7"/>
      <c r="BE732" s="7"/>
      <c r="BF732" s="7"/>
      <c r="BG732" s="7"/>
      <c r="BH732" s="7"/>
      <c r="BI732" s="7"/>
      <c r="BJ732" s="7"/>
      <c r="BK732" s="7"/>
      <c r="BL732" s="7"/>
      <c r="BM732" s="7"/>
    </row>
    <row r="733" spans="1:65" ht="15.5" x14ac:dyDescent="0.25">
      <c r="A733" s="7"/>
      <c r="B733" s="8"/>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c r="AT733" s="7"/>
      <c r="AU733" s="7"/>
      <c r="AV733" s="7"/>
      <c r="AW733" s="7"/>
      <c r="AX733" s="7"/>
      <c r="AY733" s="7"/>
      <c r="AZ733" s="7"/>
      <c r="BA733" s="7"/>
      <c r="BB733" s="7"/>
      <c r="BC733" s="7"/>
      <c r="BD733" s="7"/>
      <c r="BE733" s="7"/>
      <c r="BF733" s="7"/>
      <c r="BG733" s="7"/>
      <c r="BH733" s="7"/>
      <c r="BI733" s="7"/>
      <c r="BJ733" s="7"/>
      <c r="BK733" s="7"/>
      <c r="BL733" s="7"/>
      <c r="BM733" s="7"/>
    </row>
    <row r="734" spans="1:65" ht="15.5" x14ac:dyDescent="0.25">
      <c r="A734" s="7"/>
      <c r="B734" s="8"/>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c r="AT734" s="7"/>
      <c r="AU734" s="7"/>
      <c r="AV734" s="7"/>
      <c r="AW734" s="7"/>
      <c r="AX734" s="7"/>
      <c r="AY734" s="7"/>
      <c r="AZ734" s="7"/>
      <c r="BA734" s="7"/>
      <c r="BB734" s="7"/>
      <c r="BC734" s="7"/>
      <c r="BD734" s="7"/>
      <c r="BE734" s="7"/>
      <c r="BF734" s="7"/>
      <c r="BG734" s="7"/>
      <c r="BH734" s="7"/>
      <c r="BI734" s="7"/>
      <c r="BJ734" s="7"/>
      <c r="BK734" s="7"/>
      <c r="BL734" s="7"/>
      <c r="BM734" s="7"/>
    </row>
    <row r="735" spans="1:65" ht="15.5" x14ac:dyDescent="0.25">
      <c r="A735" s="7"/>
      <c r="B735" s="8"/>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c r="AT735" s="7"/>
      <c r="AU735" s="7"/>
      <c r="AV735" s="7"/>
      <c r="AW735" s="7"/>
      <c r="AX735" s="7"/>
      <c r="AY735" s="7"/>
      <c r="AZ735" s="7"/>
      <c r="BA735" s="7"/>
      <c r="BB735" s="7"/>
      <c r="BC735" s="7"/>
      <c r="BD735" s="7"/>
      <c r="BE735" s="7"/>
      <c r="BF735" s="7"/>
      <c r="BG735" s="7"/>
      <c r="BH735" s="7"/>
      <c r="BI735" s="7"/>
      <c r="BJ735" s="7"/>
      <c r="BK735" s="7"/>
      <c r="BL735" s="7"/>
      <c r="BM735" s="7"/>
    </row>
    <row r="736" spans="1:65" ht="15.5" x14ac:dyDescent="0.25">
      <c r="A736" s="7"/>
      <c r="B736" s="8"/>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c r="AT736" s="7"/>
      <c r="AU736" s="7"/>
      <c r="AV736" s="7"/>
      <c r="AW736" s="7"/>
      <c r="AX736" s="7"/>
      <c r="AY736" s="7"/>
      <c r="AZ736" s="7"/>
      <c r="BA736" s="7"/>
      <c r="BB736" s="7"/>
      <c r="BC736" s="7"/>
      <c r="BD736" s="7"/>
      <c r="BE736" s="7"/>
      <c r="BF736" s="7"/>
      <c r="BG736" s="7"/>
      <c r="BH736" s="7"/>
      <c r="BI736" s="7"/>
      <c r="BJ736" s="7"/>
      <c r="BK736" s="7"/>
      <c r="BL736" s="7"/>
      <c r="BM736" s="7"/>
    </row>
    <row r="737" spans="1:65" ht="15.5" x14ac:dyDescent="0.25">
      <c r="A737" s="7"/>
      <c r="B737" s="8"/>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c r="AT737" s="7"/>
      <c r="AU737" s="7"/>
      <c r="AV737" s="7"/>
      <c r="AW737" s="7"/>
      <c r="AX737" s="7"/>
      <c r="AY737" s="7"/>
      <c r="AZ737" s="7"/>
      <c r="BA737" s="7"/>
      <c r="BB737" s="7"/>
      <c r="BC737" s="7"/>
      <c r="BD737" s="7"/>
      <c r="BE737" s="7"/>
      <c r="BF737" s="7"/>
      <c r="BG737" s="7"/>
      <c r="BH737" s="7"/>
      <c r="BI737" s="7"/>
      <c r="BJ737" s="7"/>
      <c r="BK737" s="7"/>
      <c r="BL737" s="7"/>
      <c r="BM737" s="7"/>
    </row>
    <row r="738" spans="1:65" ht="15.5" x14ac:dyDescent="0.25">
      <c r="A738" s="7"/>
      <c r="B738" s="8"/>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c r="AX738" s="7"/>
      <c r="AY738" s="7"/>
      <c r="AZ738" s="7"/>
      <c r="BA738" s="7"/>
      <c r="BB738" s="7"/>
      <c r="BC738" s="7"/>
      <c r="BD738" s="7"/>
      <c r="BE738" s="7"/>
      <c r="BF738" s="7"/>
      <c r="BG738" s="7"/>
      <c r="BH738" s="7"/>
      <c r="BI738" s="7"/>
      <c r="BJ738" s="7"/>
      <c r="BK738" s="7"/>
      <c r="BL738" s="7"/>
      <c r="BM738" s="7"/>
    </row>
    <row r="739" spans="1:65" ht="15.5" x14ac:dyDescent="0.25">
      <c r="A739" s="7"/>
      <c r="B739" s="8"/>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c r="AT739" s="7"/>
      <c r="AU739" s="7"/>
      <c r="AV739" s="7"/>
      <c r="AW739" s="7"/>
      <c r="AX739" s="7"/>
      <c r="AY739" s="7"/>
      <c r="AZ739" s="7"/>
      <c r="BA739" s="7"/>
      <c r="BB739" s="7"/>
      <c r="BC739" s="7"/>
      <c r="BD739" s="7"/>
      <c r="BE739" s="7"/>
      <c r="BF739" s="7"/>
      <c r="BG739" s="7"/>
      <c r="BH739" s="7"/>
      <c r="BI739" s="7"/>
      <c r="BJ739" s="7"/>
      <c r="BK739" s="7"/>
      <c r="BL739" s="7"/>
      <c r="BM739" s="7"/>
    </row>
    <row r="740" spans="1:65" ht="15.5" x14ac:dyDescent="0.25">
      <c r="A740" s="7"/>
      <c r="B740" s="8"/>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c r="AT740" s="7"/>
      <c r="AU740" s="7"/>
      <c r="AV740" s="7"/>
      <c r="AW740" s="7"/>
      <c r="AX740" s="7"/>
      <c r="AY740" s="7"/>
      <c r="AZ740" s="7"/>
      <c r="BA740" s="7"/>
      <c r="BB740" s="7"/>
      <c r="BC740" s="7"/>
      <c r="BD740" s="7"/>
      <c r="BE740" s="7"/>
      <c r="BF740" s="7"/>
      <c r="BG740" s="7"/>
      <c r="BH740" s="7"/>
      <c r="BI740" s="7"/>
      <c r="BJ740" s="7"/>
      <c r="BK740" s="7"/>
      <c r="BL740" s="7"/>
      <c r="BM740" s="7"/>
    </row>
    <row r="741" spans="1:65" ht="15.5" x14ac:dyDescent="0.25">
      <c r="A741" s="7"/>
      <c r="B741" s="8"/>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c r="AT741" s="7"/>
      <c r="AU741" s="7"/>
      <c r="AV741" s="7"/>
      <c r="AW741" s="7"/>
      <c r="AX741" s="7"/>
      <c r="AY741" s="7"/>
      <c r="AZ741" s="7"/>
      <c r="BA741" s="7"/>
      <c r="BB741" s="7"/>
      <c r="BC741" s="7"/>
      <c r="BD741" s="7"/>
      <c r="BE741" s="7"/>
      <c r="BF741" s="7"/>
      <c r="BG741" s="7"/>
      <c r="BH741" s="7"/>
      <c r="BI741" s="7"/>
      <c r="BJ741" s="7"/>
      <c r="BK741" s="7"/>
      <c r="BL741" s="7"/>
      <c r="BM741" s="7"/>
    </row>
    <row r="742" spans="1:65" ht="15.5" x14ac:dyDescent="0.25">
      <c r="A742" s="7"/>
      <c r="B742" s="8"/>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c r="AT742" s="7"/>
      <c r="AU742" s="7"/>
      <c r="AV742" s="7"/>
      <c r="AW742" s="7"/>
      <c r="AX742" s="7"/>
      <c r="AY742" s="7"/>
      <c r="AZ742" s="7"/>
      <c r="BA742" s="7"/>
      <c r="BB742" s="7"/>
      <c r="BC742" s="7"/>
      <c r="BD742" s="7"/>
      <c r="BE742" s="7"/>
      <c r="BF742" s="7"/>
      <c r="BG742" s="7"/>
      <c r="BH742" s="7"/>
      <c r="BI742" s="7"/>
      <c r="BJ742" s="7"/>
      <c r="BK742" s="7"/>
      <c r="BL742" s="7"/>
      <c r="BM742" s="7"/>
    </row>
    <row r="743" spans="1:65" ht="15.5" x14ac:dyDescent="0.25">
      <c r="A743" s="7"/>
      <c r="B743" s="8"/>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c r="AT743" s="7"/>
      <c r="AU743" s="7"/>
      <c r="AV743" s="7"/>
      <c r="AW743" s="7"/>
      <c r="AX743" s="7"/>
      <c r="AY743" s="7"/>
      <c r="AZ743" s="7"/>
      <c r="BA743" s="7"/>
      <c r="BB743" s="7"/>
      <c r="BC743" s="7"/>
      <c r="BD743" s="7"/>
      <c r="BE743" s="7"/>
      <c r="BF743" s="7"/>
      <c r="BG743" s="7"/>
      <c r="BH743" s="7"/>
      <c r="BI743" s="7"/>
      <c r="BJ743" s="7"/>
      <c r="BK743" s="7"/>
      <c r="BL743" s="7"/>
      <c r="BM743" s="7"/>
    </row>
    <row r="744" spans="1:65" ht="15.5" x14ac:dyDescent="0.25">
      <c r="A744" s="7"/>
      <c r="B744" s="8"/>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c r="AT744" s="7"/>
      <c r="AU744" s="7"/>
      <c r="AV744" s="7"/>
      <c r="AW744" s="7"/>
      <c r="AX744" s="7"/>
      <c r="AY744" s="7"/>
      <c r="AZ744" s="7"/>
      <c r="BA744" s="7"/>
      <c r="BB744" s="7"/>
      <c r="BC744" s="7"/>
      <c r="BD744" s="7"/>
      <c r="BE744" s="7"/>
      <c r="BF744" s="7"/>
      <c r="BG744" s="7"/>
      <c r="BH744" s="7"/>
      <c r="BI744" s="7"/>
      <c r="BJ744" s="7"/>
      <c r="BK744" s="7"/>
      <c r="BL744" s="7"/>
      <c r="BM744" s="7"/>
    </row>
    <row r="745" spans="1:65" ht="15.5" x14ac:dyDescent="0.25">
      <c r="A745" s="7"/>
      <c r="B745" s="8"/>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c r="AT745" s="7"/>
      <c r="AU745" s="7"/>
      <c r="AV745" s="7"/>
      <c r="AW745" s="7"/>
      <c r="AX745" s="7"/>
      <c r="AY745" s="7"/>
      <c r="AZ745" s="7"/>
      <c r="BA745" s="7"/>
      <c r="BB745" s="7"/>
      <c r="BC745" s="7"/>
      <c r="BD745" s="7"/>
      <c r="BE745" s="7"/>
      <c r="BF745" s="7"/>
      <c r="BG745" s="7"/>
      <c r="BH745" s="7"/>
      <c r="BI745" s="7"/>
      <c r="BJ745" s="7"/>
      <c r="BK745" s="7"/>
      <c r="BL745" s="7"/>
      <c r="BM745" s="7"/>
    </row>
    <row r="746" spans="1:65" ht="15.5" x14ac:dyDescent="0.25">
      <c r="A746" s="7"/>
      <c r="B746" s="8"/>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c r="AT746" s="7"/>
      <c r="AU746" s="7"/>
      <c r="AV746" s="7"/>
      <c r="AW746" s="7"/>
      <c r="AX746" s="7"/>
      <c r="AY746" s="7"/>
      <c r="AZ746" s="7"/>
      <c r="BA746" s="7"/>
      <c r="BB746" s="7"/>
      <c r="BC746" s="7"/>
      <c r="BD746" s="7"/>
      <c r="BE746" s="7"/>
      <c r="BF746" s="7"/>
      <c r="BG746" s="7"/>
      <c r="BH746" s="7"/>
      <c r="BI746" s="7"/>
      <c r="BJ746" s="7"/>
      <c r="BK746" s="7"/>
      <c r="BL746" s="7"/>
      <c r="BM746" s="7"/>
    </row>
    <row r="747" spans="1:65" ht="15.5" x14ac:dyDescent="0.25">
      <c r="A747" s="7"/>
      <c r="B747" s="8"/>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c r="AT747" s="7"/>
      <c r="AU747" s="7"/>
      <c r="AV747" s="7"/>
      <c r="AW747" s="7"/>
      <c r="AX747" s="7"/>
      <c r="AY747" s="7"/>
      <c r="AZ747" s="7"/>
      <c r="BA747" s="7"/>
      <c r="BB747" s="7"/>
      <c r="BC747" s="7"/>
      <c r="BD747" s="7"/>
      <c r="BE747" s="7"/>
      <c r="BF747" s="7"/>
      <c r="BG747" s="7"/>
      <c r="BH747" s="7"/>
      <c r="BI747" s="7"/>
      <c r="BJ747" s="7"/>
      <c r="BK747" s="7"/>
      <c r="BL747" s="7"/>
      <c r="BM747" s="7"/>
    </row>
    <row r="748" spans="1:65" ht="15.5" x14ac:dyDescent="0.25">
      <c r="A748" s="7"/>
      <c r="B748" s="8"/>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c r="AT748" s="7"/>
      <c r="AU748" s="7"/>
      <c r="AV748" s="7"/>
      <c r="AW748" s="7"/>
      <c r="AX748" s="7"/>
      <c r="AY748" s="7"/>
      <c r="AZ748" s="7"/>
      <c r="BA748" s="7"/>
      <c r="BB748" s="7"/>
      <c r="BC748" s="7"/>
      <c r="BD748" s="7"/>
      <c r="BE748" s="7"/>
      <c r="BF748" s="7"/>
      <c r="BG748" s="7"/>
      <c r="BH748" s="7"/>
      <c r="BI748" s="7"/>
      <c r="BJ748" s="7"/>
      <c r="BK748" s="7"/>
      <c r="BL748" s="7"/>
      <c r="BM748" s="7"/>
    </row>
    <row r="749" spans="1:65" ht="15.5" x14ac:dyDescent="0.25">
      <c r="A749" s="7"/>
      <c r="B749" s="8"/>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c r="AT749" s="7"/>
      <c r="AU749" s="7"/>
      <c r="AV749" s="7"/>
      <c r="AW749" s="7"/>
      <c r="AX749" s="7"/>
      <c r="AY749" s="7"/>
      <c r="AZ749" s="7"/>
      <c r="BA749" s="7"/>
      <c r="BB749" s="7"/>
      <c r="BC749" s="7"/>
      <c r="BD749" s="7"/>
      <c r="BE749" s="7"/>
      <c r="BF749" s="7"/>
      <c r="BG749" s="7"/>
      <c r="BH749" s="7"/>
      <c r="BI749" s="7"/>
      <c r="BJ749" s="7"/>
      <c r="BK749" s="7"/>
      <c r="BL749" s="7"/>
      <c r="BM749" s="7"/>
    </row>
    <row r="750" spans="1:65" ht="15.5" x14ac:dyDescent="0.25">
      <c r="A750" s="7"/>
      <c r="B750" s="8"/>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c r="AT750" s="7"/>
      <c r="AU750" s="7"/>
      <c r="AV750" s="7"/>
      <c r="AW750" s="7"/>
      <c r="AX750" s="7"/>
      <c r="AY750" s="7"/>
      <c r="AZ750" s="7"/>
      <c r="BA750" s="7"/>
      <c r="BB750" s="7"/>
      <c r="BC750" s="7"/>
      <c r="BD750" s="7"/>
      <c r="BE750" s="7"/>
      <c r="BF750" s="7"/>
      <c r="BG750" s="7"/>
      <c r="BH750" s="7"/>
      <c r="BI750" s="7"/>
      <c r="BJ750" s="7"/>
      <c r="BK750" s="7"/>
      <c r="BL750" s="7"/>
      <c r="BM750" s="7"/>
    </row>
    <row r="751" spans="1:65" ht="15.5" x14ac:dyDescent="0.25">
      <c r="A751" s="7"/>
      <c r="B751" s="8"/>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c r="AT751" s="7"/>
      <c r="AU751" s="7"/>
      <c r="AV751" s="7"/>
      <c r="AW751" s="7"/>
      <c r="AX751" s="7"/>
      <c r="AY751" s="7"/>
      <c r="AZ751" s="7"/>
      <c r="BA751" s="7"/>
      <c r="BB751" s="7"/>
      <c r="BC751" s="7"/>
      <c r="BD751" s="7"/>
      <c r="BE751" s="7"/>
      <c r="BF751" s="7"/>
      <c r="BG751" s="7"/>
      <c r="BH751" s="7"/>
      <c r="BI751" s="7"/>
      <c r="BJ751" s="7"/>
      <c r="BK751" s="7"/>
      <c r="BL751" s="7"/>
      <c r="BM751" s="7"/>
    </row>
    <row r="752" spans="1:65" ht="15.5" x14ac:dyDescent="0.25">
      <c r="A752" s="7"/>
      <c r="B752" s="8"/>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c r="AT752" s="7"/>
      <c r="AU752" s="7"/>
      <c r="AV752" s="7"/>
      <c r="AW752" s="7"/>
      <c r="AX752" s="7"/>
      <c r="AY752" s="7"/>
      <c r="AZ752" s="7"/>
      <c r="BA752" s="7"/>
      <c r="BB752" s="7"/>
      <c r="BC752" s="7"/>
      <c r="BD752" s="7"/>
      <c r="BE752" s="7"/>
      <c r="BF752" s="7"/>
      <c r="BG752" s="7"/>
      <c r="BH752" s="7"/>
      <c r="BI752" s="7"/>
      <c r="BJ752" s="7"/>
      <c r="BK752" s="7"/>
      <c r="BL752" s="7"/>
      <c r="BM752" s="7"/>
    </row>
    <row r="753" spans="1:65" ht="15.5" x14ac:dyDescent="0.25">
      <c r="A753" s="7"/>
      <c r="B753" s="8"/>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c r="AT753" s="7"/>
      <c r="AU753" s="7"/>
      <c r="AV753" s="7"/>
      <c r="AW753" s="7"/>
      <c r="AX753" s="7"/>
      <c r="AY753" s="7"/>
      <c r="AZ753" s="7"/>
      <c r="BA753" s="7"/>
      <c r="BB753" s="7"/>
      <c r="BC753" s="7"/>
      <c r="BD753" s="7"/>
      <c r="BE753" s="7"/>
      <c r="BF753" s="7"/>
      <c r="BG753" s="7"/>
      <c r="BH753" s="7"/>
      <c r="BI753" s="7"/>
      <c r="BJ753" s="7"/>
      <c r="BK753" s="7"/>
      <c r="BL753" s="7"/>
      <c r="BM753" s="7"/>
    </row>
    <row r="754" spans="1:65" ht="15.5" x14ac:dyDescent="0.25">
      <c r="A754" s="7"/>
      <c r="B754" s="8"/>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c r="AT754" s="7"/>
      <c r="AU754" s="7"/>
      <c r="AV754" s="7"/>
      <c r="AW754" s="7"/>
      <c r="AX754" s="7"/>
      <c r="AY754" s="7"/>
      <c r="AZ754" s="7"/>
      <c r="BA754" s="7"/>
      <c r="BB754" s="7"/>
      <c r="BC754" s="7"/>
      <c r="BD754" s="7"/>
      <c r="BE754" s="7"/>
      <c r="BF754" s="7"/>
      <c r="BG754" s="7"/>
      <c r="BH754" s="7"/>
      <c r="BI754" s="7"/>
      <c r="BJ754" s="7"/>
      <c r="BK754" s="7"/>
      <c r="BL754" s="7"/>
      <c r="BM754" s="7"/>
    </row>
    <row r="755" spans="1:65" ht="15.5" x14ac:dyDescent="0.25">
      <c r="A755" s="7"/>
      <c r="B755" s="8"/>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c r="AT755" s="7"/>
      <c r="AU755" s="7"/>
      <c r="AV755" s="7"/>
      <c r="AW755" s="7"/>
      <c r="AX755" s="7"/>
      <c r="AY755" s="7"/>
      <c r="AZ755" s="7"/>
      <c r="BA755" s="7"/>
      <c r="BB755" s="7"/>
      <c r="BC755" s="7"/>
      <c r="BD755" s="7"/>
      <c r="BE755" s="7"/>
      <c r="BF755" s="7"/>
      <c r="BG755" s="7"/>
      <c r="BH755" s="7"/>
      <c r="BI755" s="7"/>
      <c r="BJ755" s="7"/>
      <c r="BK755" s="7"/>
      <c r="BL755" s="7"/>
      <c r="BM755" s="7"/>
    </row>
    <row r="756" spans="1:65" ht="15.5" x14ac:dyDescent="0.25">
      <c r="A756" s="7"/>
      <c r="B756" s="8"/>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c r="AT756" s="7"/>
      <c r="AU756" s="7"/>
      <c r="AV756" s="7"/>
      <c r="AW756" s="7"/>
      <c r="AX756" s="7"/>
      <c r="AY756" s="7"/>
      <c r="AZ756" s="7"/>
      <c r="BA756" s="7"/>
      <c r="BB756" s="7"/>
      <c r="BC756" s="7"/>
      <c r="BD756" s="7"/>
      <c r="BE756" s="7"/>
      <c r="BF756" s="7"/>
      <c r="BG756" s="7"/>
      <c r="BH756" s="7"/>
      <c r="BI756" s="7"/>
      <c r="BJ756" s="7"/>
      <c r="BK756" s="7"/>
      <c r="BL756" s="7"/>
      <c r="BM756" s="7"/>
    </row>
    <row r="757" spans="1:65" ht="15.5" x14ac:dyDescent="0.25">
      <c r="A757" s="7"/>
      <c r="B757" s="8"/>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c r="AT757" s="7"/>
      <c r="AU757" s="7"/>
      <c r="AV757" s="7"/>
      <c r="AW757" s="7"/>
      <c r="AX757" s="7"/>
      <c r="AY757" s="7"/>
      <c r="AZ757" s="7"/>
      <c r="BA757" s="7"/>
      <c r="BB757" s="7"/>
      <c r="BC757" s="7"/>
      <c r="BD757" s="7"/>
      <c r="BE757" s="7"/>
      <c r="BF757" s="7"/>
      <c r="BG757" s="7"/>
      <c r="BH757" s="7"/>
      <c r="BI757" s="7"/>
      <c r="BJ757" s="7"/>
      <c r="BK757" s="7"/>
      <c r="BL757" s="7"/>
      <c r="BM757" s="7"/>
    </row>
    <row r="758" spans="1:65" ht="15.5" x14ac:dyDescent="0.25">
      <c r="A758" s="7"/>
      <c r="B758" s="8"/>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c r="AT758" s="7"/>
      <c r="AU758" s="7"/>
      <c r="AV758" s="7"/>
      <c r="AW758" s="7"/>
      <c r="AX758" s="7"/>
      <c r="AY758" s="7"/>
      <c r="AZ758" s="7"/>
      <c r="BA758" s="7"/>
      <c r="BB758" s="7"/>
      <c r="BC758" s="7"/>
      <c r="BD758" s="7"/>
      <c r="BE758" s="7"/>
      <c r="BF758" s="7"/>
      <c r="BG758" s="7"/>
      <c r="BH758" s="7"/>
      <c r="BI758" s="7"/>
      <c r="BJ758" s="7"/>
      <c r="BK758" s="7"/>
      <c r="BL758" s="7"/>
      <c r="BM758" s="7"/>
    </row>
    <row r="759" spans="1:65" ht="15.5" x14ac:dyDescent="0.25">
      <c r="A759" s="7"/>
      <c r="B759" s="8"/>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c r="AT759" s="7"/>
      <c r="AU759" s="7"/>
      <c r="AV759" s="7"/>
      <c r="AW759" s="7"/>
      <c r="AX759" s="7"/>
      <c r="AY759" s="7"/>
      <c r="AZ759" s="7"/>
      <c r="BA759" s="7"/>
      <c r="BB759" s="7"/>
      <c r="BC759" s="7"/>
      <c r="BD759" s="7"/>
      <c r="BE759" s="7"/>
      <c r="BF759" s="7"/>
      <c r="BG759" s="7"/>
      <c r="BH759" s="7"/>
      <c r="BI759" s="7"/>
      <c r="BJ759" s="7"/>
      <c r="BK759" s="7"/>
      <c r="BL759" s="7"/>
      <c r="BM759" s="7"/>
    </row>
    <row r="760" spans="1:65" ht="15.5" x14ac:dyDescent="0.25">
      <c r="A760" s="7"/>
      <c r="B760" s="8"/>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c r="AT760" s="7"/>
      <c r="AU760" s="7"/>
      <c r="AV760" s="7"/>
      <c r="AW760" s="7"/>
      <c r="AX760" s="7"/>
      <c r="AY760" s="7"/>
      <c r="AZ760" s="7"/>
      <c r="BA760" s="7"/>
      <c r="BB760" s="7"/>
      <c r="BC760" s="7"/>
      <c r="BD760" s="7"/>
      <c r="BE760" s="7"/>
      <c r="BF760" s="7"/>
      <c r="BG760" s="7"/>
      <c r="BH760" s="7"/>
      <c r="BI760" s="7"/>
      <c r="BJ760" s="7"/>
      <c r="BK760" s="7"/>
      <c r="BL760" s="7"/>
      <c r="BM760" s="7"/>
    </row>
    <row r="761" spans="1:65" ht="15.5" x14ac:dyDescent="0.25">
      <c r="A761" s="7"/>
      <c r="B761" s="8"/>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c r="AT761" s="7"/>
      <c r="AU761" s="7"/>
      <c r="AV761" s="7"/>
      <c r="AW761" s="7"/>
      <c r="AX761" s="7"/>
      <c r="AY761" s="7"/>
      <c r="AZ761" s="7"/>
      <c r="BA761" s="7"/>
      <c r="BB761" s="7"/>
      <c r="BC761" s="7"/>
      <c r="BD761" s="7"/>
      <c r="BE761" s="7"/>
      <c r="BF761" s="7"/>
      <c r="BG761" s="7"/>
      <c r="BH761" s="7"/>
      <c r="BI761" s="7"/>
      <c r="BJ761" s="7"/>
      <c r="BK761" s="7"/>
      <c r="BL761" s="7"/>
      <c r="BM761" s="7"/>
    </row>
    <row r="762" spans="1:65" ht="15.5" x14ac:dyDescent="0.25">
      <c r="A762" s="7"/>
      <c r="B762" s="8"/>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c r="AT762" s="7"/>
      <c r="AU762" s="7"/>
      <c r="AV762" s="7"/>
      <c r="AW762" s="7"/>
      <c r="AX762" s="7"/>
      <c r="AY762" s="7"/>
      <c r="AZ762" s="7"/>
      <c r="BA762" s="7"/>
      <c r="BB762" s="7"/>
      <c r="BC762" s="7"/>
      <c r="BD762" s="7"/>
      <c r="BE762" s="7"/>
      <c r="BF762" s="7"/>
      <c r="BG762" s="7"/>
      <c r="BH762" s="7"/>
      <c r="BI762" s="7"/>
      <c r="BJ762" s="7"/>
      <c r="BK762" s="7"/>
      <c r="BL762" s="7"/>
      <c r="BM762" s="7"/>
    </row>
    <row r="763" spans="1:65" ht="15.5" x14ac:dyDescent="0.25">
      <c r="A763" s="7"/>
      <c r="B763" s="8"/>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c r="AT763" s="7"/>
      <c r="AU763" s="7"/>
      <c r="AV763" s="7"/>
      <c r="AW763" s="7"/>
      <c r="AX763" s="7"/>
      <c r="AY763" s="7"/>
      <c r="AZ763" s="7"/>
      <c r="BA763" s="7"/>
      <c r="BB763" s="7"/>
      <c r="BC763" s="7"/>
      <c r="BD763" s="7"/>
      <c r="BE763" s="7"/>
      <c r="BF763" s="7"/>
      <c r="BG763" s="7"/>
      <c r="BH763" s="7"/>
      <c r="BI763" s="7"/>
      <c r="BJ763" s="7"/>
      <c r="BK763" s="7"/>
      <c r="BL763" s="7"/>
      <c r="BM763" s="7"/>
    </row>
    <row r="764" spans="1:65" ht="15.5" x14ac:dyDescent="0.25">
      <c r="A764" s="7"/>
      <c r="B764" s="8"/>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c r="AT764" s="7"/>
      <c r="AU764" s="7"/>
      <c r="AV764" s="7"/>
      <c r="AW764" s="7"/>
      <c r="AX764" s="7"/>
      <c r="AY764" s="7"/>
      <c r="AZ764" s="7"/>
      <c r="BA764" s="7"/>
      <c r="BB764" s="7"/>
      <c r="BC764" s="7"/>
      <c r="BD764" s="7"/>
      <c r="BE764" s="7"/>
      <c r="BF764" s="7"/>
      <c r="BG764" s="7"/>
      <c r="BH764" s="7"/>
      <c r="BI764" s="7"/>
      <c r="BJ764" s="7"/>
      <c r="BK764" s="7"/>
      <c r="BL764" s="7"/>
      <c r="BM764" s="7"/>
    </row>
    <row r="765" spans="1:65" ht="15.5" x14ac:dyDescent="0.25">
      <c r="A765" s="7"/>
      <c r="B765" s="8"/>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c r="AT765" s="7"/>
      <c r="AU765" s="7"/>
      <c r="AV765" s="7"/>
      <c r="AW765" s="7"/>
      <c r="AX765" s="7"/>
      <c r="AY765" s="7"/>
      <c r="AZ765" s="7"/>
      <c r="BA765" s="7"/>
      <c r="BB765" s="7"/>
      <c r="BC765" s="7"/>
      <c r="BD765" s="7"/>
      <c r="BE765" s="7"/>
      <c r="BF765" s="7"/>
      <c r="BG765" s="7"/>
      <c r="BH765" s="7"/>
      <c r="BI765" s="7"/>
      <c r="BJ765" s="7"/>
      <c r="BK765" s="7"/>
      <c r="BL765" s="7"/>
      <c r="BM765" s="7"/>
    </row>
    <row r="766" spans="1:65" ht="15.5" x14ac:dyDescent="0.25">
      <c r="A766" s="7"/>
      <c r="B766" s="8"/>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c r="AT766" s="7"/>
      <c r="AU766" s="7"/>
      <c r="AV766" s="7"/>
      <c r="AW766" s="7"/>
      <c r="AX766" s="7"/>
      <c r="AY766" s="7"/>
      <c r="AZ766" s="7"/>
      <c r="BA766" s="7"/>
      <c r="BB766" s="7"/>
      <c r="BC766" s="7"/>
      <c r="BD766" s="7"/>
      <c r="BE766" s="7"/>
      <c r="BF766" s="7"/>
      <c r="BG766" s="7"/>
      <c r="BH766" s="7"/>
      <c r="BI766" s="7"/>
      <c r="BJ766" s="7"/>
      <c r="BK766" s="7"/>
      <c r="BL766" s="7"/>
      <c r="BM766" s="7"/>
    </row>
    <row r="767" spans="1:65" ht="15.5" x14ac:dyDescent="0.25">
      <c r="A767" s="7"/>
      <c r="B767" s="8"/>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c r="AT767" s="7"/>
      <c r="AU767" s="7"/>
      <c r="AV767" s="7"/>
      <c r="AW767" s="7"/>
      <c r="AX767" s="7"/>
      <c r="AY767" s="7"/>
      <c r="AZ767" s="7"/>
      <c r="BA767" s="7"/>
      <c r="BB767" s="7"/>
      <c r="BC767" s="7"/>
      <c r="BD767" s="7"/>
      <c r="BE767" s="7"/>
      <c r="BF767" s="7"/>
      <c r="BG767" s="7"/>
      <c r="BH767" s="7"/>
      <c r="BI767" s="7"/>
      <c r="BJ767" s="7"/>
      <c r="BK767" s="7"/>
      <c r="BL767" s="7"/>
      <c r="BM767" s="7"/>
    </row>
    <row r="768" spans="1:65" ht="15.5" x14ac:dyDescent="0.25">
      <c r="A768" s="7"/>
      <c r="B768" s="8"/>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c r="AT768" s="7"/>
      <c r="AU768" s="7"/>
      <c r="AV768" s="7"/>
      <c r="AW768" s="7"/>
      <c r="AX768" s="7"/>
      <c r="AY768" s="7"/>
      <c r="AZ768" s="7"/>
      <c r="BA768" s="7"/>
      <c r="BB768" s="7"/>
      <c r="BC768" s="7"/>
      <c r="BD768" s="7"/>
      <c r="BE768" s="7"/>
      <c r="BF768" s="7"/>
      <c r="BG768" s="7"/>
      <c r="BH768" s="7"/>
      <c r="BI768" s="7"/>
      <c r="BJ768" s="7"/>
      <c r="BK768" s="7"/>
      <c r="BL768" s="7"/>
      <c r="BM768" s="7"/>
    </row>
    <row r="769" spans="1:65" ht="15.5" x14ac:dyDescent="0.25">
      <c r="A769" s="7"/>
      <c r="B769" s="8"/>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c r="AT769" s="7"/>
      <c r="AU769" s="7"/>
      <c r="AV769" s="7"/>
      <c r="AW769" s="7"/>
      <c r="AX769" s="7"/>
      <c r="AY769" s="7"/>
      <c r="AZ769" s="7"/>
      <c r="BA769" s="7"/>
      <c r="BB769" s="7"/>
      <c r="BC769" s="7"/>
      <c r="BD769" s="7"/>
      <c r="BE769" s="7"/>
      <c r="BF769" s="7"/>
      <c r="BG769" s="7"/>
      <c r="BH769" s="7"/>
      <c r="BI769" s="7"/>
      <c r="BJ769" s="7"/>
      <c r="BK769" s="7"/>
      <c r="BL769" s="7"/>
      <c r="BM769" s="7"/>
    </row>
    <row r="770" spans="1:65" ht="15.5" x14ac:dyDescent="0.25">
      <c r="A770" s="7"/>
      <c r="B770" s="8"/>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c r="AT770" s="7"/>
      <c r="AU770" s="7"/>
      <c r="AV770" s="7"/>
      <c r="AW770" s="7"/>
      <c r="AX770" s="7"/>
      <c r="AY770" s="7"/>
      <c r="AZ770" s="7"/>
      <c r="BA770" s="7"/>
      <c r="BB770" s="7"/>
      <c r="BC770" s="7"/>
      <c r="BD770" s="7"/>
      <c r="BE770" s="7"/>
      <c r="BF770" s="7"/>
      <c r="BG770" s="7"/>
      <c r="BH770" s="7"/>
      <c r="BI770" s="7"/>
      <c r="BJ770" s="7"/>
      <c r="BK770" s="7"/>
      <c r="BL770" s="7"/>
      <c r="BM770" s="7"/>
    </row>
    <row r="771" spans="1:65" ht="15.5" x14ac:dyDescent="0.25">
      <c r="A771" s="7"/>
      <c r="B771" s="8"/>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c r="AT771" s="7"/>
      <c r="AU771" s="7"/>
      <c r="AV771" s="7"/>
      <c r="AW771" s="7"/>
      <c r="AX771" s="7"/>
      <c r="AY771" s="7"/>
      <c r="AZ771" s="7"/>
      <c r="BA771" s="7"/>
      <c r="BB771" s="7"/>
      <c r="BC771" s="7"/>
      <c r="BD771" s="7"/>
      <c r="BE771" s="7"/>
      <c r="BF771" s="7"/>
      <c r="BG771" s="7"/>
      <c r="BH771" s="7"/>
      <c r="BI771" s="7"/>
      <c r="BJ771" s="7"/>
      <c r="BK771" s="7"/>
      <c r="BL771" s="7"/>
      <c r="BM771" s="7"/>
    </row>
    <row r="772" spans="1:65" ht="15.5" x14ac:dyDescent="0.25">
      <c r="A772" s="7"/>
      <c r="B772" s="8"/>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c r="AW772" s="7"/>
      <c r="AX772" s="7"/>
      <c r="AY772" s="7"/>
      <c r="AZ772" s="7"/>
      <c r="BA772" s="7"/>
      <c r="BB772" s="7"/>
      <c r="BC772" s="7"/>
      <c r="BD772" s="7"/>
      <c r="BE772" s="7"/>
      <c r="BF772" s="7"/>
      <c r="BG772" s="7"/>
      <c r="BH772" s="7"/>
      <c r="BI772" s="7"/>
      <c r="BJ772" s="7"/>
      <c r="BK772" s="7"/>
      <c r="BL772" s="7"/>
      <c r="BM772" s="7"/>
    </row>
    <row r="773" spans="1:65" ht="15.5" x14ac:dyDescent="0.25">
      <c r="A773" s="7"/>
      <c r="B773" s="8"/>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c r="AT773" s="7"/>
      <c r="AU773" s="7"/>
      <c r="AV773" s="7"/>
      <c r="AW773" s="7"/>
      <c r="AX773" s="7"/>
      <c r="AY773" s="7"/>
      <c r="AZ773" s="7"/>
      <c r="BA773" s="7"/>
      <c r="BB773" s="7"/>
      <c r="BC773" s="7"/>
      <c r="BD773" s="7"/>
      <c r="BE773" s="7"/>
      <c r="BF773" s="7"/>
      <c r="BG773" s="7"/>
      <c r="BH773" s="7"/>
      <c r="BI773" s="7"/>
      <c r="BJ773" s="7"/>
      <c r="BK773" s="7"/>
      <c r="BL773" s="7"/>
      <c r="BM773" s="7"/>
    </row>
    <row r="774" spans="1:65" ht="15.5" x14ac:dyDescent="0.25">
      <c r="A774" s="7"/>
      <c r="B774" s="8"/>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c r="AT774" s="7"/>
      <c r="AU774" s="7"/>
      <c r="AV774" s="7"/>
      <c r="AW774" s="7"/>
      <c r="AX774" s="7"/>
      <c r="AY774" s="7"/>
      <c r="AZ774" s="7"/>
      <c r="BA774" s="7"/>
      <c r="BB774" s="7"/>
      <c r="BC774" s="7"/>
      <c r="BD774" s="7"/>
      <c r="BE774" s="7"/>
      <c r="BF774" s="7"/>
      <c r="BG774" s="7"/>
      <c r="BH774" s="7"/>
      <c r="BI774" s="7"/>
      <c r="BJ774" s="7"/>
      <c r="BK774" s="7"/>
      <c r="BL774" s="7"/>
      <c r="BM774" s="7"/>
    </row>
    <row r="775" spans="1:65" ht="15.5" x14ac:dyDescent="0.25">
      <c r="A775" s="7"/>
      <c r="B775" s="8"/>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c r="AT775" s="7"/>
      <c r="AU775" s="7"/>
      <c r="AV775" s="7"/>
      <c r="AW775" s="7"/>
      <c r="AX775" s="7"/>
      <c r="AY775" s="7"/>
      <c r="AZ775" s="7"/>
      <c r="BA775" s="7"/>
      <c r="BB775" s="7"/>
      <c r="BC775" s="7"/>
      <c r="BD775" s="7"/>
      <c r="BE775" s="7"/>
      <c r="BF775" s="7"/>
      <c r="BG775" s="7"/>
      <c r="BH775" s="7"/>
      <c r="BI775" s="7"/>
      <c r="BJ775" s="7"/>
      <c r="BK775" s="7"/>
      <c r="BL775" s="7"/>
      <c r="BM775" s="7"/>
    </row>
    <row r="776" spans="1:65" ht="15.5" x14ac:dyDescent="0.25">
      <c r="A776" s="7"/>
      <c r="B776" s="8"/>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c r="AT776" s="7"/>
      <c r="AU776" s="7"/>
      <c r="AV776" s="7"/>
      <c r="AW776" s="7"/>
      <c r="AX776" s="7"/>
      <c r="AY776" s="7"/>
      <c r="AZ776" s="7"/>
      <c r="BA776" s="7"/>
      <c r="BB776" s="7"/>
      <c r="BC776" s="7"/>
      <c r="BD776" s="7"/>
      <c r="BE776" s="7"/>
      <c r="BF776" s="7"/>
      <c r="BG776" s="7"/>
      <c r="BH776" s="7"/>
      <c r="BI776" s="7"/>
      <c r="BJ776" s="7"/>
      <c r="BK776" s="7"/>
      <c r="BL776" s="7"/>
      <c r="BM776" s="7"/>
    </row>
    <row r="777" spans="1:65" ht="15.5" x14ac:dyDescent="0.25">
      <c r="A777" s="7"/>
      <c r="B777" s="8"/>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c r="AT777" s="7"/>
      <c r="AU777" s="7"/>
      <c r="AV777" s="7"/>
      <c r="AW777" s="7"/>
      <c r="AX777" s="7"/>
      <c r="AY777" s="7"/>
      <c r="AZ777" s="7"/>
      <c r="BA777" s="7"/>
      <c r="BB777" s="7"/>
      <c r="BC777" s="7"/>
      <c r="BD777" s="7"/>
      <c r="BE777" s="7"/>
      <c r="BF777" s="7"/>
      <c r="BG777" s="7"/>
      <c r="BH777" s="7"/>
      <c r="BI777" s="7"/>
      <c r="BJ777" s="7"/>
      <c r="BK777" s="7"/>
      <c r="BL777" s="7"/>
      <c r="BM777" s="7"/>
    </row>
    <row r="778" spans="1:65" ht="15.5" x14ac:dyDescent="0.25">
      <c r="A778" s="7"/>
      <c r="B778" s="8"/>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c r="AT778" s="7"/>
      <c r="AU778" s="7"/>
      <c r="AV778" s="7"/>
      <c r="AW778" s="7"/>
      <c r="AX778" s="7"/>
      <c r="AY778" s="7"/>
      <c r="AZ778" s="7"/>
      <c r="BA778" s="7"/>
      <c r="BB778" s="7"/>
      <c r="BC778" s="7"/>
      <c r="BD778" s="7"/>
      <c r="BE778" s="7"/>
      <c r="BF778" s="7"/>
      <c r="BG778" s="7"/>
      <c r="BH778" s="7"/>
      <c r="BI778" s="7"/>
      <c r="BJ778" s="7"/>
      <c r="BK778" s="7"/>
      <c r="BL778" s="7"/>
      <c r="BM778" s="7"/>
    </row>
    <row r="779" spans="1:65" ht="15.5" x14ac:dyDescent="0.25">
      <c r="A779" s="7"/>
      <c r="B779" s="8"/>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c r="AT779" s="7"/>
      <c r="AU779" s="7"/>
      <c r="AV779" s="7"/>
      <c r="AW779" s="7"/>
      <c r="AX779" s="7"/>
      <c r="AY779" s="7"/>
      <c r="AZ779" s="7"/>
      <c r="BA779" s="7"/>
      <c r="BB779" s="7"/>
      <c r="BC779" s="7"/>
      <c r="BD779" s="7"/>
      <c r="BE779" s="7"/>
      <c r="BF779" s="7"/>
      <c r="BG779" s="7"/>
      <c r="BH779" s="7"/>
      <c r="BI779" s="7"/>
      <c r="BJ779" s="7"/>
      <c r="BK779" s="7"/>
      <c r="BL779" s="7"/>
      <c r="BM779" s="7"/>
    </row>
    <row r="780" spans="1:65" ht="15.5" x14ac:dyDescent="0.25">
      <c r="A780" s="7"/>
      <c r="B780" s="8"/>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c r="AT780" s="7"/>
      <c r="AU780" s="7"/>
      <c r="AV780" s="7"/>
      <c r="AW780" s="7"/>
      <c r="AX780" s="7"/>
      <c r="AY780" s="7"/>
      <c r="AZ780" s="7"/>
      <c r="BA780" s="7"/>
      <c r="BB780" s="7"/>
      <c r="BC780" s="7"/>
      <c r="BD780" s="7"/>
      <c r="BE780" s="7"/>
      <c r="BF780" s="7"/>
      <c r="BG780" s="7"/>
      <c r="BH780" s="7"/>
      <c r="BI780" s="7"/>
      <c r="BJ780" s="7"/>
      <c r="BK780" s="7"/>
      <c r="BL780" s="7"/>
      <c r="BM780" s="7"/>
    </row>
    <row r="781" spans="1:65" ht="15.5" x14ac:dyDescent="0.25">
      <c r="A781" s="7"/>
      <c r="B781" s="8"/>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c r="AT781" s="7"/>
      <c r="AU781" s="7"/>
      <c r="AV781" s="7"/>
      <c r="AW781" s="7"/>
      <c r="AX781" s="7"/>
      <c r="AY781" s="7"/>
      <c r="AZ781" s="7"/>
      <c r="BA781" s="7"/>
      <c r="BB781" s="7"/>
      <c r="BC781" s="7"/>
      <c r="BD781" s="7"/>
      <c r="BE781" s="7"/>
      <c r="BF781" s="7"/>
      <c r="BG781" s="7"/>
      <c r="BH781" s="7"/>
      <c r="BI781" s="7"/>
      <c r="BJ781" s="7"/>
      <c r="BK781" s="7"/>
      <c r="BL781" s="7"/>
      <c r="BM781" s="7"/>
    </row>
    <row r="782" spans="1:65" ht="15.5" x14ac:dyDescent="0.25">
      <c r="A782" s="7"/>
      <c r="B782" s="8"/>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c r="AT782" s="7"/>
      <c r="AU782" s="7"/>
      <c r="AV782" s="7"/>
      <c r="AW782" s="7"/>
      <c r="AX782" s="7"/>
      <c r="AY782" s="7"/>
      <c r="AZ782" s="7"/>
      <c r="BA782" s="7"/>
      <c r="BB782" s="7"/>
      <c r="BC782" s="7"/>
      <c r="BD782" s="7"/>
      <c r="BE782" s="7"/>
      <c r="BF782" s="7"/>
      <c r="BG782" s="7"/>
      <c r="BH782" s="7"/>
      <c r="BI782" s="7"/>
      <c r="BJ782" s="7"/>
      <c r="BK782" s="7"/>
      <c r="BL782" s="7"/>
      <c r="BM782" s="7"/>
    </row>
    <row r="783" spans="1:65" ht="15.5" x14ac:dyDescent="0.25">
      <c r="A783" s="7"/>
      <c r="B783" s="8"/>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c r="AT783" s="7"/>
      <c r="AU783" s="7"/>
      <c r="AV783" s="7"/>
      <c r="AW783" s="7"/>
      <c r="AX783" s="7"/>
      <c r="AY783" s="7"/>
      <c r="AZ783" s="7"/>
      <c r="BA783" s="7"/>
      <c r="BB783" s="7"/>
      <c r="BC783" s="7"/>
      <c r="BD783" s="7"/>
      <c r="BE783" s="7"/>
      <c r="BF783" s="7"/>
      <c r="BG783" s="7"/>
      <c r="BH783" s="7"/>
      <c r="BI783" s="7"/>
      <c r="BJ783" s="7"/>
      <c r="BK783" s="7"/>
      <c r="BL783" s="7"/>
      <c r="BM783" s="7"/>
    </row>
    <row r="784" spans="1:65" ht="15.5" x14ac:dyDescent="0.25">
      <c r="A784" s="7"/>
      <c r="B784" s="8"/>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c r="AT784" s="7"/>
      <c r="AU784" s="7"/>
      <c r="AV784" s="7"/>
      <c r="AW784" s="7"/>
      <c r="AX784" s="7"/>
      <c r="AY784" s="7"/>
      <c r="AZ784" s="7"/>
      <c r="BA784" s="7"/>
      <c r="BB784" s="7"/>
      <c r="BC784" s="7"/>
      <c r="BD784" s="7"/>
      <c r="BE784" s="7"/>
      <c r="BF784" s="7"/>
      <c r="BG784" s="7"/>
      <c r="BH784" s="7"/>
      <c r="BI784" s="7"/>
      <c r="BJ784" s="7"/>
      <c r="BK784" s="7"/>
      <c r="BL784" s="7"/>
      <c r="BM784" s="7"/>
    </row>
    <row r="785" spans="1:65" ht="15.5" x14ac:dyDescent="0.25">
      <c r="A785" s="7"/>
      <c r="B785" s="8"/>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c r="AT785" s="7"/>
      <c r="AU785" s="7"/>
      <c r="AV785" s="7"/>
      <c r="AW785" s="7"/>
      <c r="AX785" s="7"/>
      <c r="AY785" s="7"/>
      <c r="AZ785" s="7"/>
      <c r="BA785" s="7"/>
      <c r="BB785" s="7"/>
      <c r="BC785" s="7"/>
      <c r="BD785" s="7"/>
      <c r="BE785" s="7"/>
      <c r="BF785" s="7"/>
      <c r="BG785" s="7"/>
      <c r="BH785" s="7"/>
      <c r="BI785" s="7"/>
      <c r="BJ785" s="7"/>
      <c r="BK785" s="7"/>
      <c r="BL785" s="7"/>
      <c r="BM785" s="7"/>
    </row>
    <row r="786" spans="1:65" ht="15.5" x14ac:dyDescent="0.25">
      <c r="A786" s="7"/>
      <c r="B786" s="8"/>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c r="AT786" s="7"/>
      <c r="AU786" s="7"/>
      <c r="AV786" s="7"/>
      <c r="AW786" s="7"/>
      <c r="AX786" s="7"/>
      <c r="AY786" s="7"/>
      <c r="AZ786" s="7"/>
      <c r="BA786" s="7"/>
      <c r="BB786" s="7"/>
      <c r="BC786" s="7"/>
      <c r="BD786" s="7"/>
      <c r="BE786" s="7"/>
      <c r="BF786" s="7"/>
      <c r="BG786" s="7"/>
      <c r="BH786" s="7"/>
      <c r="BI786" s="7"/>
      <c r="BJ786" s="7"/>
      <c r="BK786" s="7"/>
      <c r="BL786" s="7"/>
      <c r="BM786" s="7"/>
    </row>
    <row r="787" spans="1:65" ht="15.5" x14ac:dyDescent="0.25">
      <c r="A787" s="7"/>
      <c r="B787" s="8"/>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c r="AT787" s="7"/>
      <c r="AU787" s="7"/>
      <c r="AV787" s="7"/>
      <c r="AW787" s="7"/>
      <c r="AX787" s="7"/>
      <c r="AY787" s="7"/>
      <c r="AZ787" s="7"/>
      <c r="BA787" s="7"/>
      <c r="BB787" s="7"/>
      <c r="BC787" s="7"/>
      <c r="BD787" s="7"/>
      <c r="BE787" s="7"/>
      <c r="BF787" s="7"/>
      <c r="BG787" s="7"/>
      <c r="BH787" s="7"/>
      <c r="BI787" s="7"/>
      <c r="BJ787" s="7"/>
      <c r="BK787" s="7"/>
      <c r="BL787" s="7"/>
      <c r="BM787" s="7"/>
    </row>
    <row r="788" spans="1:65" ht="15.5" x14ac:dyDescent="0.25">
      <c r="A788" s="7"/>
      <c r="B788" s="8"/>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c r="AT788" s="7"/>
      <c r="AU788" s="7"/>
      <c r="AV788" s="7"/>
      <c r="AW788" s="7"/>
      <c r="AX788" s="7"/>
      <c r="AY788" s="7"/>
      <c r="AZ788" s="7"/>
      <c r="BA788" s="7"/>
      <c r="BB788" s="7"/>
      <c r="BC788" s="7"/>
      <c r="BD788" s="7"/>
      <c r="BE788" s="7"/>
      <c r="BF788" s="7"/>
      <c r="BG788" s="7"/>
      <c r="BH788" s="7"/>
      <c r="BI788" s="7"/>
      <c r="BJ788" s="7"/>
      <c r="BK788" s="7"/>
      <c r="BL788" s="7"/>
      <c r="BM788" s="7"/>
    </row>
    <row r="789" spans="1:65" ht="15.5" x14ac:dyDescent="0.25">
      <c r="A789" s="7"/>
      <c r="B789" s="8"/>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c r="AT789" s="7"/>
      <c r="AU789" s="7"/>
      <c r="AV789" s="7"/>
      <c r="AW789" s="7"/>
      <c r="AX789" s="7"/>
      <c r="AY789" s="7"/>
      <c r="AZ789" s="7"/>
      <c r="BA789" s="7"/>
      <c r="BB789" s="7"/>
      <c r="BC789" s="7"/>
      <c r="BD789" s="7"/>
      <c r="BE789" s="7"/>
      <c r="BF789" s="7"/>
      <c r="BG789" s="7"/>
      <c r="BH789" s="7"/>
      <c r="BI789" s="7"/>
      <c r="BJ789" s="7"/>
      <c r="BK789" s="7"/>
      <c r="BL789" s="7"/>
      <c r="BM789" s="7"/>
    </row>
    <row r="790" spans="1:65" ht="15.5" x14ac:dyDescent="0.25">
      <c r="A790" s="7"/>
      <c r="B790" s="8"/>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c r="AT790" s="7"/>
      <c r="AU790" s="7"/>
      <c r="AV790" s="7"/>
      <c r="AW790" s="7"/>
      <c r="AX790" s="7"/>
      <c r="AY790" s="7"/>
      <c r="AZ790" s="7"/>
      <c r="BA790" s="7"/>
      <c r="BB790" s="7"/>
      <c r="BC790" s="7"/>
      <c r="BD790" s="7"/>
      <c r="BE790" s="7"/>
      <c r="BF790" s="7"/>
      <c r="BG790" s="7"/>
      <c r="BH790" s="7"/>
      <c r="BI790" s="7"/>
      <c r="BJ790" s="7"/>
      <c r="BK790" s="7"/>
      <c r="BL790" s="7"/>
      <c r="BM790" s="7"/>
    </row>
    <row r="791" spans="1:65" ht="15.5" x14ac:dyDescent="0.25">
      <c r="A791" s="7"/>
      <c r="B791" s="8"/>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c r="AT791" s="7"/>
      <c r="AU791" s="7"/>
      <c r="AV791" s="7"/>
      <c r="AW791" s="7"/>
      <c r="AX791" s="7"/>
      <c r="AY791" s="7"/>
      <c r="AZ791" s="7"/>
      <c r="BA791" s="7"/>
      <c r="BB791" s="7"/>
      <c r="BC791" s="7"/>
      <c r="BD791" s="7"/>
      <c r="BE791" s="7"/>
      <c r="BF791" s="7"/>
      <c r="BG791" s="7"/>
      <c r="BH791" s="7"/>
      <c r="BI791" s="7"/>
      <c r="BJ791" s="7"/>
      <c r="BK791" s="7"/>
      <c r="BL791" s="7"/>
      <c r="BM791" s="7"/>
    </row>
    <row r="792" spans="1:65" ht="15.5" x14ac:dyDescent="0.25">
      <c r="A792" s="7"/>
      <c r="B792" s="8"/>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c r="AT792" s="7"/>
      <c r="AU792" s="7"/>
      <c r="AV792" s="7"/>
      <c r="AW792" s="7"/>
      <c r="AX792" s="7"/>
      <c r="AY792" s="7"/>
      <c r="AZ792" s="7"/>
      <c r="BA792" s="7"/>
      <c r="BB792" s="7"/>
      <c r="BC792" s="7"/>
      <c r="BD792" s="7"/>
      <c r="BE792" s="7"/>
      <c r="BF792" s="7"/>
      <c r="BG792" s="7"/>
      <c r="BH792" s="7"/>
      <c r="BI792" s="7"/>
      <c r="BJ792" s="7"/>
      <c r="BK792" s="7"/>
      <c r="BL792" s="7"/>
      <c r="BM792" s="7"/>
    </row>
    <row r="793" spans="1:65" ht="15.5" x14ac:dyDescent="0.25">
      <c r="A793" s="7"/>
      <c r="B793" s="8"/>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c r="AT793" s="7"/>
      <c r="AU793" s="7"/>
      <c r="AV793" s="7"/>
      <c r="AW793" s="7"/>
      <c r="AX793" s="7"/>
      <c r="AY793" s="7"/>
      <c r="AZ793" s="7"/>
      <c r="BA793" s="7"/>
      <c r="BB793" s="7"/>
      <c r="BC793" s="7"/>
      <c r="BD793" s="7"/>
      <c r="BE793" s="7"/>
      <c r="BF793" s="7"/>
      <c r="BG793" s="7"/>
      <c r="BH793" s="7"/>
      <c r="BI793" s="7"/>
      <c r="BJ793" s="7"/>
      <c r="BK793" s="7"/>
      <c r="BL793" s="7"/>
      <c r="BM793" s="7"/>
    </row>
    <row r="794" spans="1:65" ht="15.5" x14ac:dyDescent="0.25">
      <c r="A794" s="7"/>
      <c r="B794" s="8"/>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c r="AT794" s="7"/>
      <c r="AU794" s="7"/>
      <c r="AV794" s="7"/>
      <c r="AW794" s="7"/>
      <c r="AX794" s="7"/>
      <c r="AY794" s="7"/>
      <c r="AZ794" s="7"/>
      <c r="BA794" s="7"/>
      <c r="BB794" s="7"/>
      <c r="BC794" s="7"/>
      <c r="BD794" s="7"/>
      <c r="BE794" s="7"/>
      <c r="BF794" s="7"/>
      <c r="BG794" s="7"/>
      <c r="BH794" s="7"/>
      <c r="BI794" s="7"/>
      <c r="BJ794" s="7"/>
      <c r="BK794" s="7"/>
      <c r="BL794" s="7"/>
      <c r="BM794" s="7"/>
    </row>
    <row r="795" spans="1:65" ht="15.5" x14ac:dyDescent="0.25">
      <c r="A795" s="7"/>
      <c r="B795" s="8"/>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c r="AT795" s="7"/>
      <c r="AU795" s="7"/>
      <c r="AV795" s="7"/>
      <c r="AW795" s="7"/>
      <c r="AX795" s="7"/>
      <c r="AY795" s="7"/>
      <c r="AZ795" s="7"/>
      <c r="BA795" s="7"/>
      <c r="BB795" s="7"/>
      <c r="BC795" s="7"/>
      <c r="BD795" s="7"/>
      <c r="BE795" s="7"/>
      <c r="BF795" s="7"/>
      <c r="BG795" s="7"/>
      <c r="BH795" s="7"/>
      <c r="BI795" s="7"/>
      <c r="BJ795" s="7"/>
      <c r="BK795" s="7"/>
      <c r="BL795" s="7"/>
      <c r="BM795" s="7"/>
    </row>
    <row r="796" spans="1:65" ht="15.5" x14ac:dyDescent="0.25">
      <c r="A796" s="7"/>
      <c r="B796" s="8"/>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c r="AT796" s="7"/>
      <c r="AU796" s="7"/>
      <c r="AV796" s="7"/>
      <c r="AW796" s="7"/>
      <c r="AX796" s="7"/>
      <c r="AY796" s="7"/>
      <c r="AZ796" s="7"/>
      <c r="BA796" s="7"/>
      <c r="BB796" s="7"/>
      <c r="BC796" s="7"/>
      <c r="BD796" s="7"/>
      <c r="BE796" s="7"/>
      <c r="BF796" s="7"/>
      <c r="BG796" s="7"/>
      <c r="BH796" s="7"/>
      <c r="BI796" s="7"/>
      <c r="BJ796" s="7"/>
      <c r="BK796" s="7"/>
      <c r="BL796" s="7"/>
      <c r="BM796" s="7"/>
    </row>
    <row r="797" spans="1:65" ht="15.5" x14ac:dyDescent="0.25">
      <c r="A797" s="7"/>
      <c r="B797" s="8"/>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c r="AT797" s="7"/>
      <c r="AU797" s="7"/>
      <c r="AV797" s="7"/>
      <c r="AW797" s="7"/>
      <c r="AX797" s="7"/>
      <c r="AY797" s="7"/>
      <c r="AZ797" s="7"/>
      <c r="BA797" s="7"/>
      <c r="BB797" s="7"/>
      <c r="BC797" s="7"/>
      <c r="BD797" s="7"/>
      <c r="BE797" s="7"/>
      <c r="BF797" s="7"/>
      <c r="BG797" s="7"/>
      <c r="BH797" s="7"/>
      <c r="BI797" s="7"/>
      <c r="BJ797" s="7"/>
      <c r="BK797" s="7"/>
      <c r="BL797" s="7"/>
      <c r="BM797" s="7"/>
    </row>
    <row r="798" spans="1:65" ht="15.5" x14ac:dyDescent="0.25">
      <c r="A798" s="7"/>
      <c r="B798" s="8"/>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c r="AT798" s="7"/>
      <c r="AU798" s="7"/>
      <c r="AV798" s="7"/>
      <c r="AW798" s="7"/>
      <c r="AX798" s="7"/>
      <c r="AY798" s="7"/>
      <c r="AZ798" s="7"/>
      <c r="BA798" s="7"/>
      <c r="BB798" s="7"/>
      <c r="BC798" s="7"/>
      <c r="BD798" s="7"/>
      <c r="BE798" s="7"/>
      <c r="BF798" s="7"/>
      <c r="BG798" s="7"/>
      <c r="BH798" s="7"/>
      <c r="BI798" s="7"/>
      <c r="BJ798" s="7"/>
      <c r="BK798" s="7"/>
      <c r="BL798" s="7"/>
      <c r="BM798" s="7"/>
    </row>
    <row r="799" spans="1:65" ht="15.5" x14ac:dyDescent="0.25">
      <c r="A799" s="7"/>
      <c r="B799" s="8"/>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c r="AT799" s="7"/>
      <c r="AU799" s="7"/>
      <c r="AV799" s="7"/>
      <c r="AW799" s="7"/>
      <c r="AX799" s="7"/>
      <c r="AY799" s="7"/>
      <c r="AZ799" s="7"/>
      <c r="BA799" s="7"/>
      <c r="BB799" s="7"/>
      <c r="BC799" s="7"/>
      <c r="BD799" s="7"/>
      <c r="BE799" s="7"/>
      <c r="BF799" s="7"/>
      <c r="BG799" s="7"/>
      <c r="BH799" s="7"/>
      <c r="BI799" s="7"/>
      <c r="BJ799" s="7"/>
      <c r="BK799" s="7"/>
      <c r="BL799" s="7"/>
      <c r="BM799" s="7"/>
    </row>
    <row r="800" spans="1:65" ht="15.5" x14ac:dyDescent="0.25">
      <c r="A800" s="7"/>
      <c r="B800" s="8"/>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c r="AT800" s="7"/>
      <c r="AU800" s="7"/>
      <c r="AV800" s="7"/>
      <c r="AW800" s="7"/>
      <c r="AX800" s="7"/>
      <c r="AY800" s="7"/>
      <c r="AZ800" s="7"/>
      <c r="BA800" s="7"/>
      <c r="BB800" s="7"/>
      <c r="BC800" s="7"/>
      <c r="BD800" s="7"/>
      <c r="BE800" s="7"/>
      <c r="BF800" s="7"/>
      <c r="BG800" s="7"/>
      <c r="BH800" s="7"/>
      <c r="BI800" s="7"/>
      <c r="BJ800" s="7"/>
      <c r="BK800" s="7"/>
      <c r="BL800" s="7"/>
      <c r="BM800" s="7"/>
    </row>
    <row r="801" spans="1:65" ht="15.5" x14ac:dyDescent="0.25">
      <c r="A801" s="7"/>
      <c r="B801" s="8"/>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c r="AT801" s="7"/>
      <c r="AU801" s="7"/>
      <c r="AV801" s="7"/>
      <c r="AW801" s="7"/>
      <c r="AX801" s="7"/>
      <c r="AY801" s="7"/>
      <c r="AZ801" s="7"/>
      <c r="BA801" s="7"/>
      <c r="BB801" s="7"/>
      <c r="BC801" s="7"/>
      <c r="BD801" s="7"/>
      <c r="BE801" s="7"/>
      <c r="BF801" s="7"/>
      <c r="BG801" s="7"/>
      <c r="BH801" s="7"/>
      <c r="BI801" s="7"/>
      <c r="BJ801" s="7"/>
      <c r="BK801" s="7"/>
      <c r="BL801" s="7"/>
      <c r="BM801" s="7"/>
    </row>
    <row r="802" spans="1:65" ht="15.5" x14ac:dyDescent="0.25">
      <c r="A802" s="7"/>
      <c r="B802" s="8"/>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c r="AT802" s="7"/>
      <c r="AU802" s="7"/>
      <c r="AV802" s="7"/>
      <c r="AW802" s="7"/>
      <c r="AX802" s="7"/>
      <c r="AY802" s="7"/>
      <c r="AZ802" s="7"/>
      <c r="BA802" s="7"/>
      <c r="BB802" s="7"/>
      <c r="BC802" s="7"/>
      <c r="BD802" s="7"/>
      <c r="BE802" s="7"/>
      <c r="BF802" s="7"/>
      <c r="BG802" s="7"/>
      <c r="BH802" s="7"/>
      <c r="BI802" s="7"/>
      <c r="BJ802" s="7"/>
      <c r="BK802" s="7"/>
      <c r="BL802" s="7"/>
      <c r="BM802" s="7"/>
    </row>
    <row r="803" spans="1:65" ht="15.5" x14ac:dyDescent="0.25">
      <c r="A803" s="7"/>
      <c r="B803" s="8"/>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c r="AT803" s="7"/>
      <c r="AU803" s="7"/>
      <c r="AV803" s="7"/>
      <c r="AW803" s="7"/>
      <c r="AX803" s="7"/>
      <c r="AY803" s="7"/>
      <c r="AZ803" s="7"/>
      <c r="BA803" s="7"/>
      <c r="BB803" s="7"/>
      <c r="BC803" s="7"/>
      <c r="BD803" s="7"/>
      <c r="BE803" s="7"/>
      <c r="BF803" s="7"/>
      <c r="BG803" s="7"/>
      <c r="BH803" s="7"/>
      <c r="BI803" s="7"/>
      <c r="BJ803" s="7"/>
      <c r="BK803" s="7"/>
      <c r="BL803" s="7"/>
      <c r="BM803" s="7"/>
    </row>
    <row r="804" spans="1:65" ht="15.5" x14ac:dyDescent="0.25">
      <c r="A804" s="7"/>
      <c r="B804" s="8"/>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c r="AT804" s="7"/>
      <c r="AU804" s="7"/>
      <c r="AV804" s="7"/>
      <c r="AW804" s="7"/>
      <c r="AX804" s="7"/>
      <c r="AY804" s="7"/>
      <c r="AZ804" s="7"/>
      <c r="BA804" s="7"/>
      <c r="BB804" s="7"/>
      <c r="BC804" s="7"/>
      <c r="BD804" s="7"/>
      <c r="BE804" s="7"/>
      <c r="BF804" s="7"/>
      <c r="BG804" s="7"/>
      <c r="BH804" s="7"/>
      <c r="BI804" s="7"/>
      <c r="BJ804" s="7"/>
      <c r="BK804" s="7"/>
      <c r="BL804" s="7"/>
      <c r="BM804" s="7"/>
    </row>
    <row r="805" spans="1:65" ht="15.5" x14ac:dyDescent="0.25">
      <c r="A805" s="7"/>
      <c r="B805" s="8"/>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c r="AT805" s="7"/>
      <c r="AU805" s="7"/>
      <c r="AV805" s="7"/>
      <c r="AW805" s="7"/>
      <c r="AX805" s="7"/>
      <c r="AY805" s="7"/>
      <c r="AZ805" s="7"/>
      <c r="BA805" s="7"/>
      <c r="BB805" s="7"/>
      <c r="BC805" s="7"/>
      <c r="BD805" s="7"/>
      <c r="BE805" s="7"/>
      <c r="BF805" s="7"/>
      <c r="BG805" s="7"/>
      <c r="BH805" s="7"/>
      <c r="BI805" s="7"/>
      <c r="BJ805" s="7"/>
      <c r="BK805" s="7"/>
      <c r="BL805" s="7"/>
      <c r="BM805" s="7"/>
    </row>
    <row r="806" spans="1:65" ht="15.5" x14ac:dyDescent="0.25">
      <c r="A806" s="7"/>
      <c r="B806" s="8"/>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c r="AT806" s="7"/>
      <c r="AU806" s="7"/>
      <c r="AV806" s="7"/>
      <c r="AW806" s="7"/>
      <c r="AX806" s="7"/>
      <c r="AY806" s="7"/>
      <c r="AZ806" s="7"/>
      <c r="BA806" s="7"/>
      <c r="BB806" s="7"/>
      <c r="BC806" s="7"/>
      <c r="BD806" s="7"/>
      <c r="BE806" s="7"/>
      <c r="BF806" s="7"/>
      <c r="BG806" s="7"/>
      <c r="BH806" s="7"/>
      <c r="BI806" s="7"/>
      <c r="BJ806" s="7"/>
      <c r="BK806" s="7"/>
      <c r="BL806" s="7"/>
      <c r="BM806" s="7"/>
    </row>
    <row r="807" spans="1:65" ht="15.5" x14ac:dyDescent="0.25">
      <c r="A807" s="7"/>
      <c r="B807" s="8"/>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c r="AT807" s="7"/>
      <c r="AU807" s="7"/>
      <c r="AV807" s="7"/>
      <c r="AW807" s="7"/>
      <c r="AX807" s="7"/>
      <c r="AY807" s="7"/>
      <c r="AZ807" s="7"/>
      <c r="BA807" s="7"/>
      <c r="BB807" s="7"/>
      <c r="BC807" s="7"/>
      <c r="BD807" s="7"/>
      <c r="BE807" s="7"/>
      <c r="BF807" s="7"/>
      <c r="BG807" s="7"/>
      <c r="BH807" s="7"/>
      <c r="BI807" s="7"/>
      <c r="BJ807" s="7"/>
      <c r="BK807" s="7"/>
      <c r="BL807" s="7"/>
      <c r="BM807" s="7"/>
    </row>
    <row r="808" spans="1:65" ht="15.5" x14ac:dyDescent="0.25">
      <c r="A808" s="7"/>
      <c r="B808" s="8"/>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c r="AT808" s="7"/>
      <c r="AU808" s="7"/>
      <c r="AV808" s="7"/>
      <c r="AW808" s="7"/>
      <c r="AX808" s="7"/>
      <c r="AY808" s="7"/>
      <c r="AZ808" s="7"/>
      <c r="BA808" s="7"/>
      <c r="BB808" s="7"/>
      <c r="BC808" s="7"/>
      <c r="BD808" s="7"/>
      <c r="BE808" s="7"/>
      <c r="BF808" s="7"/>
      <c r="BG808" s="7"/>
      <c r="BH808" s="7"/>
      <c r="BI808" s="7"/>
      <c r="BJ808" s="7"/>
      <c r="BK808" s="7"/>
      <c r="BL808" s="7"/>
      <c r="BM808" s="7"/>
    </row>
    <row r="809" spans="1:65" ht="15.5" x14ac:dyDescent="0.25">
      <c r="A809" s="7"/>
      <c r="B809" s="8"/>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c r="AT809" s="7"/>
      <c r="AU809" s="7"/>
      <c r="AV809" s="7"/>
      <c r="AW809" s="7"/>
      <c r="AX809" s="7"/>
      <c r="AY809" s="7"/>
      <c r="AZ809" s="7"/>
      <c r="BA809" s="7"/>
      <c r="BB809" s="7"/>
      <c r="BC809" s="7"/>
      <c r="BD809" s="7"/>
      <c r="BE809" s="7"/>
      <c r="BF809" s="7"/>
      <c r="BG809" s="7"/>
      <c r="BH809" s="7"/>
      <c r="BI809" s="7"/>
      <c r="BJ809" s="7"/>
      <c r="BK809" s="7"/>
      <c r="BL809" s="7"/>
      <c r="BM809" s="7"/>
    </row>
    <row r="810" spans="1:65" ht="15.5" x14ac:dyDescent="0.25">
      <c r="A810" s="7"/>
      <c r="B810" s="8"/>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c r="AT810" s="7"/>
      <c r="AU810" s="7"/>
      <c r="AV810" s="7"/>
      <c r="AW810" s="7"/>
      <c r="AX810" s="7"/>
      <c r="AY810" s="7"/>
      <c r="AZ810" s="7"/>
      <c r="BA810" s="7"/>
      <c r="BB810" s="7"/>
      <c r="BC810" s="7"/>
      <c r="BD810" s="7"/>
      <c r="BE810" s="7"/>
      <c r="BF810" s="7"/>
      <c r="BG810" s="7"/>
      <c r="BH810" s="7"/>
      <c r="BI810" s="7"/>
      <c r="BJ810" s="7"/>
      <c r="BK810" s="7"/>
      <c r="BL810" s="7"/>
      <c r="BM810" s="7"/>
    </row>
    <row r="811" spans="1:65" ht="15.5" x14ac:dyDescent="0.25">
      <c r="A811" s="7"/>
      <c r="B811" s="8"/>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c r="AT811" s="7"/>
      <c r="AU811" s="7"/>
      <c r="AV811" s="7"/>
      <c r="AW811" s="7"/>
      <c r="AX811" s="7"/>
      <c r="AY811" s="7"/>
      <c r="AZ811" s="7"/>
      <c r="BA811" s="7"/>
      <c r="BB811" s="7"/>
      <c r="BC811" s="7"/>
      <c r="BD811" s="7"/>
      <c r="BE811" s="7"/>
      <c r="BF811" s="7"/>
      <c r="BG811" s="7"/>
      <c r="BH811" s="7"/>
      <c r="BI811" s="7"/>
      <c r="BJ811" s="7"/>
      <c r="BK811" s="7"/>
      <c r="BL811" s="7"/>
      <c r="BM811" s="7"/>
    </row>
    <row r="812" spans="1:65" ht="15.5" x14ac:dyDescent="0.25">
      <c r="A812" s="7"/>
      <c r="B812" s="8"/>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c r="AT812" s="7"/>
      <c r="AU812" s="7"/>
      <c r="AV812" s="7"/>
      <c r="AW812" s="7"/>
      <c r="AX812" s="7"/>
      <c r="AY812" s="7"/>
      <c r="AZ812" s="7"/>
      <c r="BA812" s="7"/>
      <c r="BB812" s="7"/>
      <c r="BC812" s="7"/>
      <c r="BD812" s="7"/>
      <c r="BE812" s="7"/>
      <c r="BF812" s="7"/>
      <c r="BG812" s="7"/>
      <c r="BH812" s="7"/>
      <c r="BI812" s="7"/>
      <c r="BJ812" s="7"/>
      <c r="BK812" s="7"/>
      <c r="BL812" s="7"/>
      <c r="BM812" s="7"/>
    </row>
    <row r="813" spans="1:65" ht="15.5" x14ac:dyDescent="0.25">
      <c r="A813" s="7"/>
      <c r="B813" s="8"/>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c r="AT813" s="7"/>
      <c r="AU813" s="7"/>
      <c r="AV813" s="7"/>
      <c r="AW813" s="7"/>
      <c r="AX813" s="7"/>
      <c r="AY813" s="7"/>
      <c r="AZ813" s="7"/>
      <c r="BA813" s="7"/>
      <c r="BB813" s="7"/>
      <c r="BC813" s="7"/>
      <c r="BD813" s="7"/>
      <c r="BE813" s="7"/>
      <c r="BF813" s="7"/>
      <c r="BG813" s="7"/>
      <c r="BH813" s="7"/>
      <c r="BI813" s="7"/>
      <c r="BJ813" s="7"/>
      <c r="BK813" s="7"/>
      <c r="BL813" s="7"/>
      <c r="BM813" s="7"/>
    </row>
    <row r="814" spans="1:65" ht="15.5" x14ac:dyDescent="0.25">
      <c r="A814" s="7"/>
      <c r="B814" s="8"/>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c r="AT814" s="7"/>
      <c r="AU814" s="7"/>
      <c r="AV814" s="7"/>
      <c r="AW814" s="7"/>
      <c r="AX814" s="7"/>
      <c r="AY814" s="7"/>
      <c r="AZ814" s="7"/>
      <c r="BA814" s="7"/>
      <c r="BB814" s="7"/>
      <c r="BC814" s="7"/>
      <c r="BD814" s="7"/>
      <c r="BE814" s="7"/>
      <c r="BF814" s="7"/>
      <c r="BG814" s="7"/>
      <c r="BH814" s="7"/>
      <c r="BI814" s="7"/>
      <c r="BJ814" s="7"/>
      <c r="BK814" s="7"/>
      <c r="BL814" s="7"/>
      <c r="BM814" s="7"/>
    </row>
    <row r="815" spans="1:65" ht="15.5" x14ac:dyDescent="0.25">
      <c r="A815" s="7"/>
      <c r="B815" s="8"/>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c r="AT815" s="7"/>
      <c r="AU815" s="7"/>
      <c r="AV815" s="7"/>
      <c r="AW815" s="7"/>
      <c r="AX815" s="7"/>
      <c r="AY815" s="7"/>
      <c r="AZ815" s="7"/>
      <c r="BA815" s="7"/>
      <c r="BB815" s="7"/>
      <c r="BC815" s="7"/>
      <c r="BD815" s="7"/>
      <c r="BE815" s="7"/>
      <c r="BF815" s="7"/>
      <c r="BG815" s="7"/>
      <c r="BH815" s="7"/>
      <c r="BI815" s="7"/>
      <c r="BJ815" s="7"/>
      <c r="BK815" s="7"/>
      <c r="BL815" s="7"/>
      <c r="BM815" s="7"/>
    </row>
    <row r="816" spans="1:65" ht="15.5" x14ac:dyDescent="0.25">
      <c r="A816" s="7"/>
      <c r="B816" s="8"/>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c r="AT816" s="7"/>
      <c r="AU816" s="7"/>
      <c r="AV816" s="7"/>
      <c r="AW816" s="7"/>
      <c r="AX816" s="7"/>
      <c r="AY816" s="7"/>
      <c r="AZ816" s="7"/>
      <c r="BA816" s="7"/>
      <c r="BB816" s="7"/>
      <c r="BC816" s="7"/>
      <c r="BD816" s="7"/>
      <c r="BE816" s="7"/>
      <c r="BF816" s="7"/>
      <c r="BG816" s="7"/>
      <c r="BH816" s="7"/>
      <c r="BI816" s="7"/>
      <c r="BJ816" s="7"/>
      <c r="BK816" s="7"/>
      <c r="BL816" s="7"/>
      <c r="BM816" s="7"/>
    </row>
    <row r="817" spans="1:65" ht="15.5" x14ac:dyDescent="0.25">
      <c r="A817" s="7"/>
      <c r="B817" s="8"/>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c r="AT817" s="7"/>
      <c r="AU817" s="7"/>
      <c r="AV817" s="7"/>
      <c r="AW817" s="7"/>
      <c r="AX817" s="7"/>
      <c r="AY817" s="7"/>
      <c r="AZ817" s="7"/>
      <c r="BA817" s="7"/>
      <c r="BB817" s="7"/>
      <c r="BC817" s="7"/>
      <c r="BD817" s="7"/>
      <c r="BE817" s="7"/>
      <c r="BF817" s="7"/>
      <c r="BG817" s="7"/>
      <c r="BH817" s="7"/>
      <c r="BI817" s="7"/>
      <c r="BJ817" s="7"/>
      <c r="BK817" s="7"/>
      <c r="BL817" s="7"/>
      <c r="BM817" s="7"/>
    </row>
    <row r="818" spans="1:65" ht="15.5" x14ac:dyDescent="0.25">
      <c r="A818" s="7"/>
      <c r="B818" s="8"/>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c r="AT818" s="7"/>
      <c r="AU818" s="7"/>
      <c r="AV818" s="7"/>
      <c r="AW818" s="7"/>
      <c r="AX818" s="7"/>
      <c r="AY818" s="7"/>
      <c r="AZ818" s="7"/>
      <c r="BA818" s="7"/>
      <c r="BB818" s="7"/>
      <c r="BC818" s="7"/>
      <c r="BD818" s="7"/>
      <c r="BE818" s="7"/>
      <c r="BF818" s="7"/>
      <c r="BG818" s="7"/>
      <c r="BH818" s="7"/>
      <c r="BI818" s="7"/>
      <c r="BJ818" s="7"/>
      <c r="BK818" s="7"/>
      <c r="BL818" s="7"/>
      <c r="BM818" s="7"/>
    </row>
    <row r="819" spans="1:65" ht="15.5" x14ac:dyDescent="0.25">
      <c r="A819" s="7"/>
      <c r="B819" s="8"/>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c r="AX819" s="7"/>
      <c r="AY819" s="7"/>
      <c r="AZ819" s="7"/>
      <c r="BA819" s="7"/>
      <c r="BB819" s="7"/>
      <c r="BC819" s="7"/>
      <c r="BD819" s="7"/>
      <c r="BE819" s="7"/>
      <c r="BF819" s="7"/>
      <c r="BG819" s="7"/>
      <c r="BH819" s="7"/>
      <c r="BI819" s="7"/>
      <c r="BJ819" s="7"/>
      <c r="BK819" s="7"/>
      <c r="BL819" s="7"/>
      <c r="BM819" s="7"/>
    </row>
    <row r="820" spans="1:65" ht="15.5" x14ac:dyDescent="0.25">
      <c r="A820" s="7"/>
      <c r="B820" s="8"/>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c r="AT820" s="7"/>
      <c r="AU820" s="7"/>
      <c r="AV820" s="7"/>
      <c r="AW820" s="7"/>
      <c r="AX820" s="7"/>
      <c r="AY820" s="7"/>
      <c r="AZ820" s="7"/>
      <c r="BA820" s="7"/>
      <c r="BB820" s="7"/>
      <c r="BC820" s="7"/>
      <c r="BD820" s="7"/>
      <c r="BE820" s="7"/>
      <c r="BF820" s="7"/>
      <c r="BG820" s="7"/>
      <c r="BH820" s="7"/>
      <c r="BI820" s="7"/>
      <c r="BJ820" s="7"/>
      <c r="BK820" s="7"/>
      <c r="BL820" s="7"/>
      <c r="BM820" s="7"/>
    </row>
    <row r="821" spans="1:65" ht="15.5" x14ac:dyDescent="0.25">
      <c r="A821" s="7"/>
      <c r="B821" s="8"/>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c r="AT821" s="7"/>
      <c r="AU821" s="7"/>
      <c r="AV821" s="7"/>
      <c r="AW821" s="7"/>
      <c r="AX821" s="7"/>
      <c r="AY821" s="7"/>
      <c r="AZ821" s="7"/>
      <c r="BA821" s="7"/>
      <c r="BB821" s="7"/>
      <c r="BC821" s="7"/>
      <c r="BD821" s="7"/>
      <c r="BE821" s="7"/>
      <c r="BF821" s="7"/>
      <c r="BG821" s="7"/>
      <c r="BH821" s="7"/>
      <c r="BI821" s="7"/>
      <c r="BJ821" s="7"/>
      <c r="BK821" s="7"/>
      <c r="BL821" s="7"/>
      <c r="BM821" s="7"/>
    </row>
    <row r="822" spans="1:65" ht="15.5" x14ac:dyDescent="0.25">
      <c r="A822" s="7"/>
      <c r="B822" s="8"/>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c r="AT822" s="7"/>
      <c r="AU822" s="7"/>
      <c r="AV822" s="7"/>
      <c r="AW822" s="7"/>
      <c r="AX822" s="7"/>
      <c r="AY822" s="7"/>
      <c r="AZ822" s="7"/>
      <c r="BA822" s="7"/>
      <c r="BB822" s="7"/>
      <c r="BC822" s="7"/>
      <c r="BD822" s="7"/>
      <c r="BE822" s="7"/>
      <c r="BF822" s="7"/>
      <c r="BG822" s="7"/>
      <c r="BH822" s="7"/>
      <c r="BI822" s="7"/>
      <c r="BJ822" s="7"/>
      <c r="BK822" s="7"/>
      <c r="BL822" s="7"/>
      <c r="BM822" s="7"/>
    </row>
    <row r="823" spans="1:65" ht="15.5" x14ac:dyDescent="0.25">
      <c r="A823" s="7"/>
      <c r="B823" s="8"/>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c r="AT823" s="7"/>
      <c r="AU823" s="7"/>
      <c r="AV823" s="7"/>
      <c r="AW823" s="7"/>
      <c r="AX823" s="7"/>
      <c r="AY823" s="7"/>
      <c r="AZ823" s="7"/>
      <c r="BA823" s="7"/>
      <c r="BB823" s="7"/>
      <c r="BC823" s="7"/>
      <c r="BD823" s="7"/>
      <c r="BE823" s="7"/>
      <c r="BF823" s="7"/>
      <c r="BG823" s="7"/>
      <c r="BH823" s="7"/>
      <c r="BI823" s="7"/>
      <c r="BJ823" s="7"/>
      <c r="BK823" s="7"/>
      <c r="BL823" s="7"/>
      <c r="BM823" s="7"/>
    </row>
    <row r="824" spans="1:65" ht="15.5" x14ac:dyDescent="0.25">
      <c r="A824" s="7"/>
      <c r="B824" s="8"/>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c r="AT824" s="7"/>
      <c r="AU824" s="7"/>
      <c r="AV824" s="7"/>
      <c r="AW824" s="7"/>
      <c r="AX824" s="7"/>
      <c r="AY824" s="7"/>
      <c r="AZ824" s="7"/>
      <c r="BA824" s="7"/>
      <c r="BB824" s="7"/>
      <c r="BC824" s="7"/>
      <c r="BD824" s="7"/>
      <c r="BE824" s="7"/>
      <c r="BF824" s="7"/>
      <c r="BG824" s="7"/>
      <c r="BH824" s="7"/>
      <c r="BI824" s="7"/>
      <c r="BJ824" s="7"/>
      <c r="BK824" s="7"/>
      <c r="BL824" s="7"/>
      <c r="BM824" s="7"/>
    </row>
    <row r="825" spans="1:65" ht="15.5" x14ac:dyDescent="0.25">
      <c r="A825" s="7"/>
      <c r="B825" s="8"/>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c r="AT825" s="7"/>
      <c r="AU825" s="7"/>
      <c r="AV825" s="7"/>
      <c r="AW825" s="7"/>
      <c r="AX825" s="7"/>
      <c r="AY825" s="7"/>
      <c r="AZ825" s="7"/>
      <c r="BA825" s="7"/>
      <c r="BB825" s="7"/>
      <c r="BC825" s="7"/>
      <c r="BD825" s="7"/>
      <c r="BE825" s="7"/>
      <c r="BF825" s="7"/>
      <c r="BG825" s="7"/>
      <c r="BH825" s="7"/>
      <c r="BI825" s="7"/>
      <c r="BJ825" s="7"/>
      <c r="BK825" s="7"/>
      <c r="BL825" s="7"/>
      <c r="BM825" s="7"/>
    </row>
    <row r="826" spans="1:65" ht="15.5" x14ac:dyDescent="0.25">
      <c r="A826" s="7"/>
      <c r="B826" s="8"/>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c r="AT826" s="7"/>
      <c r="AU826" s="7"/>
      <c r="AV826" s="7"/>
      <c r="AW826" s="7"/>
      <c r="AX826" s="7"/>
      <c r="AY826" s="7"/>
      <c r="AZ826" s="7"/>
      <c r="BA826" s="7"/>
      <c r="BB826" s="7"/>
      <c r="BC826" s="7"/>
      <c r="BD826" s="7"/>
      <c r="BE826" s="7"/>
      <c r="BF826" s="7"/>
      <c r="BG826" s="7"/>
      <c r="BH826" s="7"/>
      <c r="BI826" s="7"/>
      <c r="BJ826" s="7"/>
      <c r="BK826" s="7"/>
      <c r="BL826" s="7"/>
      <c r="BM826" s="7"/>
    </row>
    <row r="827" spans="1:65" ht="15.5" x14ac:dyDescent="0.25">
      <c r="A827" s="7"/>
      <c r="B827" s="8"/>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c r="AT827" s="7"/>
      <c r="AU827" s="7"/>
      <c r="AV827" s="7"/>
      <c r="AW827" s="7"/>
      <c r="AX827" s="7"/>
      <c r="AY827" s="7"/>
      <c r="AZ827" s="7"/>
      <c r="BA827" s="7"/>
      <c r="BB827" s="7"/>
      <c r="BC827" s="7"/>
      <c r="BD827" s="7"/>
      <c r="BE827" s="7"/>
      <c r="BF827" s="7"/>
      <c r="BG827" s="7"/>
      <c r="BH827" s="7"/>
      <c r="BI827" s="7"/>
      <c r="BJ827" s="7"/>
      <c r="BK827" s="7"/>
      <c r="BL827" s="7"/>
      <c r="BM827" s="7"/>
    </row>
    <row r="828" spans="1:65" ht="15.5" x14ac:dyDescent="0.25">
      <c r="A828" s="7"/>
      <c r="B828" s="8"/>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c r="AT828" s="7"/>
      <c r="AU828" s="7"/>
      <c r="AV828" s="7"/>
      <c r="AW828" s="7"/>
      <c r="AX828" s="7"/>
      <c r="AY828" s="7"/>
      <c r="AZ828" s="7"/>
      <c r="BA828" s="7"/>
      <c r="BB828" s="7"/>
      <c r="BC828" s="7"/>
      <c r="BD828" s="7"/>
      <c r="BE828" s="7"/>
      <c r="BF828" s="7"/>
      <c r="BG828" s="7"/>
      <c r="BH828" s="7"/>
      <c r="BI828" s="7"/>
      <c r="BJ828" s="7"/>
      <c r="BK828" s="7"/>
      <c r="BL828" s="7"/>
      <c r="BM828" s="7"/>
    </row>
    <row r="829" spans="1:65" ht="15.5" x14ac:dyDescent="0.25">
      <c r="A829" s="7"/>
      <c r="B829" s="8"/>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c r="AT829" s="7"/>
      <c r="AU829" s="7"/>
      <c r="AV829" s="7"/>
      <c r="AW829" s="7"/>
      <c r="AX829" s="7"/>
      <c r="AY829" s="7"/>
      <c r="AZ829" s="7"/>
      <c r="BA829" s="7"/>
      <c r="BB829" s="7"/>
      <c r="BC829" s="7"/>
      <c r="BD829" s="7"/>
      <c r="BE829" s="7"/>
      <c r="BF829" s="7"/>
      <c r="BG829" s="7"/>
      <c r="BH829" s="7"/>
      <c r="BI829" s="7"/>
      <c r="BJ829" s="7"/>
      <c r="BK829" s="7"/>
      <c r="BL829" s="7"/>
      <c r="BM829" s="7"/>
    </row>
    <row r="830" spans="1:65" ht="15.5" x14ac:dyDescent="0.25">
      <c r="A830" s="7"/>
      <c r="B830" s="8"/>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c r="AT830" s="7"/>
      <c r="AU830" s="7"/>
      <c r="AV830" s="7"/>
      <c r="AW830" s="7"/>
      <c r="AX830" s="7"/>
      <c r="AY830" s="7"/>
      <c r="AZ830" s="7"/>
      <c r="BA830" s="7"/>
      <c r="BB830" s="7"/>
      <c r="BC830" s="7"/>
      <c r="BD830" s="7"/>
      <c r="BE830" s="7"/>
      <c r="BF830" s="7"/>
      <c r="BG830" s="7"/>
      <c r="BH830" s="7"/>
      <c r="BI830" s="7"/>
      <c r="BJ830" s="7"/>
      <c r="BK830" s="7"/>
      <c r="BL830" s="7"/>
      <c r="BM830" s="7"/>
    </row>
    <row r="831" spans="1:65" ht="15.5" x14ac:dyDescent="0.25">
      <c r="A831" s="7"/>
      <c r="B831" s="8"/>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c r="AT831" s="7"/>
      <c r="AU831" s="7"/>
      <c r="AV831" s="7"/>
      <c r="AW831" s="7"/>
      <c r="AX831" s="7"/>
      <c r="AY831" s="7"/>
      <c r="AZ831" s="7"/>
      <c r="BA831" s="7"/>
      <c r="BB831" s="7"/>
      <c r="BC831" s="7"/>
      <c r="BD831" s="7"/>
      <c r="BE831" s="7"/>
      <c r="BF831" s="7"/>
      <c r="BG831" s="7"/>
      <c r="BH831" s="7"/>
      <c r="BI831" s="7"/>
      <c r="BJ831" s="7"/>
      <c r="BK831" s="7"/>
      <c r="BL831" s="7"/>
      <c r="BM831" s="7"/>
    </row>
    <row r="832" spans="1:65" ht="15.5" x14ac:dyDescent="0.25">
      <c r="A832" s="7"/>
      <c r="B832" s="8"/>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c r="AT832" s="7"/>
      <c r="AU832" s="7"/>
      <c r="AV832" s="7"/>
      <c r="AW832" s="7"/>
      <c r="AX832" s="7"/>
      <c r="AY832" s="7"/>
      <c r="AZ832" s="7"/>
      <c r="BA832" s="7"/>
      <c r="BB832" s="7"/>
      <c r="BC832" s="7"/>
      <c r="BD832" s="7"/>
      <c r="BE832" s="7"/>
      <c r="BF832" s="7"/>
      <c r="BG832" s="7"/>
      <c r="BH832" s="7"/>
      <c r="BI832" s="7"/>
      <c r="BJ832" s="7"/>
      <c r="BK832" s="7"/>
      <c r="BL832" s="7"/>
      <c r="BM832" s="7"/>
    </row>
    <row r="833" spans="1:65" ht="15.5" x14ac:dyDescent="0.25">
      <c r="A833" s="7"/>
      <c r="B833" s="8"/>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c r="AT833" s="7"/>
      <c r="AU833" s="7"/>
      <c r="AV833" s="7"/>
      <c r="AW833" s="7"/>
      <c r="AX833" s="7"/>
      <c r="AY833" s="7"/>
      <c r="AZ833" s="7"/>
      <c r="BA833" s="7"/>
      <c r="BB833" s="7"/>
      <c r="BC833" s="7"/>
      <c r="BD833" s="7"/>
      <c r="BE833" s="7"/>
      <c r="BF833" s="7"/>
      <c r="BG833" s="7"/>
      <c r="BH833" s="7"/>
      <c r="BI833" s="7"/>
      <c r="BJ833" s="7"/>
      <c r="BK833" s="7"/>
      <c r="BL833" s="7"/>
      <c r="BM833" s="7"/>
    </row>
    <row r="834" spans="1:65" ht="15.5" x14ac:dyDescent="0.25">
      <c r="A834" s="7"/>
      <c r="B834" s="8"/>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c r="AT834" s="7"/>
      <c r="AU834" s="7"/>
      <c r="AV834" s="7"/>
      <c r="AW834" s="7"/>
      <c r="AX834" s="7"/>
      <c r="AY834" s="7"/>
      <c r="AZ834" s="7"/>
      <c r="BA834" s="7"/>
      <c r="BB834" s="7"/>
      <c r="BC834" s="7"/>
      <c r="BD834" s="7"/>
      <c r="BE834" s="7"/>
      <c r="BF834" s="7"/>
      <c r="BG834" s="7"/>
      <c r="BH834" s="7"/>
      <c r="BI834" s="7"/>
      <c r="BJ834" s="7"/>
      <c r="BK834" s="7"/>
      <c r="BL834" s="7"/>
      <c r="BM834" s="7"/>
    </row>
    <row r="835" spans="1:65" ht="15.5" x14ac:dyDescent="0.25">
      <c r="A835" s="7"/>
      <c r="B835" s="8"/>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c r="AT835" s="7"/>
      <c r="AU835" s="7"/>
      <c r="AV835" s="7"/>
      <c r="AW835" s="7"/>
      <c r="AX835" s="7"/>
      <c r="AY835" s="7"/>
      <c r="AZ835" s="7"/>
      <c r="BA835" s="7"/>
      <c r="BB835" s="7"/>
      <c r="BC835" s="7"/>
      <c r="BD835" s="7"/>
      <c r="BE835" s="7"/>
      <c r="BF835" s="7"/>
      <c r="BG835" s="7"/>
      <c r="BH835" s="7"/>
      <c r="BI835" s="7"/>
      <c r="BJ835" s="7"/>
      <c r="BK835" s="7"/>
      <c r="BL835" s="7"/>
      <c r="BM835" s="7"/>
    </row>
    <row r="836" spans="1:65" ht="15.5" x14ac:dyDescent="0.25">
      <c r="A836" s="7"/>
      <c r="B836" s="8"/>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c r="AT836" s="7"/>
      <c r="AU836" s="7"/>
      <c r="AV836" s="7"/>
      <c r="AW836" s="7"/>
      <c r="AX836" s="7"/>
      <c r="AY836" s="7"/>
      <c r="AZ836" s="7"/>
      <c r="BA836" s="7"/>
      <c r="BB836" s="7"/>
      <c r="BC836" s="7"/>
      <c r="BD836" s="7"/>
      <c r="BE836" s="7"/>
      <c r="BF836" s="7"/>
      <c r="BG836" s="7"/>
      <c r="BH836" s="7"/>
      <c r="BI836" s="7"/>
      <c r="BJ836" s="7"/>
      <c r="BK836" s="7"/>
      <c r="BL836" s="7"/>
      <c r="BM836" s="7"/>
    </row>
    <row r="837" spans="1:65" ht="15.5" x14ac:dyDescent="0.25">
      <c r="A837" s="7"/>
      <c r="B837" s="8"/>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c r="AT837" s="7"/>
      <c r="AU837" s="7"/>
      <c r="AV837" s="7"/>
      <c r="AW837" s="7"/>
      <c r="AX837" s="7"/>
      <c r="AY837" s="7"/>
      <c r="AZ837" s="7"/>
      <c r="BA837" s="7"/>
      <c r="BB837" s="7"/>
      <c r="BC837" s="7"/>
      <c r="BD837" s="7"/>
      <c r="BE837" s="7"/>
      <c r="BF837" s="7"/>
      <c r="BG837" s="7"/>
      <c r="BH837" s="7"/>
      <c r="BI837" s="7"/>
      <c r="BJ837" s="7"/>
      <c r="BK837" s="7"/>
      <c r="BL837" s="7"/>
      <c r="BM837" s="7"/>
    </row>
    <row r="838" spans="1:65" ht="15.5" x14ac:dyDescent="0.25">
      <c r="A838" s="7"/>
      <c r="B838" s="8"/>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c r="AT838" s="7"/>
      <c r="AU838" s="7"/>
      <c r="AV838" s="7"/>
      <c r="AW838" s="7"/>
      <c r="AX838" s="7"/>
      <c r="AY838" s="7"/>
      <c r="AZ838" s="7"/>
      <c r="BA838" s="7"/>
      <c r="BB838" s="7"/>
      <c r="BC838" s="7"/>
      <c r="BD838" s="7"/>
      <c r="BE838" s="7"/>
      <c r="BF838" s="7"/>
      <c r="BG838" s="7"/>
      <c r="BH838" s="7"/>
      <c r="BI838" s="7"/>
      <c r="BJ838" s="7"/>
      <c r="BK838" s="7"/>
      <c r="BL838" s="7"/>
      <c r="BM838" s="7"/>
    </row>
    <row r="839" spans="1:65" ht="15.5" x14ac:dyDescent="0.25">
      <c r="A839" s="7"/>
      <c r="B839" s="8"/>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c r="AT839" s="7"/>
      <c r="AU839" s="7"/>
      <c r="AV839" s="7"/>
      <c r="AW839" s="7"/>
      <c r="AX839" s="7"/>
      <c r="AY839" s="7"/>
      <c r="AZ839" s="7"/>
      <c r="BA839" s="7"/>
      <c r="BB839" s="7"/>
      <c r="BC839" s="7"/>
      <c r="BD839" s="7"/>
      <c r="BE839" s="7"/>
      <c r="BF839" s="7"/>
      <c r="BG839" s="7"/>
      <c r="BH839" s="7"/>
      <c r="BI839" s="7"/>
      <c r="BJ839" s="7"/>
      <c r="BK839" s="7"/>
      <c r="BL839" s="7"/>
      <c r="BM839" s="7"/>
    </row>
    <row r="840" spans="1:65" ht="15.5" x14ac:dyDescent="0.25">
      <c r="A840" s="7"/>
      <c r="B840" s="8"/>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c r="AT840" s="7"/>
      <c r="AU840" s="7"/>
      <c r="AV840" s="7"/>
      <c r="AW840" s="7"/>
      <c r="AX840" s="7"/>
      <c r="AY840" s="7"/>
      <c r="AZ840" s="7"/>
      <c r="BA840" s="7"/>
      <c r="BB840" s="7"/>
      <c r="BC840" s="7"/>
      <c r="BD840" s="7"/>
      <c r="BE840" s="7"/>
      <c r="BF840" s="7"/>
      <c r="BG840" s="7"/>
      <c r="BH840" s="7"/>
      <c r="BI840" s="7"/>
      <c r="BJ840" s="7"/>
      <c r="BK840" s="7"/>
      <c r="BL840" s="7"/>
      <c r="BM840" s="7"/>
    </row>
    <row r="841" spans="1:65" ht="15.5" x14ac:dyDescent="0.25">
      <c r="A841" s="7"/>
      <c r="B841" s="8"/>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c r="AT841" s="7"/>
      <c r="AU841" s="7"/>
      <c r="AV841" s="7"/>
      <c r="AW841" s="7"/>
      <c r="AX841" s="7"/>
      <c r="AY841" s="7"/>
      <c r="AZ841" s="7"/>
      <c r="BA841" s="7"/>
      <c r="BB841" s="7"/>
      <c r="BC841" s="7"/>
      <c r="BD841" s="7"/>
      <c r="BE841" s="7"/>
      <c r="BF841" s="7"/>
      <c r="BG841" s="7"/>
      <c r="BH841" s="7"/>
      <c r="BI841" s="7"/>
      <c r="BJ841" s="7"/>
      <c r="BK841" s="7"/>
      <c r="BL841" s="7"/>
      <c r="BM841" s="7"/>
    </row>
    <row r="842" spans="1:65" ht="15.5" x14ac:dyDescent="0.25">
      <c r="A842" s="7"/>
      <c r="B842" s="8"/>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c r="AT842" s="7"/>
      <c r="AU842" s="7"/>
      <c r="AV842" s="7"/>
      <c r="AW842" s="7"/>
      <c r="AX842" s="7"/>
      <c r="AY842" s="7"/>
      <c r="AZ842" s="7"/>
      <c r="BA842" s="7"/>
      <c r="BB842" s="7"/>
      <c r="BC842" s="7"/>
      <c r="BD842" s="7"/>
      <c r="BE842" s="7"/>
      <c r="BF842" s="7"/>
      <c r="BG842" s="7"/>
      <c r="BH842" s="7"/>
      <c r="BI842" s="7"/>
      <c r="BJ842" s="7"/>
      <c r="BK842" s="7"/>
      <c r="BL842" s="7"/>
      <c r="BM842" s="7"/>
    </row>
    <row r="843" spans="1:65" ht="15.5" x14ac:dyDescent="0.25">
      <c r="A843" s="7"/>
      <c r="B843" s="8"/>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c r="AT843" s="7"/>
      <c r="AU843" s="7"/>
      <c r="AV843" s="7"/>
      <c r="AW843" s="7"/>
      <c r="AX843" s="7"/>
      <c r="AY843" s="7"/>
      <c r="AZ843" s="7"/>
      <c r="BA843" s="7"/>
      <c r="BB843" s="7"/>
      <c r="BC843" s="7"/>
      <c r="BD843" s="7"/>
      <c r="BE843" s="7"/>
      <c r="BF843" s="7"/>
      <c r="BG843" s="7"/>
      <c r="BH843" s="7"/>
      <c r="BI843" s="7"/>
      <c r="BJ843" s="7"/>
      <c r="BK843" s="7"/>
      <c r="BL843" s="7"/>
      <c r="BM843" s="7"/>
    </row>
    <row r="844" spans="1:65" ht="15.5" x14ac:dyDescent="0.25">
      <c r="A844" s="7"/>
      <c r="B844" s="8"/>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c r="AT844" s="7"/>
      <c r="AU844" s="7"/>
      <c r="AV844" s="7"/>
      <c r="AW844" s="7"/>
      <c r="AX844" s="7"/>
      <c r="AY844" s="7"/>
      <c r="AZ844" s="7"/>
      <c r="BA844" s="7"/>
      <c r="BB844" s="7"/>
      <c r="BC844" s="7"/>
      <c r="BD844" s="7"/>
      <c r="BE844" s="7"/>
      <c r="BF844" s="7"/>
      <c r="BG844" s="7"/>
      <c r="BH844" s="7"/>
      <c r="BI844" s="7"/>
      <c r="BJ844" s="7"/>
      <c r="BK844" s="7"/>
      <c r="BL844" s="7"/>
      <c r="BM844" s="7"/>
    </row>
    <row r="845" spans="1:65" ht="15.5" x14ac:dyDescent="0.25">
      <c r="A845" s="7"/>
      <c r="B845" s="8"/>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c r="AT845" s="7"/>
      <c r="AU845" s="7"/>
      <c r="AV845" s="7"/>
      <c r="AW845" s="7"/>
      <c r="AX845" s="7"/>
      <c r="AY845" s="7"/>
      <c r="AZ845" s="7"/>
      <c r="BA845" s="7"/>
      <c r="BB845" s="7"/>
      <c r="BC845" s="7"/>
      <c r="BD845" s="7"/>
      <c r="BE845" s="7"/>
      <c r="BF845" s="7"/>
      <c r="BG845" s="7"/>
      <c r="BH845" s="7"/>
      <c r="BI845" s="7"/>
      <c r="BJ845" s="7"/>
      <c r="BK845" s="7"/>
      <c r="BL845" s="7"/>
      <c r="BM845" s="7"/>
    </row>
    <row r="846" spans="1:65" ht="15.5" x14ac:dyDescent="0.25">
      <c r="A846" s="7"/>
      <c r="B846" s="8"/>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c r="AT846" s="7"/>
      <c r="AU846" s="7"/>
      <c r="AV846" s="7"/>
      <c r="AW846" s="7"/>
      <c r="AX846" s="7"/>
      <c r="AY846" s="7"/>
      <c r="AZ846" s="7"/>
      <c r="BA846" s="7"/>
      <c r="BB846" s="7"/>
      <c r="BC846" s="7"/>
      <c r="BD846" s="7"/>
      <c r="BE846" s="7"/>
      <c r="BF846" s="7"/>
      <c r="BG846" s="7"/>
      <c r="BH846" s="7"/>
      <c r="BI846" s="7"/>
      <c r="BJ846" s="7"/>
      <c r="BK846" s="7"/>
      <c r="BL846" s="7"/>
      <c r="BM846" s="7"/>
    </row>
    <row r="847" spans="1:65" ht="15.5" x14ac:dyDescent="0.25">
      <c r="A847" s="7"/>
      <c r="B847" s="8"/>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c r="AT847" s="7"/>
      <c r="AU847" s="7"/>
      <c r="AV847" s="7"/>
      <c r="AW847" s="7"/>
      <c r="AX847" s="7"/>
      <c r="AY847" s="7"/>
      <c r="AZ847" s="7"/>
      <c r="BA847" s="7"/>
      <c r="BB847" s="7"/>
      <c r="BC847" s="7"/>
      <c r="BD847" s="7"/>
      <c r="BE847" s="7"/>
      <c r="BF847" s="7"/>
      <c r="BG847" s="7"/>
      <c r="BH847" s="7"/>
      <c r="BI847" s="7"/>
      <c r="BJ847" s="7"/>
      <c r="BK847" s="7"/>
      <c r="BL847" s="7"/>
      <c r="BM847" s="7"/>
    </row>
    <row r="848" spans="1:65" ht="15.5" x14ac:dyDescent="0.25">
      <c r="A848" s="7"/>
      <c r="B848" s="8"/>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c r="AT848" s="7"/>
      <c r="AU848" s="7"/>
      <c r="AV848" s="7"/>
      <c r="AW848" s="7"/>
      <c r="AX848" s="7"/>
      <c r="AY848" s="7"/>
      <c r="AZ848" s="7"/>
      <c r="BA848" s="7"/>
      <c r="BB848" s="7"/>
      <c r="BC848" s="7"/>
      <c r="BD848" s="7"/>
      <c r="BE848" s="7"/>
      <c r="BF848" s="7"/>
      <c r="BG848" s="7"/>
      <c r="BH848" s="7"/>
      <c r="BI848" s="7"/>
      <c r="BJ848" s="7"/>
      <c r="BK848" s="7"/>
      <c r="BL848" s="7"/>
      <c r="BM848" s="7"/>
    </row>
    <row r="849" spans="1:65" ht="15.5" x14ac:dyDescent="0.25">
      <c r="A849" s="7"/>
      <c r="B849" s="8"/>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c r="AT849" s="7"/>
      <c r="AU849" s="7"/>
      <c r="AV849" s="7"/>
      <c r="AW849" s="7"/>
      <c r="AX849" s="7"/>
      <c r="AY849" s="7"/>
      <c r="AZ849" s="7"/>
      <c r="BA849" s="7"/>
      <c r="BB849" s="7"/>
      <c r="BC849" s="7"/>
      <c r="BD849" s="7"/>
      <c r="BE849" s="7"/>
      <c r="BF849" s="7"/>
      <c r="BG849" s="7"/>
      <c r="BH849" s="7"/>
      <c r="BI849" s="7"/>
      <c r="BJ849" s="7"/>
      <c r="BK849" s="7"/>
      <c r="BL849" s="7"/>
      <c r="BM849" s="7"/>
    </row>
    <row r="850" spans="1:65" ht="15.5" x14ac:dyDescent="0.25">
      <c r="A850" s="7"/>
      <c r="B850" s="8"/>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c r="AT850" s="7"/>
      <c r="AU850" s="7"/>
      <c r="AV850" s="7"/>
      <c r="AW850" s="7"/>
      <c r="AX850" s="7"/>
      <c r="AY850" s="7"/>
      <c r="AZ850" s="7"/>
      <c r="BA850" s="7"/>
      <c r="BB850" s="7"/>
      <c r="BC850" s="7"/>
      <c r="BD850" s="7"/>
      <c r="BE850" s="7"/>
      <c r="BF850" s="7"/>
      <c r="BG850" s="7"/>
      <c r="BH850" s="7"/>
      <c r="BI850" s="7"/>
      <c r="BJ850" s="7"/>
      <c r="BK850" s="7"/>
      <c r="BL850" s="7"/>
      <c r="BM850" s="7"/>
    </row>
    <row r="851" spans="1:65" ht="15.5" x14ac:dyDescent="0.25">
      <c r="A851" s="7"/>
      <c r="B851" s="8"/>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c r="AT851" s="7"/>
      <c r="AU851" s="7"/>
      <c r="AV851" s="7"/>
      <c r="AW851" s="7"/>
      <c r="AX851" s="7"/>
      <c r="AY851" s="7"/>
      <c r="AZ851" s="7"/>
      <c r="BA851" s="7"/>
      <c r="BB851" s="7"/>
      <c r="BC851" s="7"/>
      <c r="BD851" s="7"/>
      <c r="BE851" s="7"/>
      <c r="BF851" s="7"/>
      <c r="BG851" s="7"/>
      <c r="BH851" s="7"/>
      <c r="BI851" s="7"/>
      <c r="BJ851" s="7"/>
      <c r="BK851" s="7"/>
      <c r="BL851" s="7"/>
      <c r="BM851" s="7"/>
    </row>
    <row r="852" spans="1:65" ht="15.5" x14ac:dyDescent="0.25">
      <c r="A852" s="7"/>
      <c r="B852" s="8"/>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c r="AT852" s="7"/>
      <c r="AU852" s="7"/>
      <c r="AV852" s="7"/>
      <c r="AW852" s="7"/>
      <c r="AX852" s="7"/>
      <c r="AY852" s="7"/>
      <c r="AZ852" s="7"/>
      <c r="BA852" s="7"/>
      <c r="BB852" s="7"/>
      <c r="BC852" s="7"/>
      <c r="BD852" s="7"/>
      <c r="BE852" s="7"/>
      <c r="BF852" s="7"/>
      <c r="BG852" s="7"/>
      <c r="BH852" s="7"/>
      <c r="BI852" s="7"/>
      <c r="BJ852" s="7"/>
      <c r="BK852" s="7"/>
      <c r="BL852" s="7"/>
      <c r="BM852" s="7"/>
    </row>
    <row r="853" spans="1:65" ht="15.5" x14ac:dyDescent="0.25">
      <c r="A853" s="7"/>
      <c r="B853" s="8"/>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c r="AT853" s="7"/>
      <c r="AU853" s="7"/>
      <c r="AV853" s="7"/>
      <c r="AW853" s="7"/>
      <c r="AX853" s="7"/>
      <c r="AY853" s="7"/>
      <c r="AZ853" s="7"/>
      <c r="BA853" s="7"/>
      <c r="BB853" s="7"/>
      <c r="BC853" s="7"/>
      <c r="BD853" s="7"/>
      <c r="BE853" s="7"/>
      <c r="BF853" s="7"/>
      <c r="BG853" s="7"/>
      <c r="BH853" s="7"/>
      <c r="BI853" s="7"/>
      <c r="BJ853" s="7"/>
      <c r="BK853" s="7"/>
      <c r="BL853" s="7"/>
      <c r="BM853" s="7"/>
    </row>
    <row r="854" spans="1:65" ht="15.5" x14ac:dyDescent="0.25">
      <c r="A854" s="7"/>
      <c r="B854" s="8"/>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c r="AT854" s="7"/>
      <c r="AU854" s="7"/>
      <c r="AV854" s="7"/>
      <c r="AW854" s="7"/>
      <c r="AX854" s="7"/>
      <c r="AY854" s="7"/>
      <c r="AZ854" s="7"/>
      <c r="BA854" s="7"/>
      <c r="BB854" s="7"/>
      <c r="BC854" s="7"/>
      <c r="BD854" s="7"/>
      <c r="BE854" s="7"/>
      <c r="BF854" s="7"/>
      <c r="BG854" s="7"/>
      <c r="BH854" s="7"/>
      <c r="BI854" s="7"/>
      <c r="BJ854" s="7"/>
      <c r="BK854" s="7"/>
      <c r="BL854" s="7"/>
      <c r="BM854" s="7"/>
    </row>
    <row r="855" spans="1:65" ht="15.5" x14ac:dyDescent="0.25">
      <c r="A855" s="7"/>
      <c r="B855" s="8"/>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c r="AT855" s="7"/>
      <c r="AU855" s="7"/>
      <c r="AV855" s="7"/>
      <c r="AW855" s="7"/>
      <c r="AX855" s="7"/>
      <c r="AY855" s="7"/>
      <c r="AZ855" s="7"/>
      <c r="BA855" s="7"/>
      <c r="BB855" s="7"/>
      <c r="BC855" s="7"/>
      <c r="BD855" s="7"/>
      <c r="BE855" s="7"/>
      <c r="BF855" s="7"/>
      <c r="BG855" s="7"/>
      <c r="BH855" s="7"/>
      <c r="BI855" s="7"/>
      <c r="BJ855" s="7"/>
      <c r="BK855" s="7"/>
      <c r="BL855" s="7"/>
      <c r="BM855" s="7"/>
    </row>
    <row r="856" spans="1:65" ht="15.5" x14ac:dyDescent="0.25">
      <c r="A856" s="7"/>
      <c r="B856" s="8"/>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c r="AT856" s="7"/>
      <c r="AU856" s="7"/>
      <c r="AV856" s="7"/>
      <c r="AW856" s="7"/>
      <c r="AX856" s="7"/>
      <c r="AY856" s="7"/>
      <c r="AZ856" s="7"/>
      <c r="BA856" s="7"/>
      <c r="BB856" s="7"/>
      <c r="BC856" s="7"/>
      <c r="BD856" s="7"/>
      <c r="BE856" s="7"/>
      <c r="BF856" s="7"/>
      <c r="BG856" s="7"/>
      <c r="BH856" s="7"/>
      <c r="BI856" s="7"/>
      <c r="BJ856" s="7"/>
      <c r="BK856" s="7"/>
      <c r="BL856" s="7"/>
      <c r="BM856" s="7"/>
    </row>
    <row r="857" spans="1:65" ht="15.5" x14ac:dyDescent="0.25">
      <c r="A857" s="7"/>
      <c r="B857" s="8"/>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c r="AT857" s="7"/>
      <c r="AU857" s="7"/>
      <c r="AV857" s="7"/>
      <c r="AW857" s="7"/>
      <c r="AX857" s="7"/>
      <c r="AY857" s="7"/>
      <c r="AZ857" s="7"/>
      <c r="BA857" s="7"/>
      <c r="BB857" s="7"/>
      <c r="BC857" s="7"/>
      <c r="BD857" s="7"/>
      <c r="BE857" s="7"/>
      <c r="BF857" s="7"/>
      <c r="BG857" s="7"/>
      <c r="BH857" s="7"/>
      <c r="BI857" s="7"/>
      <c r="BJ857" s="7"/>
      <c r="BK857" s="7"/>
      <c r="BL857" s="7"/>
      <c r="BM857" s="7"/>
    </row>
    <row r="858" spans="1:65" ht="15.5" x14ac:dyDescent="0.25">
      <c r="A858" s="7"/>
      <c r="B858" s="8"/>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c r="AT858" s="7"/>
      <c r="AU858" s="7"/>
      <c r="AV858" s="7"/>
      <c r="AW858" s="7"/>
      <c r="AX858" s="7"/>
      <c r="AY858" s="7"/>
      <c r="AZ858" s="7"/>
      <c r="BA858" s="7"/>
      <c r="BB858" s="7"/>
      <c r="BC858" s="7"/>
      <c r="BD858" s="7"/>
      <c r="BE858" s="7"/>
      <c r="BF858" s="7"/>
      <c r="BG858" s="7"/>
      <c r="BH858" s="7"/>
      <c r="BI858" s="7"/>
      <c r="BJ858" s="7"/>
      <c r="BK858" s="7"/>
      <c r="BL858" s="7"/>
      <c r="BM858" s="7"/>
    </row>
    <row r="859" spans="1:65" ht="15.5" x14ac:dyDescent="0.25">
      <c r="A859" s="7"/>
      <c r="B859" s="8"/>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c r="AT859" s="7"/>
      <c r="AU859" s="7"/>
      <c r="AV859" s="7"/>
      <c r="AW859" s="7"/>
      <c r="AX859" s="7"/>
      <c r="AY859" s="7"/>
      <c r="AZ859" s="7"/>
      <c r="BA859" s="7"/>
      <c r="BB859" s="7"/>
      <c r="BC859" s="7"/>
      <c r="BD859" s="7"/>
      <c r="BE859" s="7"/>
      <c r="BF859" s="7"/>
      <c r="BG859" s="7"/>
      <c r="BH859" s="7"/>
      <c r="BI859" s="7"/>
      <c r="BJ859" s="7"/>
      <c r="BK859" s="7"/>
      <c r="BL859" s="7"/>
      <c r="BM859" s="7"/>
    </row>
    <row r="860" spans="1:65" ht="15.5" x14ac:dyDescent="0.25">
      <c r="A860" s="7"/>
      <c r="B860" s="8"/>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c r="AT860" s="7"/>
      <c r="AU860" s="7"/>
      <c r="AV860" s="7"/>
      <c r="AW860" s="7"/>
      <c r="AX860" s="7"/>
      <c r="AY860" s="7"/>
      <c r="AZ860" s="7"/>
      <c r="BA860" s="7"/>
      <c r="BB860" s="7"/>
      <c r="BC860" s="7"/>
      <c r="BD860" s="7"/>
      <c r="BE860" s="7"/>
      <c r="BF860" s="7"/>
      <c r="BG860" s="7"/>
      <c r="BH860" s="7"/>
      <c r="BI860" s="7"/>
      <c r="BJ860" s="7"/>
      <c r="BK860" s="7"/>
      <c r="BL860" s="7"/>
      <c r="BM860" s="7"/>
    </row>
    <row r="861" spans="1:65" ht="15.5" x14ac:dyDescent="0.25">
      <c r="A861" s="7"/>
      <c r="B861" s="8"/>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c r="AT861" s="7"/>
      <c r="AU861" s="7"/>
      <c r="AV861" s="7"/>
      <c r="AW861" s="7"/>
      <c r="AX861" s="7"/>
      <c r="AY861" s="7"/>
      <c r="AZ861" s="7"/>
      <c r="BA861" s="7"/>
      <c r="BB861" s="7"/>
      <c r="BC861" s="7"/>
      <c r="BD861" s="7"/>
      <c r="BE861" s="7"/>
      <c r="BF861" s="7"/>
      <c r="BG861" s="7"/>
      <c r="BH861" s="7"/>
      <c r="BI861" s="7"/>
      <c r="BJ861" s="7"/>
      <c r="BK861" s="7"/>
      <c r="BL861" s="7"/>
      <c r="BM861" s="7"/>
    </row>
    <row r="862" spans="1:65" ht="15.5" x14ac:dyDescent="0.25">
      <c r="A862" s="7"/>
      <c r="B862" s="8"/>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c r="AT862" s="7"/>
      <c r="AU862" s="7"/>
      <c r="AV862" s="7"/>
      <c r="AW862" s="7"/>
      <c r="AX862" s="7"/>
      <c r="AY862" s="7"/>
      <c r="AZ862" s="7"/>
      <c r="BA862" s="7"/>
      <c r="BB862" s="7"/>
      <c r="BC862" s="7"/>
      <c r="BD862" s="7"/>
      <c r="BE862" s="7"/>
      <c r="BF862" s="7"/>
      <c r="BG862" s="7"/>
      <c r="BH862" s="7"/>
      <c r="BI862" s="7"/>
      <c r="BJ862" s="7"/>
      <c r="BK862" s="7"/>
      <c r="BL862" s="7"/>
      <c r="BM862" s="7"/>
    </row>
    <row r="863" spans="1:65" ht="15.5" x14ac:dyDescent="0.25">
      <c r="A863" s="7"/>
      <c r="B863" s="8"/>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c r="AT863" s="7"/>
      <c r="AU863" s="7"/>
      <c r="AV863" s="7"/>
      <c r="AW863" s="7"/>
      <c r="AX863" s="7"/>
      <c r="AY863" s="7"/>
      <c r="AZ863" s="7"/>
      <c r="BA863" s="7"/>
      <c r="BB863" s="7"/>
      <c r="BC863" s="7"/>
      <c r="BD863" s="7"/>
      <c r="BE863" s="7"/>
      <c r="BF863" s="7"/>
      <c r="BG863" s="7"/>
      <c r="BH863" s="7"/>
      <c r="BI863" s="7"/>
      <c r="BJ863" s="7"/>
      <c r="BK863" s="7"/>
      <c r="BL863" s="7"/>
      <c r="BM863" s="7"/>
    </row>
    <row r="864" spans="1:65" ht="15.5" x14ac:dyDescent="0.25">
      <c r="A864" s="7"/>
      <c r="B864" s="8"/>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c r="AT864" s="7"/>
      <c r="AU864" s="7"/>
      <c r="AV864" s="7"/>
      <c r="AW864" s="7"/>
      <c r="AX864" s="7"/>
      <c r="AY864" s="7"/>
      <c r="AZ864" s="7"/>
      <c r="BA864" s="7"/>
      <c r="BB864" s="7"/>
      <c r="BC864" s="7"/>
      <c r="BD864" s="7"/>
      <c r="BE864" s="7"/>
      <c r="BF864" s="7"/>
      <c r="BG864" s="7"/>
      <c r="BH864" s="7"/>
      <c r="BI864" s="7"/>
      <c r="BJ864" s="7"/>
      <c r="BK864" s="7"/>
      <c r="BL864" s="7"/>
      <c r="BM864" s="7"/>
    </row>
    <row r="865" spans="1:65" ht="15.5" x14ac:dyDescent="0.25">
      <c r="A865" s="7"/>
      <c r="B865" s="8"/>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c r="AT865" s="7"/>
      <c r="AU865" s="7"/>
      <c r="AV865" s="7"/>
      <c r="AW865" s="7"/>
      <c r="AX865" s="7"/>
      <c r="AY865" s="7"/>
      <c r="AZ865" s="7"/>
      <c r="BA865" s="7"/>
      <c r="BB865" s="7"/>
      <c r="BC865" s="7"/>
      <c r="BD865" s="7"/>
      <c r="BE865" s="7"/>
      <c r="BF865" s="7"/>
      <c r="BG865" s="7"/>
      <c r="BH865" s="7"/>
      <c r="BI865" s="7"/>
      <c r="BJ865" s="7"/>
      <c r="BK865" s="7"/>
      <c r="BL865" s="7"/>
      <c r="BM865" s="7"/>
    </row>
    <row r="866" spans="1:65" ht="15.5" x14ac:dyDescent="0.25">
      <c r="A866" s="7"/>
      <c r="B866" s="8"/>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c r="AT866" s="7"/>
      <c r="AU866" s="7"/>
      <c r="AV866" s="7"/>
      <c r="AW866" s="7"/>
      <c r="AX866" s="7"/>
      <c r="AY866" s="7"/>
      <c r="AZ866" s="7"/>
      <c r="BA866" s="7"/>
      <c r="BB866" s="7"/>
      <c r="BC866" s="7"/>
      <c r="BD866" s="7"/>
      <c r="BE866" s="7"/>
      <c r="BF866" s="7"/>
      <c r="BG866" s="7"/>
      <c r="BH866" s="7"/>
      <c r="BI866" s="7"/>
      <c r="BJ866" s="7"/>
      <c r="BK866" s="7"/>
      <c r="BL866" s="7"/>
      <c r="BM866" s="7"/>
    </row>
    <row r="867" spans="1:65" ht="15.5" x14ac:dyDescent="0.25">
      <c r="A867" s="7"/>
      <c r="B867" s="8"/>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c r="AT867" s="7"/>
      <c r="AU867" s="7"/>
      <c r="AV867" s="7"/>
      <c r="AW867" s="7"/>
      <c r="AX867" s="7"/>
      <c r="AY867" s="7"/>
      <c r="AZ867" s="7"/>
      <c r="BA867" s="7"/>
      <c r="BB867" s="7"/>
      <c r="BC867" s="7"/>
      <c r="BD867" s="7"/>
      <c r="BE867" s="7"/>
      <c r="BF867" s="7"/>
      <c r="BG867" s="7"/>
      <c r="BH867" s="7"/>
      <c r="BI867" s="7"/>
      <c r="BJ867" s="7"/>
      <c r="BK867" s="7"/>
      <c r="BL867" s="7"/>
      <c r="BM867" s="7"/>
    </row>
    <row r="868" spans="1:65" ht="15.5" x14ac:dyDescent="0.25">
      <c r="A868" s="7"/>
      <c r="B868" s="8"/>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c r="AT868" s="7"/>
      <c r="AU868" s="7"/>
      <c r="AV868" s="7"/>
      <c r="AW868" s="7"/>
      <c r="AX868" s="7"/>
      <c r="AY868" s="7"/>
      <c r="AZ868" s="7"/>
      <c r="BA868" s="7"/>
      <c r="BB868" s="7"/>
      <c r="BC868" s="7"/>
      <c r="BD868" s="7"/>
      <c r="BE868" s="7"/>
      <c r="BF868" s="7"/>
      <c r="BG868" s="7"/>
      <c r="BH868" s="7"/>
      <c r="BI868" s="7"/>
      <c r="BJ868" s="7"/>
      <c r="BK868" s="7"/>
      <c r="BL868" s="7"/>
      <c r="BM868" s="7"/>
    </row>
    <row r="869" spans="1:65" ht="15.5" x14ac:dyDescent="0.25">
      <c r="A869" s="7"/>
      <c r="B869" s="8"/>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c r="AT869" s="7"/>
      <c r="AU869" s="7"/>
      <c r="AV869" s="7"/>
      <c r="AW869" s="7"/>
      <c r="AX869" s="7"/>
      <c r="AY869" s="7"/>
      <c r="AZ869" s="7"/>
      <c r="BA869" s="7"/>
      <c r="BB869" s="7"/>
      <c r="BC869" s="7"/>
      <c r="BD869" s="7"/>
      <c r="BE869" s="7"/>
      <c r="BF869" s="7"/>
      <c r="BG869" s="7"/>
      <c r="BH869" s="7"/>
      <c r="BI869" s="7"/>
      <c r="BJ869" s="7"/>
      <c r="BK869" s="7"/>
      <c r="BL869" s="7"/>
      <c r="BM869" s="7"/>
    </row>
    <row r="870" spans="1:65" ht="15.5" x14ac:dyDescent="0.25">
      <c r="A870" s="7"/>
      <c r="B870" s="8"/>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c r="AT870" s="7"/>
      <c r="AU870" s="7"/>
      <c r="AV870" s="7"/>
      <c r="AW870" s="7"/>
      <c r="AX870" s="7"/>
      <c r="AY870" s="7"/>
      <c r="AZ870" s="7"/>
      <c r="BA870" s="7"/>
      <c r="BB870" s="7"/>
      <c r="BC870" s="7"/>
      <c r="BD870" s="7"/>
      <c r="BE870" s="7"/>
      <c r="BF870" s="7"/>
      <c r="BG870" s="7"/>
      <c r="BH870" s="7"/>
      <c r="BI870" s="7"/>
      <c r="BJ870" s="7"/>
      <c r="BK870" s="7"/>
      <c r="BL870" s="7"/>
      <c r="BM870" s="7"/>
    </row>
    <row r="871" spans="1:65" ht="15.5" x14ac:dyDescent="0.25">
      <c r="A871" s="7"/>
      <c r="B871" s="8"/>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c r="AT871" s="7"/>
      <c r="AU871" s="7"/>
      <c r="AV871" s="7"/>
      <c r="AW871" s="7"/>
      <c r="AX871" s="7"/>
      <c r="AY871" s="7"/>
      <c r="AZ871" s="7"/>
      <c r="BA871" s="7"/>
      <c r="BB871" s="7"/>
      <c r="BC871" s="7"/>
      <c r="BD871" s="7"/>
      <c r="BE871" s="7"/>
      <c r="BF871" s="7"/>
      <c r="BG871" s="7"/>
      <c r="BH871" s="7"/>
      <c r="BI871" s="7"/>
      <c r="BJ871" s="7"/>
      <c r="BK871" s="7"/>
      <c r="BL871" s="7"/>
      <c r="BM871" s="7"/>
    </row>
    <row r="872" spans="1:65" ht="15.5" x14ac:dyDescent="0.25">
      <c r="A872" s="7"/>
      <c r="B872" s="8"/>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c r="AT872" s="7"/>
      <c r="AU872" s="7"/>
      <c r="AV872" s="7"/>
      <c r="AW872" s="7"/>
      <c r="AX872" s="7"/>
      <c r="AY872" s="7"/>
      <c r="AZ872" s="7"/>
      <c r="BA872" s="7"/>
      <c r="BB872" s="7"/>
      <c r="BC872" s="7"/>
      <c r="BD872" s="7"/>
      <c r="BE872" s="7"/>
      <c r="BF872" s="7"/>
      <c r="BG872" s="7"/>
      <c r="BH872" s="7"/>
      <c r="BI872" s="7"/>
      <c r="BJ872" s="7"/>
      <c r="BK872" s="7"/>
      <c r="BL872" s="7"/>
      <c r="BM872" s="7"/>
    </row>
    <row r="873" spans="1:65" ht="15.5" x14ac:dyDescent="0.25">
      <c r="A873" s="7"/>
      <c r="B873" s="8"/>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c r="AT873" s="7"/>
      <c r="AU873" s="7"/>
      <c r="AV873" s="7"/>
      <c r="AW873" s="7"/>
      <c r="AX873" s="7"/>
      <c r="AY873" s="7"/>
      <c r="AZ873" s="7"/>
      <c r="BA873" s="7"/>
      <c r="BB873" s="7"/>
      <c r="BC873" s="7"/>
      <c r="BD873" s="7"/>
      <c r="BE873" s="7"/>
      <c r="BF873" s="7"/>
      <c r="BG873" s="7"/>
      <c r="BH873" s="7"/>
      <c r="BI873" s="7"/>
      <c r="BJ873" s="7"/>
      <c r="BK873" s="7"/>
      <c r="BL873" s="7"/>
      <c r="BM873" s="7"/>
    </row>
    <row r="874" spans="1:65" ht="15.5" x14ac:dyDescent="0.25">
      <c r="A874" s="7"/>
      <c r="B874" s="8"/>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c r="AT874" s="7"/>
      <c r="AU874" s="7"/>
      <c r="AV874" s="7"/>
      <c r="AW874" s="7"/>
      <c r="AX874" s="7"/>
      <c r="AY874" s="7"/>
      <c r="AZ874" s="7"/>
      <c r="BA874" s="7"/>
      <c r="BB874" s="7"/>
      <c r="BC874" s="7"/>
      <c r="BD874" s="7"/>
      <c r="BE874" s="7"/>
      <c r="BF874" s="7"/>
      <c r="BG874" s="7"/>
      <c r="BH874" s="7"/>
      <c r="BI874" s="7"/>
      <c r="BJ874" s="7"/>
      <c r="BK874" s="7"/>
      <c r="BL874" s="7"/>
      <c r="BM874" s="7"/>
    </row>
    <row r="875" spans="1:65" ht="15.5" x14ac:dyDescent="0.25">
      <c r="A875" s="7"/>
      <c r="B875" s="8"/>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c r="AT875" s="7"/>
      <c r="AU875" s="7"/>
      <c r="AV875" s="7"/>
      <c r="AW875" s="7"/>
      <c r="AX875" s="7"/>
      <c r="AY875" s="7"/>
      <c r="AZ875" s="7"/>
      <c r="BA875" s="7"/>
      <c r="BB875" s="7"/>
      <c r="BC875" s="7"/>
      <c r="BD875" s="7"/>
      <c r="BE875" s="7"/>
      <c r="BF875" s="7"/>
      <c r="BG875" s="7"/>
      <c r="BH875" s="7"/>
      <c r="BI875" s="7"/>
      <c r="BJ875" s="7"/>
      <c r="BK875" s="7"/>
      <c r="BL875" s="7"/>
      <c r="BM875" s="7"/>
    </row>
    <row r="876" spans="1:65" ht="15.5" x14ac:dyDescent="0.25">
      <c r="A876" s="7"/>
      <c r="B876" s="8"/>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c r="AT876" s="7"/>
      <c r="AU876" s="7"/>
      <c r="AV876" s="7"/>
      <c r="AW876" s="7"/>
      <c r="AX876" s="7"/>
      <c r="AY876" s="7"/>
      <c r="AZ876" s="7"/>
      <c r="BA876" s="7"/>
      <c r="BB876" s="7"/>
      <c r="BC876" s="7"/>
      <c r="BD876" s="7"/>
      <c r="BE876" s="7"/>
      <c r="BF876" s="7"/>
      <c r="BG876" s="7"/>
      <c r="BH876" s="7"/>
      <c r="BI876" s="7"/>
      <c r="BJ876" s="7"/>
      <c r="BK876" s="7"/>
      <c r="BL876" s="7"/>
      <c r="BM876" s="7"/>
    </row>
    <row r="877" spans="1:65" ht="15.5" x14ac:dyDescent="0.25">
      <c r="A877" s="7"/>
      <c r="B877" s="8"/>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c r="AT877" s="7"/>
      <c r="AU877" s="7"/>
      <c r="AV877" s="7"/>
      <c r="AW877" s="7"/>
      <c r="AX877" s="7"/>
      <c r="AY877" s="7"/>
      <c r="AZ877" s="7"/>
      <c r="BA877" s="7"/>
      <c r="BB877" s="7"/>
      <c r="BC877" s="7"/>
      <c r="BD877" s="7"/>
      <c r="BE877" s="7"/>
      <c r="BF877" s="7"/>
      <c r="BG877" s="7"/>
      <c r="BH877" s="7"/>
      <c r="BI877" s="7"/>
      <c r="BJ877" s="7"/>
      <c r="BK877" s="7"/>
      <c r="BL877" s="7"/>
      <c r="BM877" s="7"/>
    </row>
    <row r="878" spans="1:65" ht="15.5" x14ac:dyDescent="0.25">
      <c r="A878" s="7"/>
      <c r="B878" s="8"/>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c r="AT878" s="7"/>
      <c r="AU878" s="7"/>
      <c r="AV878" s="7"/>
      <c r="AW878" s="7"/>
      <c r="AX878" s="7"/>
      <c r="AY878" s="7"/>
      <c r="AZ878" s="7"/>
      <c r="BA878" s="7"/>
      <c r="BB878" s="7"/>
      <c r="BC878" s="7"/>
      <c r="BD878" s="7"/>
      <c r="BE878" s="7"/>
      <c r="BF878" s="7"/>
      <c r="BG878" s="7"/>
      <c r="BH878" s="7"/>
      <c r="BI878" s="7"/>
      <c r="BJ878" s="7"/>
      <c r="BK878" s="7"/>
      <c r="BL878" s="7"/>
      <c r="BM878" s="7"/>
    </row>
    <row r="879" spans="1:65" ht="15.5" x14ac:dyDescent="0.25">
      <c r="A879" s="7"/>
      <c r="B879" s="8"/>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c r="AT879" s="7"/>
      <c r="AU879" s="7"/>
      <c r="AV879" s="7"/>
      <c r="AW879" s="7"/>
      <c r="AX879" s="7"/>
      <c r="AY879" s="7"/>
      <c r="AZ879" s="7"/>
      <c r="BA879" s="7"/>
      <c r="BB879" s="7"/>
      <c r="BC879" s="7"/>
      <c r="BD879" s="7"/>
      <c r="BE879" s="7"/>
      <c r="BF879" s="7"/>
      <c r="BG879" s="7"/>
      <c r="BH879" s="7"/>
      <c r="BI879" s="7"/>
      <c r="BJ879" s="7"/>
      <c r="BK879" s="7"/>
      <c r="BL879" s="7"/>
      <c r="BM879" s="7"/>
    </row>
    <row r="880" spans="1:65" ht="15.5" x14ac:dyDescent="0.25">
      <c r="A880" s="7"/>
      <c r="B880" s="8"/>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c r="AT880" s="7"/>
      <c r="AU880" s="7"/>
      <c r="AV880" s="7"/>
      <c r="AW880" s="7"/>
      <c r="AX880" s="7"/>
      <c r="AY880" s="7"/>
      <c r="AZ880" s="7"/>
      <c r="BA880" s="7"/>
      <c r="BB880" s="7"/>
      <c r="BC880" s="7"/>
      <c r="BD880" s="7"/>
      <c r="BE880" s="7"/>
      <c r="BF880" s="7"/>
      <c r="BG880" s="7"/>
      <c r="BH880" s="7"/>
      <c r="BI880" s="7"/>
      <c r="BJ880" s="7"/>
      <c r="BK880" s="7"/>
      <c r="BL880" s="7"/>
      <c r="BM880" s="7"/>
    </row>
    <row r="881" spans="1:65" ht="15.5" x14ac:dyDescent="0.25">
      <c r="A881" s="7"/>
      <c r="B881" s="8"/>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c r="AT881" s="7"/>
      <c r="AU881" s="7"/>
      <c r="AV881" s="7"/>
      <c r="AW881" s="7"/>
      <c r="AX881" s="7"/>
      <c r="AY881" s="7"/>
      <c r="AZ881" s="7"/>
      <c r="BA881" s="7"/>
      <c r="BB881" s="7"/>
      <c r="BC881" s="7"/>
      <c r="BD881" s="7"/>
      <c r="BE881" s="7"/>
      <c r="BF881" s="7"/>
      <c r="BG881" s="7"/>
      <c r="BH881" s="7"/>
      <c r="BI881" s="7"/>
      <c r="BJ881" s="7"/>
      <c r="BK881" s="7"/>
      <c r="BL881" s="7"/>
      <c r="BM881" s="7"/>
    </row>
    <row r="882" spans="1:65" ht="15.5" x14ac:dyDescent="0.25">
      <c r="A882" s="7"/>
      <c r="B882" s="8"/>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c r="AT882" s="7"/>
      <c r="AU882" s="7"/>
      <c r="AV882" s="7"/>
      <c r="AW882" s="7"/>
      <c r="AX882" s="7"/>
      <c r="AY882" s="7"/>
      <c r="AZ882" s="7"/>
      <c r="BA882" s="7"/>
      <c r="BB882" s="7"/>
      <c r="BC882" s="7"/>
      <c r="BD882" s="7"/>
      <c r="BE882" s="7"/>
      <c r="BF882" s="7"/>
      <c r="BG882" s="7"/>
      <c r="BH882" s="7"/>
      <c r="BI882" s="7"/>
      <c r="BJ882" s="7"/>
      <c r="BK882" s="7"/>
      <c r="BL882" s="7"/>
      <c r="BM882" s="7"/>
    </row>
    <row r="883" spans="1:65" ht="15.5" x14ac:dyDescent="0.25">
      <c r="A883" s="7"/>
      <c r="B883" s="8"/>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c r="AT883" s="7"/>
      <c r="AU883" s="7"/>
      <c r="AV883" s="7"/>
      <c r="AW883" s="7"/>
      <c r="AX883" s="7"/>
      <c r="AY883" s="7"/>
      <c r="AZ883" s="7"/>
      <c r="BA883" s="7"/>
      <c r="BB883" s="7"/>
      <c r="BC883" s="7"/>
      <c r="BD883" s="7"/>
      <c r="BE883" s="7"/>
      <c r="BF883" s="7"/>
      <c r="BG883" s="7"/>
      <c r="BH883" s="7"/>
      <c r="BI883" s="7"/>
      <c r="BJ883" s="7"/>
      <c r="BK883" s="7"/>
      <c r="BL883" s="7"/>
      <c r="BM883" s="7"/>
    </row>
    <row r="884" spans="1:65" ht="15.5" x14ac:dyDescent="0.25">
      <c r="A884" s="7"/>
      <c r="B884" s="8"/>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c r="AT884" s="7"/>
      <c r="AU884" s="7"/>
      <c r="AV884" s="7"/>
      <c r="AW884" s="7"/>
      <c r="AX884" s="7"/>
      <c r="AY884" s="7"/>
      <c r="AZ884" s="7"/>
      <c r="BA884" s="7"/>
      <c r="BB884" s="7"/>
      <c r="BC884" s="7"/>
      <c r="BD884" s="7"/>
      <c r="BE884" s="7"/>
      <c r="BF884" s="7"/>
      <c r="BG884" s="7"/>
      <c r="BH884" s="7"/>
      <c r="BI884" s="7"/>
      <c r="BJ884" s="7"/>
      <c r="BK884" s="7"/>
      <c r="BL884" s="7"/>
      <c r="BM884" s="7"/>
    </row>
    <row r="885" spans="1:65" ht="15.5" x14ac:dyDescent="0.25">
      <c r="A885" s="7"/>
      <c r="B885" s="8"/>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c r="AT885" s="7"/>
      <c r="AU885" s="7"/>
      <c r="AV885" s="7"/>
      <c r="AW885" s="7"/>
      <c r="AX885" s="7"/>
      <c r="AY885" s="7"/>
      <c r="AZ885" s="7"/>
      <c r="BA885" s="7"/>
      <c r="BB885" s="7"/>
      <c r="BC885" s="7"/>
      <c r="BD885" s="7"/>
      <c r="BE885" s="7"/>
      <c r="BF885" s="7"/>
      <c r="BG885" s="7"/>
      <c r="BH885" s="7"/>
      <c r="BI885" s="7"/>
      <c r="BJ885" s="7"/>
      <c r="BK885" s="7"/>
      <c r="BL885" s="7"/>
      <c r="BM885" s="7"/>
    </row>
    <row r="886" spans="1:65" ht="15.5" x14ac:dyDescent="0.25">
      <c r="A886" s="7"/>
      <c r="B886" s="8"/>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c r="AT886" s="7"/>
      <c r="AU886" s="7"/>
      <c r="AV886" s="7"/>
      <c r="AW886" s="7"/>
      <c r="AX886" s="7"/>
      <c r="AY886" s="7"/>
      <c r="AZ886" s="7"/>
      <c r="BA886" s="7"/>
      <c r="BB886" s="7"/>
      <c r="BC886" s="7"/>
      <c r="BD886" s="7"/>
      <c r="BE886" s="7"/>
      <c r="BF886" s="7"/>
      <c r="BG886" s="7"/>
      <c r="BH886" s="7"/>
      <c r="BI886" s="7"/>
      <c r="BJ886" s="7"/>
      <c r="BK886" s="7"/>
      <c r="BL886" s="7"/>
      <c r="BM886" s="7"/>
    </row>
    <row r="887" spans="1:65" ht="15.5" x14ac:dyDescent="0.25">
      <c r="A887" s="7"/>
      <c r="B887" s="8"/>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c r="AT887" s="7"/>
      <c r="AU887" s="7"/>
      <c r="AV887" s="7"/>
      <c r="AW887" s="7"/>
      <c r="AX887" s="7"/>
      <c r="AY887" s="7"/>
      <c r="AZ887" s="7"/>
      <c r="BA887" s="7"/>
      <c r="BB887" s="7"/>
      <c r="BC887" s="7"/>
      <c r="BD887" s="7"/>
      <c r="BE887" s="7"/>
      <c r="BF887" s="7"/>
      <c r="BG887" s="7"/>
      <c r="BH887" s="7"/>
      <c r="BI887" s="7"/>
      <c r="BJ887" s="7"/>
      <c r="BK887" s="7"/>
      <c r="BL887" s="7"/>
      <c r="BM887" s="7"/>
    </row>
    <row r="888" spans="1:65" ht="15.5" x14ac:dyDescent="0.25">
      <c r="A888" s="7"/>
      <c r="B888" s="8"/>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c r="AT888" s="7"/>
      <c r="AU888" s="7"/>
      <c r="AV888" s="7"/>
      <c r="AW888" s="7"/>
      <c r="AX888" s="7"/>
      <c r="AY888" s="7"/>
      <c r="AZ888" s="7"/>
      <c r="BA888" s="7"/>
      <c r="BB888" s="7"/>
      <c r="BC888" s="7"/>
      <c r="BD888" s="7"/>
      <c r="BE888" s="7"/>
      <c r="BF888" s="7"/>
      <c r="BG888" s="7"/>
      <c r="BH888" s="7"/>
      <c r="BI888" s="7"/>
      <c r="BJ888" s="7"/>
      <c r="BK888" s="7"/>
      <c r="BL888" s="7"/>
      <c r="BM888" s="7"/>
    </row>
    <row r="889" spans="1:65" ht="15.5" x14ac:dyDescent="0.25">
      <c r="A889" s="7"/>
      <c r="B889" s="8"/>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c r="AT889" s="7"/>
      <c r="AU889" s="7"/>
      <c r="AV889" s="7"/>
      <c r="AW889" s="7"/>
      <c r="AX889" s="7"/>
      <c r="AY889" s="7"/>
      <c r="AZ889" s="7"/>
      <c r="BA889" s="7"/>
      <c r="BB889" s="7"/>
      <c r="BC889" s="7"/>
      <c r="BD889" s="7"/>
      <c r="BE889" s="7"/>
      <c r="BF889" s="7"/>
      <c r="BG889" s="7"/>
      <c r="BH889" s="7"/>
      <c r="BI889" s="7"/>
      <c r="BJ889" s="7"/>
      <c r="BK889" s="7"/>
      <c r="BL889" s="7"/>
      <c r="BM889" s="7"/>
    </row>
    <row r="890" spans="1:65" ht="15.5" x14ac:dyDescent="0.25">
      <c r="A890" s="7"/>
      <c r="B890" s="8"/>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c r="AT890" s="7"/>
      <c r="AU890" s="7"/>
      <c r="AV890" s="7"/>
      <c r="AW890" s="7"/>
      <c r="AX890" s="7"/>
      <c r="AY890" s="7"/>
      <c r="AZ890" s="7"/>
      <c r="BA890" s="7"/>
      <c r="BB890" s="7"/>
      <c r="BC890" s="7"/>
      <c r="BD890" s="7"/>
      <c r="BE890" s="7"/>
      <c r="BF890" s="7"/>
      <c r="BG890" s="7"/>
      <c r="BH890" s="7"/>
      <c r="BI890" s="7"/>
      <c r="BJ890" s="7"/>
      <c r="BK890" s="7"/>
      <c r="BL890" s="7"/>
      <c r="BM890" s="7"/>
    </row>
    <row r="891" spans="1:65" ht="15.5" x14ac:dyDescent="0.25">
      <c r="A891" s="7"/>
      <c r="B891" s="8"/>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c r="AT891" s="7"/>
      <c r="AU891" s="7"/>
      <c r="AV891" s="7"/>
      <c r="AW891" s="7"/>
      <c r="AX891" s="7"/>
      <c r="AY891" s="7"/>
      <c r="AZ891" s="7"/>
      <c r="BA891" s="7"/>
      <c r="BB891" s="7"/>
      <c r="BC891" s="7"/>
      <c r="BD891" s="7"/>
      <c r="BE891" s="7"/>
      <c r="BF891" s="7"/>
      <c r="BG891" s="7"/>
      <c r="BH891" s="7"/>
      <c r="BI891" s="7"/>
      <c r="BJ891" s="7"/>
      <c r="BK891" s="7"/>
      <c r="BL891" s="7"/>
      <c r="BM891" s="7"/>
    </row>
    <row r="892" spans="1:65" ht="15.5" x14ac:dyDescent="0.25">
      <c r="A892" s="7"/>
      <c r="B892" s="8"/>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c r="AT892" s="7"/>
      <c r="AU892" s="7"/>
      <c r="AV892" s="7"/>
      <c r="AW892" s="7"/>
      <c r="AX892" s="7"/>
      <c r="AY892" s="7"/>
      <c r="AZ892" s="7"/>
      <c r="BA892" s="7"/>
      <c r="BB892" s="7"/>
      <c r="BC892" s="7"/>
      <c r="BD892" s="7"/>
      <c r="BE892" s="7"/>
      <c r="BF892" s="7"/>
      <c r="BG892" s="7"/>
      <c r="BH892" s="7"/>
      <c r="BI892" s="7"/>
      <c r="BJ892" s="7"/>
      <c r="BK892" s="7"/>
      <c r="BL892" s="7"/>
      <c r="BM892" s="7"/>
    </row>
    <row r="893" spans="1:65" ht="15.5" x14ac:dyDescent="0.25">
      <c r="A893" s="7"/>
      <c r="B893" s="8"/>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c r="AT893" s="7"/>
      <c r="AU893" s="7"/>
      <c r="AV893" s="7"/>
      <c r="AW893" s="7"/>
      <c r="AX893" s="7"/>
      <c r="AY893" s="7"/>
      <c r="AZ893" s="7"/>
      <c r="BA893" s="7"/>
      <c r="BB893" s="7"/>
      <c r="BC893" s="7"/>
      <c r="BD893" s="7"/>
      <c r="BE893" s="7"/>
      <c r="BF893" s="7"/>
      <c r="BG893" s="7"/>
      <c r="BH893" s="7"/>
      <c r="BI893" s="7"/>
      <c r="BJ893" s="7"/>
      <c r="BK893" s="7"/>
      <c r="BL893" s="7"/>
      <c r="BM893" s="7"/>
    </row>
    <row r="894" spans="1:65" ht="15.5" x14ac:dyDescent="0.25">
      <c r="A894" s="7"/>
      <c r="B894" s="8"/>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c r="AT894" s="7"/>
      <c r="AU894" s="7"/>
      <c r="AV894" s="7"/>
      <c r="AW894" s="7"/>
      <c r="AX894" s="7"/>
      <c r="AY894" s="7"/>
      <c r="AZ894" s="7"/>
      <c r="BA894" s="7"/>
      <c r="BB894" s="7"/>
      <c r="BC894" s="7"/>
      <c r="BD894" s="7"/>
      <c r="BE894" s="7"/>
      <c r="BF894" s="7"/>
      <c r="BG894" s="7"/>
      <c r="BH894" s="7"/>
      <c r="BI894" s="7"/>
      <c r="BJ894" s="7"/>
      <c r="BK894" s="7"/>
      <c r="BL894" s="7"/>
      <c r="BM894" s="7"/>
    </row>
    <row r="895" spans="1:65" ht="15.5" x14ac:dyDescent="0.25">
      <c r="A895" s="7"/>
      <c r="B895" s="8"/>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c r="AT895" s="7"/>
      <c r="AU895" s="7"/>
      <c r="AV895" s="7"/>
      <c r="AW895" s="7"/>
      <c r="AX895" s="7"/>
      <c r="AY895" s="7"/>
      <c r="AZ895" s="7"/>
      <c r="BA895" s="7"/>
      <c r="BB895" s="7"/>
      <c r="BC895" s="7"/>
      <c r="BD895" s="7"/>
      <c r="BE895" s="7"/>
      <c r="BF895" s="7"/>
      <c r="BG895" s="7"/>
      <c r="BH895" s="7"/>
      <c r="BI895" s="7"/>
      <c r="BJ895" s="7"/>
      <c r="BK895" s="7"/>
      <c r="BL895" s="7"/>
      <c r="BM895" s="7"/>
    </row>
    <row r="896" spans="1:65" ht="15.5" x14ac:dyDescent="0.25">
      <c r="A896" s="7"/>
      <c r="B896" s="8"/>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c r="AT896" s="7"/>
      <c r="AU896" s="7"/>
      <c r="AV896" s="7"/>
      <c r="AW896" s="7"/>
      <c r="AX896" s="7"/>
      <c r="AY896" s="7"/>
      <c r="AZ896" s="7"/>
      <c r="BA896" s="7"/>
      <c r="BB896" s="7"/>
      <c r="BC896" s="7"/>
      <c r="BD896" s="7"/>
      <c r="BE896" s="7"/>
      <c r="BF896" s="7"/>
      <c r="BG896" s="7"/>
      <c r="BH896" s="7"/>
      <c r="BI896" s="7"/>
      <c r="BJ896" s="7"/>
      <c r="BK896" s="7"/>
      <c r="BL896" s="7"/>
      <c r="BM896" s="7"/>
    </row>
    <row r="897" spans="1:65" ht="15.5" x14ac:dyDescent="0.25">
      <c r="A897" s="7"/>
      <c r="B897" s="8"/>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c r="AT897" s="7"/>
      <c r="AU897" s="7"/>
      <c r="AV897" s="7"/>
      <c r="AW897" s="7"/>
      <c r="AX897" s="7"/>
      <c r="AY897" s="7"/>
      <c r="AZ897" s="7"/>
      <c r="BA897" s="7"/>
      <c r="BB897" s="7"/>
      <c r="BC897" s="7"/>
      <c r="BD897" s="7"/>
      <c r="BE897" s="7"/>
      <c r="BF897" s="7"/>
      <c r="BG897" s="7"/>
      <c r="BH897" s="7"/>
      <c r="BI897" s="7"/>
      <c r="BJ897" s="7"/>
      <c r="BK897" s="7"/>
      <c r="BL897" s="7"/>
      <c r="BM897" s="7"/>
    </row>
    <row r="898" spans="1:65" ht="15.5" x14ac:dyDescent="0.25">
      <c r="A898" s="7"/>
      <c r="B898" s="8"/>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c r="AT898" s="7"/>
      <c r="AU898" s="7"/>
      <c r="AV898" s="7"/>
      <c r="AW898" s="7"/>
      <c r="AX898" s="7"/>
      <c r="AY898" s="7"/>
      <c r="AZ898" s="7"/>
      <c r="BA898" s="7"/>
      <c r="BB898" s="7"/>
      <c r="BC898" s="7"/>
      <c r="BD898" s="7"/>
      <c r="BE898" s="7"/>
      <c r="BF898" s="7"/>
      <c r="BG898" s="7"/>
      <c r="BH898" s="7"/>
      <c r="BI898" s="7"/>
      <c r="BJ898" s="7"/>
      <c r="BK898" s="7"/>
      <c r="BL898" s="7"/>
      <c r="BM898" s="7"/>
    </row>
    <row r="899" spans="1:65" ht="15.5" x14ac:dyDescent="0.25">
      <c r="A899" s="7"/>
      <c r="B899" s="8"/>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c r="AT899" s="7"/>
      <c r="AU899" s="7"/>
      <c r="AV899" s="7"/>
      <c r="AW899" s="7"/>
      <c r="AX899" s="7"/>
      <c r="AY899" s="7"/>
      <c r="AZ899" s="7"/>
      <c r="BA899" s="7"/>
      <c r="BB899" s="7"/>
      <c r="BC899" s="7"/>
      <c r="BD899" s="7"/>
      <c r="BE899" s="7"/>
      <c r="BF899" s="7"/>
      <c r="BG899" s="7"/>
      <c r="BH899" s="7"/>
      <c r="BI899" s="7"/>
      <c r="BJ899" s="7"/>
      <c r="BK899" s="7"/>
      <c r="BL899" s="7"/>
      <c r="BM899" s="7"/>
    </row>
    <row r="900" spans="1:65" ht="15.5" x14ac:dyDescent="0.25">
      <c r="A900" s="7"/>
      <c r="B900" s="8"/>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c r="AT900" s="7"/>
      <c r="AU900" s="7"/>
      <c r="AV900" s="7"/>
      <c r="AW900" s="7"/>
      <c r="AX900" s="7"/>
      <c r="AY900" s="7"/>
      <c r="AZ900" s="7"/>
      <c r="BA900" s="7"/>
      <c r="BB900" s="7"/>
      <c r="BC900" s="7"/>
      <c r="BD900" s="7"/>
      <c r="BE900" s="7"/>
      <c r="BF900" s="7"/>
      <c r="BG900" s="7"/>
      <c r="BH900" s="7"/>
      <c r="BI900" s="7"/>
      <c r="BJ900" s="7"/>
      <c r="BK900" s="7"/>
      <c r="BL900" s="7"/>
      <c r="BM900" s="7"/>
    </row>
    <row r="901" spans="1:65" ht="15.5" x14ac:dyDescent="0.25">
      <c r="A901" s="7"/>
      <c r="B901" s="8"/>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c r="AT901" s="7"/>
      <c r="AU901" s="7"/>
      <c r="AV901" s="7"/>
      <c r="AW901" s="7"/>
      <c r="AX901" s="7"/>
      <c r="AY901" s="7"/>
      <c r="AZ901" s="7"/>
      <c r="BA901" s="7"/>
      <c r="BB901" s="7"/>
      <c r="BC901" s="7"/>
      <c r="BD901" s="7"/>
      <c r="BE901" s="7"/>
      <c r="BF901" s="7"/>
      <c r="BG901" s="7"/>
      <c r="BH901" s="7"/>
      <c r="BI901" s="7"/>
      <c r="BJ901" s="7"/>
      <c r="BK901" s="7"/>
      <c r="BL901" s="7"/>
      <c r="BM901" s="7"/>
    </row>
    <row r="902" spans="1:65" ht="15.5" x14ac:dyDescent="0.25">
      <c r="A902" s="7"/>
      <c r="B902" s="8"/>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c r="AT902" s="7"/>
      <c r="AU902" s="7"/>
      <c r="AV902" s="7"/>
      <c r="AW902" s="7"/>
      <c r="AX902" s="7"/>
      <c r="AY902" s="7"/>
      <c r="AZ902" s="7"/>
      <c r="BA902" s="7"/>
      <c r="BB902" s="7"/>
      <c r="BC902" s="7"/>
      <c r="BD902" s="7"/>
      <c r="BE902" s="7"/>
      <c r="BF902" s="7"/>
      <c r="BG902" s="7"/>
      <c r="BH902" s="7"/>
      <c r="BI902" s="7"/>
      <c r="BJ902" s="7"/>
      <c r="BK902" s="7"/>
      <c r="BL902" s="7"/>
      <c r="BM902" s="7"/>
    </row>
    <row r="903" spans="1:65" ht="15.5" x14ac:dyDescent="0.25">
      <c r="A903" s="7"/>
      <c r="B903" s="8"/>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c r="AT903" s="7"/>
      <c r="AU903" s="7"/>
      <c r="AV903" s="7"/>
      <c r="AW903" s="7"/>
      <c r="AX903" s="7"/>
      <c r="AY903" s="7"/>
      <c r="AZ903" s="7"/>
      <c r="BA903" s="7"/>
      <c r="BB903" s="7"/>
      <c r="BC903" s="7"/>
      <c r="BD903" s="7"/>
      <c r="BE903" s="7"/>
      <c r="BF903" s="7"/>
      <c r="BG903" s="7"/>
      <c r="BH903" s="7"/>
      <c r="BI903" s="7"/>
      <c r="BJ903" s="7"/>
      <c r="BK903" s="7"/>
      <c r="BL903" s="7"/>
      <c r="BM903" s="7"/>
    </row>
    <row r="904" spans="1:65" ht="15.5" x14ac:dyDescent="0.25">
      <c r="A904" s="7"/>
      <c r="B904" s="8"/>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c r="AT904" s="7"/>
      <c r="AU904" s="7"/>
      <c r="AV904" s="7"/>
      <c r="AW904" s="7"/>
      <c r="AX904" s="7"/>
      <c r="AY904" s="7"/>
      <c r="AZ904" s="7"/>
      <c r="BA904" s="7"/>
      <c r="BB904" s="7"/>
      <c r="BC904" s="7"/>
      <c r="BD904" s="7"/>
      <c r="BE904" s="7"/>
      <c r="BF904" s="7"/>
      <c r="BG904" s="7"/>
      <c r="BH904" s="7"/>
      <c r="BI904" s="7"/>
      <c r="BJ904" s="7"/>
      <c r="BK904" s="7"/>
      <c r="BL904" s="7"/>
      <c r="BM904" s="7"/>
    </row>
    <row r="905" spans="1:65" ht="15.5" x14ac:dyDescent="0.25">
      <c r="A905" s="7"/>
      <c r="B905" s="8"/>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c r="AT905" s="7"/>
      <c r="AU905" s="7"/>
      <c r="AV905" s="7"/>
      <c r="AW905" s="7"/>
      <c r="AX905" s="7"/>
      <c r="AY905" s="7"/>
      <c r="AZ905" s="7"/>
      <c r="BA905" s="7"/>
      <c r="BB905" s="7"/>
      <c r="BC905" s="7"/>
      <c r="BD905" s="7"/>
      <c r="BE905" s="7"/>
      <c r="BF905" s="7"/>
      <c r="BG905" s="7"/>
      <c r="BH905" s="7"/>
      <c r="BI905" s="7"/>
      <c r="BJ905" s="7"/>
      <c r="BK905" s="7"/>
      <c r="BL905" s="7"/>
      <c r="BM905" s="7"/>
    </row>
    <row r="906" spans="1:65" ht="15.5" x14ac:dyDescent="0.25">
      <c r="A906" s="7"/>
      <c r="B906" s="8"/>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c r="AT906" s="7"/>
      <c r="AU906" s="7"/>
      <c r="AV906" s="7"/>
      <c r="AW906" s="7"/>
      <c r="AX906" s="7"/>
      <c r="AY906" s="7"/>
      <c r="AZ906" s="7"/>
      <c r="BA906" s="7"/>
      <c r="BB906" s="7"/>
      <c r="BC906" s="7"/>
      <c r="BD906" s="7"/>
      <c r="BE906" s="7"/>
      <c r="BF906" s="7"/>
      <c r="BG906" s="7"/>
      <c r="BH906" s="7"/>
      <c r="BI906" s="7"/>
      <c r="BJ906" s="7"/>
      <c r="BK906" s="7"/>
      <c r="BL906" s="7"/>
      <c r="BM906" s="7"/>
    </row>
    <row r="907" spans="1:65" ht="15.5" x14ac:dyDescent="0.25">
      <c r="A907" s="7"/>
      <c r="B907" s="8"/>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c r="AT907" s="7"/>
      <c r="AU907" s="7"/>
      <c r="AV907" s="7"/>
      <c r="AW907" s="7"/>
      <c r="AX907" s="7"/>
      <c r="AY907" s="7"/>
      <c r="AZ907" s="7"/>
      <c r="BA907" s="7"/>
      <c r="BB907" s="7"/>
      <c r="BC907" s="7"/>
      <c r="BD907" s="7"/>
      <c r="BE907" s="7"/>
      <c r="BF907" s="7"/>
      <c r="BG907" s="7"/>
      <c r="BH907" s="7"/>
      <c r="BI907" s="7"/>
      <c r="BJ907" s="7"/>
      <c r="BK907" s="7"/>
      <c r="BL907" s="7"/>
      <c r="BM907" s="7"/>
    </row>
    <row r="908" spans="1:65" ht="15.5" x14ac:dyDescent="0.25">
      <c r="A908" s="7"/>
      <c r="B908" s="8"/>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c r="AT908" s="7"/>
      <c r="AU908" s="7"/>
      <c r="AV908" s="7"/>
      <c r="AW908" s="7"/>
      <c r="AX908" s="7"/>
      <c r="AY908" s="7"/>
      <c r="AZ908" s="7"/>
      <c r="BA908" s="7"/>
      <c r="BB908" s="7"/>
      <c r="BC908" s="7"/>
      <c r="BD908" s="7"/>
      <c r="BE908" s="7"/>
      <c r="BF908" s="7"/>
      <c r="BG908" s="7"/>
      <c r="BH908" s="7"/>
      <c r="BI908" s="7"/>
      <c r="BJ908" s="7"/>
      <c r="BK908" s="7"/>
      <c r="BL908" s="7"/>
      <c r="BM908" s="7"/>
    </row>
    <row r="909" spans="1:65" ht="15.5" x14ac:dyDescent="0.25">
      <c r="A909" s="7"/>
      <c r="B909" s="8"/>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c r="AT909" s="7"/>
      <c r="AU909" s="7"/>
      <c r="AV909" s="7"/>
      <c r="AW909" s="7"/>
      <c r="AX909" s="7"/>
      <c r="AY909" s="7"/>
      <c r="AZ909" s="7"/>
      <c r="BA909" s="7"/>
      <c r="BB909" s="7"/>
      <c r="BC909" s="7"/>
      <c r="BD909" s="7"/>
      <c r="BE909" s="7"/>
      <c r="BF909" s="7"/>
      <c r="BG909" s="7"/>
      <c r="BH909" s="7"/>
      <c r="BI909" s="7"/>
      <c r="BJ909" s="7"/>
      <c r="BK909" s="7"/>
      <c r="BL909" s="7"/>
      <c r="BM909" s="7"/>
    </row>
    <row r="910" spans="1:65" ht="15.5" x14ac:dyDescent="0.25">
      <c r="A910" s="7"/>
      <c r="B910" s="8"/>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c r="AT910" s="7"/>
      <c r="AU910" s="7"/>
      <c r="AV910" s="7"/>
      <c r="AW910" s="7"/>
      <c r="AX910" s="7"/>
      <c r="AY910" s="7"/>
      <c r="AZ910" s="7"/>
      <c r="BA910" s="7"/>
      <c r="BB910" s="7"/>
      <c r="BC910" s="7"/>
      <c r="BD910" s="7"/>
      <c r="BE910" s="7"/>
      <c r="BF910" s="7"/>
      <c r="BG910" s="7"/>
      <c r="BH910" s="7"/>
      <c r="BI910" s="7"/>
      <c r="BJ910" s="7"/>
      <c r="BK910" s="7"/>
      <c r="BL910" s="7"/>
      <c r="BM910" s="7"/>
    </row>
    <row r="911" spans="1:65" ht="15.5" x14ac:dyDescent="0.25">
      <c r="A911" s="7"/>
      <c r="B911" s="8"/>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c r="AT911" s="7"/>
      <c r="AU911" s="7"/>
      <c r="AV911" s="7"/>
      <c r="AW911" s="7"/>
      <c r="AX911" s="7"/>
      <c r="AY911" s="7"/>
      <c r="AZ911" s="7"/>
      <c r="BA911" s="7"/>
      <c r="BB911" s="7"/>
      <c r="BC911" s="7"/>
      <c r="BD911" s="7"/>
      <c r="BE911" s="7"/>
      <c r="BF911" s="7"/>
      <c r="BG911" s="7"/>
      <c r="BH911" s="7"/>
      <c r="BI911" s="7"/>
      <c r="BJ911" s="7"/>
      <c r="BK911" s="7"/>
      <c r="BL911" s="7"/>
      <c r="BM911" s="7"/>
    </row>
    <row r="912" spans="1:65" ht="15.5" x14ac:dyDescent="0.25">
      <c r="A912" s="7"/>
      <c r="B912" s="8"/>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c r="AT912" s="7"/>
      <c r="AU912" s="7"/>
      <c r="AV912" s="7"/>
      <c r="AW912" s="7"/>
      <c r="AX912" s="7"/>
      <c r="AY912" s="7"/>
      <c r="AZ912" s="7"/>
      <c r="BA912" s="7"/>
      <c r="BB912" s="7"/>
      <c r="BC912" s="7"/>
      <c r="BD912" s="7"/>
      <c r="BE912" s="7"/>
      <c r="BF912" s="7"/>
      <c r="BG912" s="7"/>
      <c r="BH912" s="7"/>
      <c r="BI912" s="7"/>
      <c r="BJ912" s="7"/>
      <c r="BK912" s="7"/>
      <c r="BL912" s="7"/>
      <c r="BM912" s="7"/>
    </row>
    <row r="913" spans="1:65" ht="15.5" x14ac:dyDescent="0.25">
      <c r="A913" s="7"/>
      <c r="B913" s="8"/>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c r="AT913" s="7"/>
      <c r="AU913" s="7"/>
      <c r="AV913" s="7"/>
      <c r="AW913" s="7"/>
      <c r="AX913" s="7"/>
      <c r="AY913" s="7"/>
      <c r="AZ913" s="7"/>
      <c r="BA913" s="7"/>
      <c r="BB913" s="7"/>
      <c r="BC913" s="7"/>
      <c r="BD913" s="7"/>
      <c r="BE913" s="7"/>
      <c r="BF913" s="7"/>
      <c r="BG913" s="7"/>
      <c r="BH913" s="7"/>
      <c r="BI913" s="7"/>
      <c r="BJ913" s="7"/>
      <c r="BK913" s="7"/>
      <c r="BL913" s="7"/>
      <c r="BM913" s="7"/>
    </row>
    <row r="914" spans="1:65" ht="15.5" x14ac:dyDescent="0.25">
      <c r="A914" s="7"/>
      <c r="B914" s="8"/>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c r="AT914" s="7"/>
      <c r="AU914" s="7"/>
      <c r="AV914" s="7"/>
      <c r="AW914" s="7"/>
      <c r="AX914" s="7"/>
      <c r="AY914" s="7"/>
      <c r="AZ914" s="7"/>
      <c r="BA914" s="7"/>
      <c r="BB914" s="7"/>
      <c r="BC914" s="7"/>
      <c r="BD914" s="7"/>
      <c r="BE914" s="7"/>
      <c r="BF914" s="7"/>
      <c r="BG914" s="7"/>
      <c r="BH914" s="7"/>
      <c r="BI914" s="7"/>
      <c r="BJ914" s="7"/>
      <c r="BK914" s="7"/>
      <c r="BL914" s="7"/>
      <c r="BM914" s="7"/>
    </row>
    <row r="915" spans="1:65" ht="15.5" x14ac:dyDescent="0.25">
      <c r="A915" s="7"/>
      <c r="B915" s="8"/>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c r="AT915" s="7"/>
      <c r="AU915" s="7"/>
      <c r="AV915" s="7"/>
      <c r="AW915" s="7"/>
      <c r="AX915" s="7"/>
      <c r="AY915" s="7"/>
      <c r="AZ915" s="7"/>
      <c r="BA915" s="7"/>
      <c r="BB915" s="7"/>
      <c r="BC915" s="7"/>
      <c r="BD915" s="7"/>
      <c r="BE915" s="7"/>
      <c r="BF915" s="7"/>
      <c r="BG915" s="7"/>
      <c r="BH915" s="7"/>
      <c r="BI915" s="7"/>
      <c r="BJ915" s="7"/>
      <c r="BK915" s="7"/>
      <c r="BL915" s="7"/>
      <c r="BM915" s="7"/>
    </row>
    <row r="916" spans="1:65" ht="15.5" x14ac:dyDescent="0.25">
      <c r="A916" s="7"/>
      <c r="B916" s="8"/>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c r="AT916" s="7"/>
      <c r="AU916" s="7"/>
      <c r="AV916" s="7"/>
      <c r="AW916" s="7"/>
      <c r="AX916" s="7"/>
      <c r="AY916" s="7"/>
      <c r="AZ916" s="7"/>
      <c r="BA916" s="7"/>
      <c r="BB916" s="7"/>
      <c r="BC916" s="7"/>
      <c r="BD916" s="7"/>
      <c r="BE916" s="7"/>
      <c r="BF916" s="7"/>
      <c r="BG916" s="7"/>
      <c r="BH916" s="7"/>
      <c r="BI916" s="7"/>
      <c r="BJ916" s="7"/>
      <c r="BK916" s="7"/>
      <c r="BL916" s="7"/>
      <c r="BM916" s="7"/>
    </row>
    <row r="917" spans="1:65" ht="15.5" x14ac:dyDescent="0.25">
      <c r="A917" s="7"/>
      <c r="B917" s="8"/>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c r="AT917" s="7"/>
      <c r="AU917" s="7"/>
      <c r="AV917" s="7"/>
      <c r="AW917" s="7"/>
      <c r="AX917" s="7"/>
      <c r="AY917" s="7"/>
      <c r="AZ917" s="7"/>
      <c r="BA917" s="7"/>
      <c r="BB917" s="7"/>
      <c r="BC917" s="7"/>
      <c r="BD917" s="7"/>
      <c r="BE917" s="7"/>
      <c r="BF917" s="7"/>
      <c r="BG917" s="7"/>
      <c r="BH917" s="7"/>
      <c r="BI917" s="7"/>
      <c r="BJ917" s="7"/>
      <c r="BK917" s="7"/>
      <c r="BL917" s="7"/>
      <c r="BM917" s="7"/>
    </row>
    <row r="918" spans="1:65" ht="15.5" x14ac:dyDescent="0.25">
      <c r="A918" s="7"/>
      <c r="B918" s="8"/>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c r="AX918" s="7"/>
      <c r="AY918" s="7"/>
      <c r="AZ918" s="7"/>
      <c r="BA918" s="7"/>
      <c r="BB918" s="7"/>
      <c r="BC918" s="7"/>
      <c r="BD918" s="7"/>
      <c r="BE918" s="7"/>
      <c r="BF918" s="7"/>
      <c r="BG918" s="7"/>
      <c r="BH918" s="7"/>
      <c r="BI918" s="7"/>
      <c r="BJ918" s="7"/>
      <c r="BK918" s="7"/>
      <c r="BL918" s="7"/>
      <c r="BM918" s="7"/>
    </row>
    <row r="919" spans="1:65" ht="15.5" x14ac:dyDescent="0.25">
      <c r="A919" s="7"/>
      <c r="B919" s="8"/>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c r="AX919" s="7"/>
      <c r="AY919" s="7"/>
      <c r="AZ919" s="7"/>
      <c r="BA919" s="7"/>
      <c r="BB919" s="7"/>
      <c r="BC919" s="7"/>
      <c r="BD919" s="7"/>
      <c r="BE919" s="7"/>
      <c r="BF919" s="7"/>
      <c r="BG919" s="7"/>
      <c r="BH919" s="7"/>
      <c r="BI919" s="7"/>
      <c r="BJ919" s="7"/>
      <c r="BK919" s="7"/>
      <c r="BL919" s="7"/>
      <c r="BM919" s="7"/>
    </row>
    <row r="920" spans="1:65" ht="15.5" x14ac:dyDescent="0.25">
      <c r="A920" s="7"/>
      <c r="B920" s="8"/>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c r="AX920" s="7"/>
      <c r="AY920" s="7"/>
      <c r="AZ920" s="7"/>
      <c r="BA920" s="7"/>
      <c r="BB920" s="7"/>
      <c r="BC920" s="7"/>
      <c r="BD920" s="7"/>
      <c r="BE920" s="7"/>
      <c r="BF920" s="7"/>
      <c r="BG920" s="7"/>
      <c r="BH920" s="7"/>
      <c r="BI920" s="7"/>
      <c r="BJ920" s="7"/>
      <c r="BK920" s="7"/>
      <c r="BL920" s="7"/>
      <c r="BM920" s="7"/>
    </row>
    <row r="921" spans="1:65" ht="15.5" x14ac:dyDescent="0.25">
      <c r="A921" s="7"/>
      <c r="B921" s="8"/>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c r="AX921" s="7"/>
      <c r="AY921" s="7"/>
      <c r="AZ921" s="7"/>
      <c r="BA921" s="7"/>
      <c r="BB921" s="7"/>
      <c r="BC921" s="7"/>
      <c r="BD921" s="7"/>
      <c r="BE921" s="7"/>
      <c r="BF921" s="7"/>
      <c r="BG921" s="7"/>
      <c r="BH921" s="7"/>
      <c r="BI921" s="7"/>
      <c r="BJ921" s="7"/>
      <c r="BK921" s="7"/>
      <c r="BL921" s="7"/>
      <c r="BM921" s="7"/>
    </row>
    <row r="922" spans="1:65" ht="15.5" x14ac:dyDescent="0.25">
      <c r="A922" s="7"/>
      <c r="B922" s="8"/>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c r="AX922" s="7"/>
      <c r="AY922" s="7"/>
      <c r="AZ922" s="7"/>
      <c r="BA922" s="7"/>
      <c r="BB922" s="7"/>
      <c r="BC922" s="7"/>
      <c r="BD922" s="7"/>
      <c r="BE922" s="7"/>
      <c r="BF922" s="7"/>
      <c r="BG922" s="7"/>
      <c r="BH922" s="7"/>
      <c r="BI922" s="7"/>
      <c r="BJ922" s="7"/>
      <c r="BK922" s="7"/>
      <c r="BL922" s="7"/>
      <c r="BM922" s="7"/>
    </row>
    <row r="923" spans="1:65" ht="15.5" x14ac:dyDescent="0.25">
      <c r="A923" s="7"/>
      <c r="B923" s="8"/>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c r="AX923" s="7"/>
      <c r="AY923" s="7"/>
      <c r="AZ923" s="7"/>
      <c r="BA923" s="7"/>
      <c r="BB923" s="7"/>
      <c r="BC923" s="7"/>
      <c r="BD923" s="7"/>
      <c r="BE923" s="7"/>
      <c r="BF923" s="7"/>
      <c r="BG923" s="7"/>
      <c r="BH923" s="7"/>
      <c r="BI923" s="7"/>
      <c r="BJ923" s="7"/>
      <c r="BK923" s="7"/>
      <c r="BL923" s="7"/>
      <c r="BM923" s="7"/>
    </row>
    <row r="924" spans="1:65" ht="15.5" x14ac:dyDescent="0.25">
      <c r="A924" s="7"/>
      <c r="B924" s="8"/>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c r="AX924" s="7"/>
      <c r="AY924" s="7"/>
      <c r="AZ924" s="7"/>
      <c r="BA924" s="7"/>
      <c r="BB924" s="7"/>
      <c r="BC924" s="7"/>
      <c r="BD924" s="7"/>
      <c r="BE924" s="7"/>
      <c r="BF924" s="7"/>
      <c r="BG924" s="7"/>
      <c r="BH924" s="7"/>
      <c r="BI924" s="7"/>
      <c r="BJ924" s="7"/>
      <c r="BK924" s="7"/>
      <c r="BL924" s="7"/>
      <c r="BM924" s="7"/>
    </row>
    <row r="925" spans="1:65" ht="15.5" x14ac:dyDescent="0.25">
      <c r="A925" s="7"/>
      <c r="B925" s="8"/>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c r="AX925" s="7"/>
      <c r="AY925" s="7"/>
      <c r="AZ925" s="7"/>
      <c r="BA925" s="7"/>
      <c r="BB925" s="7"/>
      <c r="BC925" s="7"/>
      <c r="BD925" s="7"/>
      <c r="BE925" s="7"/>
      <c r="BF925" s="7"/>
      <c r="BG925" s="7"/>
      <c r="BH925" s="7"/>
      <c r="BI925" s="7"/>
      <c r="BJ925" s="7"/>
      <c r="BK925" s="7"/>
      <c r="BL925" s="7"/>
      <c r="BM925" s="7"/>
    </row>
    <row r="926" spans="1:65" ht="15.5" x14ac:dyDescent="0.25">
      <c r="A926" s="7"/>
      <c r="B926" s="8"/>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c r="AX926" s="7"/>
      <c r="AY926" s="7"/>
      <c r="AZ926" s="7"/>
      <c r="BA926" s="7"/>
      <c r="BB926" s="7"/>
      <c r="BC926" s="7"/>
      <c r="BD926" s="7"/>
      <c r="BE926" s="7"/>
      <c r="BF926" s="7"/>
      <c r="BG926" s="7"/>
      <c r="BH926" s="7"/>
      <c r="BI926" s="7"/>
      <c r="BJ926" s="7"/>
      <c r="BK926" s="7"/>
      <c r="BL926" s="7"/>
      <c r="BM926" s="7"/>
    </row>
    <row r="927" spans="1:65" ht="15.5" x14ac:dyDescent="0.25">
      <c r="A927" s="7"/>
      <c r="B927" s="8"/>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c r="AX927" s="7"/>
      <c r="AY927" s="7"/>
      <c r="AZ927" s="7"/>
      <c r="BA927" s="7"/>
      <c r="BB927" s="7"/>
      <c r="BC927" s="7"/>
      <c r="BD927" s="7"/>
      <c r="BE927" s="7"/>
      <c r="BF927" s="7"/>
      <c r="BG927" s="7"/>
      <c r="BH927" s="7"/>
      <c r="BI927" s="7"/>
      <c r="BJ927" s="7"/>
      <c r="BK927" s="7"/>
      <c r="BL927" s="7"/>
      <c r="BM927" s="7"/>
    </row>
    <row r="928" spans="1:65" ht="15.5" x14ac:dyDescent="0.25">
      <c r="A928" s="7"/>
      <c r="B928" s="8"/>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c r="AX928" s="7"/>
      <c r="AY928" s="7"/>
      <c r="AZ928" s="7"/>
      <c r="BA928" s="7"/>
      <c r="BB928" s="7"/>
      <c r="BC928" s="7"/>
      <c r="BD928" s="7"/>
      <c r="BE928" s="7"/>
      <c r="BF928" s="7"/>
      <c r="BG928" s="7"/>
      <c r="BH928" s="7"/>
      <c r="BI928" s="7"/>
      <c r="BJ928" s="7"/>
      <c r="BK928" s="7"/>
      <c r="BL928" s="7"/>
      <c r="BM928" s="7"/>
    </row>
    <row r="929" spans="1:65" ht="15.5" x14ac:dyDescent="0.25">
      <c r="A929" s="7"/>
      <c r="B929" s="8"/>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c r="AX929" s="7"/>
      <c r="AY929" s="7"/>
      <c r="AZ929" s="7"/>
      <c r="BA929" s="7"/>
      <c r="BB929" s="7"/>
      <c r="BC929" s="7"/>
      <c r="BD929" s="7"/>
      <c r="BE929" s="7"/>
      <c r="BF929" s="7"/>
      <c r="BG929" s="7"/>
      <c r="BH929" s="7"/>
      <c r="BI929" s="7"/>
      <c r="BJ929" s="7"/>
      <c r="BK929" s="7"/>
      <c r="BL929" s="7"/>
      <c r="BM929" s="7"/>
    </row>
    <row r="930" spans="1:65" ht="15.5" x14ac:dyDescent="0.25">
      <c r="A930" s="7"/>
      <c r="B930" s="8"/>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c r="AX930" s="7"/>
      <c r="AY930" s="7"/>
      <c r="AZ930" s="7"/>
      <c r="BA930" s="7"/>
      <c r="BB930" s="7"/>
      <c r="BC930" s="7"/>
      <c r="BD930" s="7"/>
      <c r="BE930" s="7"/>
      <c r="BF930" s="7"/>
      <c r="BG930" s="7"/>
      <c r="BH930" s="7"/>
      <c r="BI930" s="7"/>
      <c r="BJ930" s="7"/>
      <c r="BK930" s="7"/>
      <c r="BL930" s="7"/>
      <c r="BM930" s="7"/>
    </row>
    <row r="931" spans="1:65" ht="15.5" x14ac:dyDescent="0.25">
      <c r="A931" s="7"/>
      <c r="B931" s="8"/>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c r="AX931" s="7"/>
      <c r="AY931" s="7"/>
      <c r="AZ931" s="7"/>
      <c r="BA931" s="7"/>
      <c r="BB931" s="7"/>
      <c r="BC931" s="7"/>
      <c r="BD931" s="7"/>
      <c r="BE931" s="7"/>
      <c r="BF931" s="7"/>
      <c r="BG931" s="7"/>
      <c r="BH931" s="7"/>
      <c r="BI931" s="7"/>
      <c r="BJ931" s="7"/>
      <c r="BK931" s="7"/>
      <c r="BL931" s="7"/>
      <c r="BM931" s="7"/>
    </row>
    <row r="932" spans="1:65" ht="15.5" x14ac:dyDescent="0.25">
      <c r="A932" s="7"/>
      <c r="B932" s="8"/>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c r="AT932" s="7"/>
      <c r="AU932" s="7"/>
      <c r="AV932" s="7"/>
      <c r="AW932" s="7"/>
      <c r="AX932" s="7"/>
      <c r="AY932" s="7"/>
      <c r="AZ932" s="7"/>
      <c r="BA932" s="7"/>
      <c r="BB932" s="7"/>
      <c r="BC932" s="7"/>
      <c r="BD932" s="7"/>
      <c r="BE932" s="7"/>
      <c r="BF932" s="7"/>
      <c r="BG932" s="7"/>
      <c r="BH932" s="7"/>
      <c r="BI932" s="7"/>
      <c r="BJ932" s="7"/>
      <c r="BK932" s="7"/>
      <c r="BL932" s="7"/>
      <c r="BM932" s="7"/>
    </row>
    <row r="933" spans="1:65" ht="15.5" x14ac:dyDescent="0.25">
      <c r="A933" s="7"/>
      <c r="B933" s="8"/>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c r="AT933" s="7"/>
      <c r="AU933" s="7"/>
      <c r="AV933" s="7"/>
      <c r="AW933" s="7"/>
      <c r="AX933" s="7"/>
      <c r="AY933" s="7"/>
      <c r="AZ933" s="7"/>
      <c r="BA933" s="7"/>
      <c r="BB933" s="7"/>
      <c r="BC933" s="7"/>
      <c r="BD933" s="7"/>
      <c r="BE933" s="7"/>
      <c r="BF933" s="7"/>
      <c r="BG933" s="7"/>
      <c r="BH933" s="7"/>
      <c r="BI933" s="7"/>
      <c r="BJ933" s="7"/>
      <c r="BK933" s="7"/>
      <c r="BL933" s="7"/>
      <c r="BM933" s="7"/>
    </row>
    <row r="934" spans="1:65" ht="15.5" x14ac:dyDescent="0.25">
      <c r="A934" s="7"/>
      <c r="B934" s="8"/>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c r="AT934" s="7"/>
      <c r="AU934" s="7"/>
      <c r="AV934" s="7"/>
      <c r="AW934" s="7"/>
      <c r="AX934" s="7"/>
      <c r="AY934" s="7"/>
      <c r="AZ934" s="7"/>
      <c r="BA934" s="7"/>
      <c r="BB934" s="7"/>
      <c r="BC934" s="7"/>
      <c r="BD934" s="7"/>
      <c r="BE934" s="7"/>
      <c r="BF934" s="7"/>
      <c r="BG934" s="7"/>
      <c r="BH934" s="7"/>
      <c r="BI934" s="7"/>
      <c r="BJ934" s="7"/>
      <c r="BK934" s="7"/>
      <c r="BL934" s="7"/>
      <c r="BM934" s="7"/>
    </row>
    <row r="935" spans="1:65" ht="15.5" x14ac:dyDescent="0.25">
      <c r="A935" s="7"/>
      <c r="B935" s="8"/>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c r="AT935" s="7"/>
      <c r="AU935" s="7"/>
      <c r="AV935" s="7"/>
      <c r="AW935" s="7"/>
      <c r="AX935" s="7"/>
      <c r="AY935" s="7"/>
      <c r="AZ935" s="7"/>
      <c r="BA935" s="7"/>
      <c r="BB935" s="7"/>
      <c r="BC935" s="7"/>
      <c r="BD935" s="7"/>
      <c r="BE935" s="7"/>
      <c r="BF935" s="7"/>
      <c r="BG935" s="7"/>
      <c r="BH935" s="7"/>
      <c r="BI935" s="7"/>
      <c r="BJ935" s="7"/>
      <c r="BK935" s="7"/>
      <c r="BL935" s="7"/>
      <c r="BM935" s="7"/>
    </row>
    <row r="936" spans="1:65" ht="15.5" x14ac:dyDescent="0.25">
      <c r="A936" s="7"/>
      <c r="B936" s="8"/>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c r="AT936" s="7"/>
      <c r="AU936" s="7"/>
      <c r="AV936" s="7"/>
      <c r="AW936" s="7"/>
      <c r="AX936" s="7"/>
      <c r="AY936" s="7"/>
      <c r="AZ936" s="7"/>
      <c r="BA936" s="7"/>
      <c r="BB936" s="7"/>
      <c r="BC936" s="7"/>
      <c r="BD936" s="7"/>
      <c r="BE936" s="7"/>
      <c r="BF936" s="7"/>
      <c r="BG936" s="7"/>
      <c r="BH936" s="7"/>
      <c r="BI936" s="7"/>
      <c r="BJ936" s="7"/>
      <c r="BK936" s="7"/>
      <c r="BL936" s="7"/>
      <c r="BM936" s="7"/>
    </row>
    <row r="937" spans="1:65" ht="15.5" x14ac:dyDescent="0.25">
      <c r="A937" s="7"/>
      <c r="B937" s="8"/>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c r="AT937" s="7"/>
      <c r="AU937" s="7"/>
      <c r="AV937" s="7"/>
      <c r="AW937" s="7"/>
      <c r="AX937" s="7"/>
      <c r="AY937" s="7"/>
      <c r="AZ937" s="7"/>
      <c r="BA937" s="7"/>
      <c r="BB937" s="7"/>
      <c r="BC937" s="7"/>
      <c r="BD937" s="7"/>
      <c r="BE937" s="7"/>
      <c r="BF937" s="7"/>
      <c r="BG937" s="7"/>
      <c r="BH937" s="7"/>
      <c r="BI937" s="7"/>
      <c r="BJ937" s="7"/>
      <c r="BK937" s="7"/>
      <c r="BL937" s="7"/>
      <c r="BM937" s="7"/>
    </row>
    <row r="938" spans="1:65" ht="15.5" x14ac:dyDescent="0.25">
      <c r="A938" s="7"/>
      <c r="B938" s="8"/>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c r="AT938" s="7"/>
      <c r="AU938" s="7"/>
      <c r="AV938" s="7"/>
      <c r="AW938" s="7"/>
      <c r="AX938" s="7"/>
      <c r="AY938" s="7"/>
      <c r="AZ938" s="7"/>
      <c r="BA938" s="7"/>
      <c r="BB938" s="7"/>
      <c r="BC938" s="7"/>
      <c r="BD938" s="7"/>
      <c r="BE938" s="7"/>
      <c r="BF938" s="7"/>
      <c r="BG938" s="7"/>
      <c r="BH938" s="7"/>
      <c r="BI938" s="7"/>
      <c r="BJ938" s="7"/>
      <c r="BK938" s="7"/>
      <c r="BL938" s="7"/>
      <c r="BM938" s="7"/>
    </row>
    <row r="939" spans="1:65" ht="15.5" x14ac:dyDescent="0.25">
      <c r="A939" s="7"/>
      <c r="B939" s="8"/>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c r="AT939" s="7"/>
      <c r="AU939" s="7"/>
      <c r="AV939" s="7"/>
      <c r="AW939" s="7"/>
      <c r="AX939" s="7"/>
      <c r="AY939" s="7"/>
      <c r="AZ939" s="7"/>
      <c r="BA939" s="7"/>
      <c r="BB939" s="7"/>
      <c r="BC939" s="7"/>
      <c r="BD939" s="7"/>
      <c r="BE939" s="7"/>
      <c r="BF939" s="7"/>
      <c r="BG939" s="7"/>
      <c r="BH939" s="7"/>
      <c r="BI939" s="7"/>
      <c r="BJ939" s="7"/>
      <c r="BK939" s="7"/>
      <c r="BL939" s="7"/>
      <c r="BM939" s="7"/>
    </row>
    <row r="940" spans="1:65" ht="15.5" x14ac:dyDescent="0.25">
      <c r="A940" s="7"/>
      <c r="B940" s="8"/>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c r="AT940" s="7"/>
      <c r="AU940" s="7"/>
      <c r="AV940" s="7"/>
      <c r="AW940" s="7"/>
      <c r="AX940" s="7"/>
      <c r="AY940" s="7"/>
      <c r="AZ940" s="7"/>
      <c r="BA940" s="7"/>
      <c r="BB940" s="7"/>
      <c r="BC940" s="7"/>
      <c r="BD940" s="7"/>
      <c r="BE940" s="7"/>
      <c r="BF940" s="7"/>
      <c r="BG940" s="7"/>
      <c r="BH940" s="7"/>
      <c r="BI940" s="7"/>
      <c r="BJ940" s="7"/>
      <c r="BK940" s="7"/>
      <c r="BL940" s="7"/>
      <c r="BM940" s="7"/>
    </row>
    <row r="941" spans="1:65" ht="15.5" x14ac:dyDescent="0.25">
      <c r="A941" s="7"/>
      <c r="B941" s="8"/>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c r="AT941" s="7"/>
      <c r="AU941" s="7"/>
      <c r="AV941" s="7"/>
      <c r="AW941" s="7"/>
      <c r="AX941" s="7"/>
      <c r="AY941" s="7"/>
      <c r="AZ941" s="7"/>
      <c r="BA941" s="7"/>
      <c r="BB941" s="7"/>
      <c r="BC941" s="7"/>
      <c r="BD941" s="7"/>
      <c r="BE941" s="7"/>
      <c r="BF941" s="7"/>
      <c r="BG941" s="7"/>
      <c r="BH941" s="7"/>
      <c r="BI941" s="7"/>
      <c r="BJ941" s="7"/>
      <c r="BK941" s="7"/>
      <c r="BL941" s="7"/>
      <c r="BM941" s="7"/>
    </row>
    <row r="942" spans="1:65" ht="15.5" x14ac:dyDescent="0.25">
      <c r="A942" s="7"/>
      <c r="B942" s="8"/>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c r="AX942" s="7"/>
      <c r="AY942" s="7"/>
      <c r="AZ942" s="7"/>
      <c r="BA942" s="7"/>
      <c r="BB942" s="7"/>
      <c r="BC942" s="7"/>
      <c r="BD942" s="7"/>
      <c r="BE942" s="7"/>
      <c r="BF942" s="7"/>
      <c r="BG942" s="7"/>
      <c r="BH942" s="7"/>
      <c r="BI942" s="7"/>
      <c r="BJ942" s="7"/>
      <c r="BK942" s="7"/>
      <c r="BL942" s="7"/>
      <c r="BM942" s="7"/>
    </row>
    <row r="943" spans="1:65" ht="15.5" x14ac:dyDescent="0.25">
      <c r="A943" s="7"/>
      <c r="B943" s="8"/>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c r="AX943" s="7"/>
      <c r="AY943" s="7"/>
      <c r="AZ943" s="7"/>
      <c r="BA943" s="7"/>
      <c r="BB943" s="7"/>
      <c r="BC943" s="7"/>
      <c r="BD943" s="7"/>
      <c r="BE943" s="7"/>
      <c r="BF943" s="7"/>
      <c r="BG943" s="7"/>
      <c r="BH943" s="7"/>
      <c r="BI943" s="7"/>
      <c r="BJ943" s="7"/>
      <c r="BK943" s="7"/>
      <c r="BL943" s="7"/>
      <c r="BM943" s="7"/>
    </row>
    <row r="944" spans="1:65" ht="15.5" x14ac:dyDescent="0.25">
      <c r="A944" s="7"/>
      <c r="B944" s="8"/>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c r="AT944" s="7"/>
      <c r="AU944" s="7"/>
      <c r="AV944" s="7"/>
      <c r="AW944" s="7"/>
      <c r="AX944" s="7"/>
      <c r="AY944" s="7"/>
      <c r="AZ944" s="7"/>
      <c r="BA944" s="7"/>
      <c r="BB944" s="7"/>
      <c r="BC944" s="7"/>
      <c r="BD944" s="7"/>
      <c r="BE944" s="7"/>
      <c r="BF944" s="7"/>
      <c r="BG944" s="7"/>
      <c r="BH944" s="7"/>
      <c r="BI944" s="7"/>
      <c r="BJ944" s="7"/>
      <c r="BK944" s="7"/>
      <c r="BL944" s="7"/>
      <c r="BM944" s="7"/>
    </row>
    <row r="945" spans="1:65" ht="15.5" x14ac:dyDescent="0.25">
      <c r="A945" s="7"/>
      <c r="B945" s="8"/>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c r="AT945" s="7"/>
      <c r="AU945" s="7"/>
      <c r="AV945" s="7"/>
      <c r="AW945" s="7"/>
      <c r="AX945" s="7"/>
      <c r="AY945" s="7"/>
      <c r="AZ945" s="7"/>
      <c r="BA945" s="7"/>
      <c r="BB945" s="7"/>
      <c r="BC945" s="7"/>
      <c r="BD945" s="7"/>
      <c r="BE945" s="7"/>
      <c r="BF945" s="7"/>
      <c r="BG945" s="7"/>
      <c r="BH945" s="7"/>
      <c r="BI945" s="7"/>
      <c r="BJ945" s="7"/>
      <c r="BK945" s="7"/>
      <c r="BL945" s="7"/>
      <c r="BM945" s="7"/>
    </row>
    <row r="946" spans="1:65" ht="15.5" x14ac:dyDescent="0.25">
      <c r="A946" s="7"/>
      <c r="B946" s="8"/>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c r="AT946" s="7"/>
      <c r="AU946" s="7"/>
      <c r="AV946" s="7"/>
      <c r="AW946" s="7"/>
      <c r="AX946" s="7"/>
      <c r="AY946" s="7"/>
      <c r="AZ946" s="7"/>
      <c r="BA946" s="7"/>
      <c r="BB946" s="7"/>
      <c r="BC946" s="7"/>
      <c r="BD946" s="7"/>
      <c r="BE946" s="7"/>
      <c r="BF946" s="7"/>
      <c r="BG946" s="7"/>
      <c r="BH946" s="7"/>
      <c r="BI946" s="7"/>
      <c r="BJ946" s="7"/>
      <c r="BK946" s="7"/>
      <c r="BL946" s="7"/>
      <c r="BM946" s="7"/>
    </row>
    <row r="947" spans="1:65" ht="15.5" x14ac:dyDescent="0.25">
      <c r="A947" s="7"/>
      <c r="B947" s="8"/>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c r="AT947" s="7"/>
      <c r="AU947" s="7"/>
      <c r="AV947" s="7"/>
      <c r="AW947" s="7"/>
      <c r="AX947" s="7"/>
      <c r="AY947" s="7"/>
      <c r="AZ947" s="7"/>
      <c r="BA947" s="7"/>
      <c r="BB947" s="7"/>
      <c r="BC947" s="7"/>
      <c r="BD947" s="7"/>
      <c r="BE947" s="7"/>
      <c r="BF947" s="7"/>
      <c r="BG947" s="7"/>
      <c r="BH947" s="7"/>
      <c r="BI947" s="7"/>
      <c r="BJ947" s="7"/>
      <c r="BK947" s="7"/>
      <c r="BL947" s="7"/>
      <c r="BM947" s="7"/>
    </row>
    <row r="948" spans="1:65" ht="15.5" x14ac:dyDescent="0.25">
      <c r="A948" s="7"/>
      <c r="B948" s="8"/>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c r="AT948" s="7"/>
      <c r="AU948" s="7"/>
      <c r="AV948" s="7"/>
      <c r="AW948" s="7"/>
      <c r="AX948" s="7"/>
      <c r="AY948" s="7"/>
      <c r="AZ948" s="7"/>
      <c r="BA948" s="7"/>
      <c r="BB948" s="7"/>
      <c r="BC948" s="7"/>
      <c r="BD948" s="7"/>
      <c r="BE948" s="7"/>
      <c r="BF948" s="7"/>
      <c r="BG948" s="7"/>
      <c r="BH948" s="7"/>
      <c r="BI948" s="7"/>
      <c r="BJ948" s="7"/>
      <c r="BK948" s="7"/>
      <c r="BL948" s="7"/>
      <c r="BM948" s="7"/>
    </row>
    <row r="949" spans="1:65" ht="15.5" x14ac:dyDescent="0.25">
      <c r="A949" s="7"/>
      <c r="B949" s="8"/>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c r="AT949" s="7"/>
      <c r="AU949" s="7"/>
      <c r="AV949" s="7"/>
      <c r="AW949" s="7"/>
      <c r="AX949" s="7"/>
      <c r="AY949" s="7"/>
      <c r="AZ949" s="7"/>
      <c r="BA949" s="7"/>
      <c r="BB949" s="7"/>
      <c r="BC949" s="7"/>
      <c r="BD949" s="7"/>
      <c r="BE949" s="7"/>
      <c r="BF949" s="7"/>
      <c r="BG949" s="7"/>
      <c r="BH949" s="7"/>
      <c r="BI949" s="7"/>
      <c r="BJ949" s="7"/>
      <c r="BK949" s="7"/>
      <c r="BL949" s="7"/>
      <c r="BM949" s="7"/>
    </row>
    <row r="950" spans="1:65" ht="15.5" x14ac:dyDescent="0.25">
      <c r="A950" s="7"/>
      <c r="B950" s="8"/>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c r="AT950" s="7"/>
      <c r="AU950" s="7"/>
      <c r="AV950" s="7"/>
      <c r="AW950" s="7"/>
      <c r="AX950" s="7"/>
      <c r="AY950" s="7"/>
      <c r="AZ950" s="7"/>
      <c r="BA950" s="7"/>
      <c r="BB950" s="7"/>
      <c r="BC950" s="7"/>
      <c r="BD950" s="7"/>
      <c r="BE950" s="7"/>
      <c r="BF950" s="7"/>
      <c r="BG950" s="7"/>
      <c r="BH950" s="7"/>
      <c r="BI950" s="7"/>
      <c r="BJ950" s="7"/>
      <c r="BK950" s="7"/>
      <c r="BL950" s="7"/>
      <c r="BM950" s="7"/>
    </row>
    <row r="951" spans="1:65" ht="15.5" x14ac:dyDescent="0.25">
      <c r="A951" s="7"/>
      <c r="B951" s="8"/>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c r="AT951" s="7"/>
      <c r="AU951" s="7"/>
      <c r="AV951" s="7"/>
      <c r="AW951" s="7"/>
      <c r="AX951" s="7"/>
      <c r="AY951" s="7"/>
      <c r="AZ951" s="7"/>
      <c r="BA951" s="7"/>
      <c r="BB951" s="7"/>
      <c r="BC951" s="7"/>
      <c r="BD951" s="7"/>
      <c r="BE951" s="7"/>
      <c r="BF951" s="7"/>
      <c r="BG951" s="7"/>
      <c r="BH951" s="7"/>
      <c r="BI951" s="7"/>
      <c r="BJ951" s="7"/>
      <c r="BK951" s="7"/>
      <c r="BL951" s="7"/>
      <c r="BM951" s="7"/>
    </row>
    <row r="952" spans="1:65" ht="15.5" x14ac:dyDescent="0.25">
      <c r="A952" s="7"/>
      <c r="B952" s="8"/>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c r="AT952" s="7"/>
      <c r="AU952" s="7"/>
      <c r="AV952" s="7"/>
      <c r="AW952" s="7"/>
      <c r="AX952" s="7"/>
      <c r="AY952" s="7"/>
      <c r="AZ952" s="7"/>
      <c r="BA952" s="7"/>
      <c r="BB952" s="7"/>
      <c r="BC952" s="7"/>
      <c r="BD952" s="7"/>
      <c r="BE952" s="7"/>
      <c r="BF952" s="7"/>
      <c r="BG952" s="7"/>
      <c r="BH952" s="7"/>
      <c r="BI952" s="7"/>
      <c r="BJ952" s="7"/>
      <c r="BK952" s="7"/>
      <c r="BL952" s="7"/>
      <c r="BM952" s="7"/>
    </row>
    <row r="953" spans="1:65" ht="15.5" x14ac:dyDescent="0.25">
      <c r="A953" s="7"/>
      <c r="B953" s="8"/>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c r="AT953" s="7"/>
      <c r="AU953" s="7"/>
      <c r="AV953" s="7"/>
      <c r="AW953" s="7"/>
      <c r="AX953" s="7"/>
      <c r="AY953" s="7"/>
      <c r="AZ953" s="7"/>
      <c r="BA953" s="7"/>
      <c r="BB953" s="7"/>
      <c r="BC953" s="7"/>
      <c r="BD953" s="7"/>
      <c r="BE953" s="7"/>
      <c r="BF953" s="7"/>
      <c r="BG953" s="7"/>
      <c r="BH953" s="7"/>
      <c r="BI953" s="7"/>
      <c r="BJ953" s="7"/>
      <c r="BK953" s="7"/>
      <c r="BL953" s="7"/>
      <c r="BM953" s="7"/>
    </row>
    <row r="954" spans="1:65" ht="15.5" x14ac:dyDescent="0.25">
      <c r="A954" s="7"/>
      <c r="B954" s="8"/>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c r="AT954" s="7"/>
      <c r="AU954" s="7"/>
      <c r="AV954" s="7"/>
      <c r="AW954" s="7"/>
      <c r="AX954" s="7"/>
      <c r="AY954" s="7"/>
      <c r="AZ954" s="7"/>
      <c r="BA954" s="7"/>
      <c r="BB954" s="7"/>
      <c r="BC954" s="7"/>
      <c r="BD954" s="7"/>
      <c r="BE954" s="7"/>
      <c r="BF954" s="7"/>
      <c r="BG954" s="7"/>
      <c r="BH954" s="7"/>
      <c r="BI954" s="7"/>
      <c r="BJ954" s="7"/>
      <c r="BK954" s="7"/>
      <c r="BL954" s="7"/>
      <c r="BM954" s="7"/>
    </row>
    <row r="955" spans="1:65" ht="15.5" x14ac:dyDescent="0.25">
      <c r="A955" s="7"/>
      <c r="B955" s="8"/>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c r="AT955" s="7"/>
      <c r="AU955" s="7"/>
      <c r="AV955" s="7"/>
      <c r="AW955" s="7"/>
      <c r="AX955" s="7"/>
      <c r="AY955" s="7"/>
      <c r="AZ955" s="7"/>
      <c r="BA955" s="7"/>
      <c r="BB955" s="7"/>
      <c r="BC955" s="7"/>
      <c r="BD955" s="7"/>
      <c r="BE955" s="7"/>
      <c r="BF955" s="7"/>
      <c r="BG955" s="7"/>
      <c r="BH955" s="7"/>
      <c r="BI955" s="7"/>
      <c r="BJ955" s="7"/>
      <c r="BK955" s="7"/>
      <c r="BL955" s="7"/>
      <c r="BM955" s="7"/>
    </row>
    <row r="956" spans="1:65" ht="15.5" x14ac:dyDescent="0.25">
      <c r="A956" s="7"/>
      <c r="B956" s="8"/>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c r="AT956" s="7"/>
      <c r="AU956" s="7"/>
      <c r="AV956" s="7"/>
      <c r="AW956" s="7"/>
      <c r="AX956" s="7"/>
      <c r="AY956" s="7"/>
      <c r="AZ956" s="7"/>
      <c r="BA956" s="7"/>
      <c r="BB956" s="7"/>
      <c r="BC956" s="7"/>
      <c r="BD956" s="7"/>
      <c r="BE956" s="7"/>
      <c r="BF956" s="7"/>
      <c r="BG956" s="7"/>
      <c r="BH956" s="7"/>
      <c r="BI956" s="7"/>
      <c r="BJ956" s="7"/>
      <c r="BK956" s="7"/>
      <c r="BL956" s="7"/>
      <c r="BM956" s="7"/>
    </row>
    <row r="957" spans="1:65" ht="15.5" x14ac:dyDescent="0.25">
      <c r="A957" s="7"/>
      <c r="B957" s="8"/>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c r="AT957" s="7"/>
      <c r="AU957" s="7"/>
      <c r="AV957" s="7"/>
      <c r="AW957" s="7"/>
      <c r="AX957" s="7"/>
      <c r="AY957" s="7"/>
      <c r="AZ957" s="7"/>
      <c r="BA957" s="7"/>
      <c r="BB957" s="7"/>
      <c r="BC957" s="7"/>
      <c r="BD957" s="7"/>
      <c r="BE957" s="7"/>
      <c r="BF957" s="7"/>
      <c r="BG957" s="7"/>
      <c r="BH957" s="7"/>
      <c r="BI957" s="7"/>
      <c r="BJ957" s="7"/>
      <c r="BK957" s="7"/>
      <c r="BL957" s="7"/>
      <c r="BM957" s="7"/>
    </row>
    <row r="958" spans="1:65" ht="15.5" x14ac:dyDescent="0.25">
      <c r="A958" s="7"/>
      <c r="B958" s="8"/>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c r="AT958" s="7"/>
      <c r="AU958" s="7"/>
      <c r="AV958" s="7"/>
      <c r="AW958" s="7"/>
      <c r="AX958" s="7"/>
      <c r="AY958" s="7"/>
      <c r="AZ958" s="7"/>
      <c r="BA958" s="7"/>
      <c r="BB958" s="7"/>
      <c r="BC958" s="7"/>
      <c r="BD958" s="7"/>
      <c r="BE958" s="7"/>
      <c r="BF958" s="7"/>
      <c r="BG958" s="7"/>
      <c r="BH958" s="7"/>
      <c r="BI958" s="7"/>
      <c r="BJ958" s="7"/>
      <c r="BK958" s="7"/>
      <c r="BL958" s="7"/>
      <c r="BM958" s="7"/>
    </row>
    <row r="959" spans="1:65" ht="15.5" x14ac:dyDescent="0.25">
      <c r="A959" s="7"/>
      <c r="B959" s="8"/>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c r="AT959" s="7"/>
      <c r="AU959" s="7"/>
      <c r="AV959" s="7"/>
      <c r="AW959" s="7"/>
      <c r="AX959" s="7"/>
      <c r="AY959" s="7"/>
      <c r="AZ959" s="7"/>
      <c r="BA959" s="7"/>
      <c r="BB959" s="7"/>
      <c r="BC959" s="7"/>
      <c r="BD959" s="7"/>
      <c r="BE959" s="7"/>
      <c r="BF959" s="7"/>
      <c r="BG959" s="7"/>
      <c r="BH959" s="7"/>
      <c r="BI959" s="7"/>
      <c r="BJ959" s="7"/>
      <c r="BK959" s="7"/>
      <c r="BL959" s="7"/>
      <c r="BM959" s="7"/>
    </row>
    <row r="960" spans="1:65" ht="15.5" x14ac:dyDescent="0.25">
      <c r="A960" s="7"/>
      <c r="B960" s="8"/>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c r="AT960" s="7"/>
      <c r="AU960" s="7"/>
      <c r="AV960" s="7"/>
      <c r="AW960" s="7"/>
      <c r="AX960" s="7"/>
      <c r="AY960" s="7"/>
      <c r="AZ960" s="7"/>
      <c r="BA960" s="7"/>
      <c r="BB960" s="7"/>
      <c r="BC960" s="7"/>
      <c r="BD960" s="7"/>
      <c r="BE960" s="7"/>
      <c r="BF960" s="7"/>
      <c r="BG960" s="7"/>
      <c r="BH960" s="7"/>
      <c r="BI960" s="7"/>
      <c r="BJ960" s="7"/>
      <c r="BK960" s="7"/>
      <c r="BL960" s="7"/>
      <c r="BM960" s="7"/>
    </row>
    <row r="961" spans="1:65" ht="15.5" x14ac:dyDescent="0.25">
      <c r="A961" s="7"/>
      <c r="B961" s="8"/>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c r="AT961" s="7"/>
      <c r="AU961" s="7"/>
      <c r="AV961" s="7"/>
      <c r="AW961" s="7"/>
      <c r="AX961" s="7"/>
      <c r="AY961" s="7"/>
      <c r="AZ961" s="7"/>
      <c r="BA961" s="7"/>
      <c r="BB961" s="7"/>
      <c r="BC961" s="7"/>
      <c r="BD961" s="7"/>
      <c r="BE961" s="7"/>
      <c r="BF961" s="7"/>
      <c r="BG961" s="7"/>
      <c r="BH961" s="7"/>
      <c r="BI961" s="7"/>
      <c r="BJ961" s="7"/>
      <c r="BK961" s="7"/>
      <c r="BL961" s="7"/>
      <c r="BM961" s="7"/>
    </row>
    <row r="962" spans="1:65" ht="15.5" x14ac:dyDescent="0.25">
      <c r="A962" s="7"/>
      <c r="B962" s="8"/>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c r="AT962" s="7"/>
      <c r="AU962" s="7"/>
      <c r="AV962" s="7"/>
      <c r="AW962" s="7"/>
      <c r="AX962" s="7"/>
      <c r="AY962" s="7"/>
      <c r="AZ962" s="7"/>
      <c r="BA962" s="7"/>
      <c r="BB962" s="7"/>
      <c r="BC962" s="7"/>
      <c r="BD962" s="7"/>
      <c r="BE962" s="7"/>
      <c r="BF962" s="7"/>
      <c r="BG962" s="7"/>
      <c r="BH962" s="7"/>
      <c r="BI962" s="7"/>
      <c r="BJ962" s="7"/>
      <c r="BK962" s="7"/>
      <c r="BL962" s="7"/>
      <c r="BM962" s="7"/>
    </row>
    <row r="963" spans="1:65" ht="15.5" x14ac:dyDescent="0.25">
      <c r="A963" s="7"/>
      <c r="B963" s="8"/>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c r="AT963" s="7"/>
      <c r="AU963" s="7"/>
      <c r="AV963" s="7"/>
      <c r="AW963" s="7"/>
      <c r="AX963" s="7"/>
      <c r="AY963" s="7"/>
      <c r="AZ963" s="7"/>
      <c r="BA963" s="7"/>
      <c r="BB963" s="7"/>
      <c r="BC963" s="7"/>
      <c r="BD963" s="7"/>
      <c r="BE963" s="7"/>
      <c r="BF963" s="7"/>
      <c r="BG963" s="7"/>
      <c r="BH963" s="7"/>
      <c r="BI963" s="7"/>
      <c r="BJ963" s="7"/>
      <c r="BK963" s="7"/>
      <c r="BL963" s="7"/>
      <c r="BM963" s="7"/>
    </row>
    <row r="964" spans="1:65" ht="15.5" x14ac:dyDescent="0.25">
      <c r="A964" s="7"/>
      <c r="B964" s="8"/>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c r="AT964" s="7"/>
      <c r="AU964" s="7"/>
      <c r="AV964" s="7"/>
      <c r="AW964" s="7"/>
      <c r="AX964" s="7"/>
      <c r="AY964" s="7"/>
      <c r="AZ964" s="7"/>
      <c r="BA964" s="7"/>
      <c r="BB964" s="7"/>
      <c r="BC964" s="7"/>
      <c r="BD964" s="7"/>
      <c r="BE964" s="7"/>
      <c r="BF964" s="7"/>
      <c r="BG964" s="7"/>
      <c r="BH964" s="7"/>
      <c r="BI964" s="7"/>
      <c r="BJ964" s="7"/>
      <c r="BK964" s="7"/>
      <c r="BL964" s="7"/>
      <c r="BM964" s="7"/>
    </row>
    <row r="965" spans="1:65" ht="15.5" x14ac:dyDescent="0.25">
      <c r="A965" s="7"/>
      <c r="B965" s="8"/>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c r="AT965" s="7"/>
      <c r="AU965" s="7"/>
      <c r="AV965" s="7"/>
      <c r="AW965" s="7"/>
      <c r="AX965" s="7"/>
      <c r="AY965" s="7"/>
      <c r="AZ965" s="7"/>
      <c r="BA965" s="7"/>
      <c r="BB965" s="7"/>
      <c r="BC965" s="7"/>
      <c r="BD965" s="7"/>
      <c r="BE965" s="7"/>
      <c r="BF965" s="7"/>
      <c r="BG965" s="7"/>
      <c r="BH965" s="7"/>
      <c r="BI965" s="7"/>
      <c r="BJ965" s="7"/>
      <c r="BK965" s="7"/>
      <c r="BL965" s="7"/>
      <c r="BM965" s="7"/>
    </row>
    <row r="966" spans="1:65" ht="15.5" x14ac:dyDescent="0.25">
      <c r="A966" s="7"/>
      <c r="B966" s="8"/>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c r="AT966" s="7"/>
      <c r="AU966" s="7"/>
      <c r="AV966" s="7"/>
      <c r="AW966" s="7"/>
      <c r="AX966" s="7"/>
      <c r="AY966" s="7"/>
      <c r="AZ966" s="7"/>
      <c r="BA966" s="7"/>
      <c r="BB966" s="7"/>
      <c r="BC966" s="7"/>
      <c r="BD966" s="7"/>
      <c r="BE966" s="7"/>
      <c r="BF966" s="7"/>
      <c r="BG966" s="7"/>
      <c r="BH966" s="7"/>
      <c r="BI966" s="7"/>
      <c r="BJ966" s="7"/>
      <c r="BK966" s="7"/>
      <c r="BL966" s="7"/>
      <c r="BM966" s="7"/>
    </row>
    <row r="967" spans="1:65" ht="15.5" x14ac:dyDescent="0.25">
      <c r="A967" s="7"/>
      <c r="B967" s="8"/>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c r="AT967" s="7"/>
      <c r="AU967" s="7"/>
      <c r="AV967" s="7"/>
      <c r="AW967" s="7"/>
      <c r="AX967" s="7"/>
      <c r="AY967" s="7"/>
      <c r="AZ967" s="7"/>
      <c r="BA967" s="7"/>
      <c r="BB967" s="7"/>
      <c r="BC967" s="7"/>
      <c r="BD967" s="7"/>
      <c r="BE967" s="7"/>
      <c r="BF967" s="7"/>
      <c r="BG967" s="7"/>
      <c r="BH967" s="7"/>
      <c r="BI967" s="7"/>
      <c r="BJ967" s="7"/>
      <c r="BK967" s="7"/>
      <c r="BL967" s="7"/>
      <c r="BM967" s="7"/>
    </row>
    <row r="968" spans="1:65" ht="15.5" x14ac:dyDescent="0.25">
      <c r="A968" s="7"/>
      <c r="B968" s="8"/>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c r="AT968" s="7"/>
      <c r="AU968" s="7"/>
      <c r="AV968" s="7"/>
      <c r="AW968" s="7"/>
      <c r="AX968" s="7"/>
      <c r="AY968" s="7"/>
      <c r="AZ968" s="7"/>
      <c r="BA968" s="7"/>
      <c r="BB968" s="7"/>
      <c r="BC968" s="7"/>
      <c r="BD968" s="7"/>
      <c r="BE968" s="7"/>
      <c r="BF968" s="7"/>
      <c r="BG968" s="7"/>
      <c r="BH968" s="7"/>
      <c r="BI968" s="7"/>
      <c r="BJ968" s="7"/>
      <c r="BK968" s="7"/>
      <c r="BL968" s="7"/>
      <c r="BM968" s="7"/>
    </row>
    <row r="969" spans="1:65" ht="15.5" x14ac:dyDescent="0.25">
      <c r="A969" s="7"/>
      <c r="B969" s="8"/>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c r="AT969" s="7"/>
      <c r="AU969" s="7"/>
      <c r="AV969" s="7"/>
      <c r="AW969" s="7"/>
      <c r="AX969" s="7"/>
      <c r="AY969" s="7"/>
      <c r="AZ969" s="7"/>
      <c r="BA969" s="7"/>
      <c r="BB969" s="7"/>
      <c r="BC969" s="7"/>
      <c r="BD969" s="7"/>
      <c r="BE969" s="7"/>
      <c r="BF969" s="7"/>
      <c r="BG969" s="7"/>
      <c r="BH969" s="7"/>
      <c r="BI969" s="7"/>
      <c r="BJ969" s="7"/>
      <c r="BK969" s="7"/>
      <c r="BL969" s="7"/>
      <c r="BM969" s="7"/>
    </row>
    <row r="970" spans="1:65" ht="15.5" x14ac:dyDescent="0.25">
      <c r="A970" s="7"/>
      <c r="B970" s="8"/>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c r="AT970" s="7"/>
      <c r="AU970" s="7"/>
      <c r="AV970" s="7"/>
      <c r="AW970" s="7"/>
      <c r="AX970" s="7"/>
      <c r="AY970" s="7"/>
      <c r="AZ970" s="7"/>
      <c r="BA970" s="7"/>
      <c r="BB970" s="7"/>
      <c r="BC970" s="7"/>
      <c r="BD970" s="7"/>
      <c r="BE970" s="7"/>
      <c r="BF970" s="7"/>
      <c r="BG970" s="7"/>
      <c r="BH970" s="7"/>
      <c r="BI970" s="7"/>
      <c r="BJ970" s="7"/>
      <c r="BK970" s="7"/>
      <c r="BL970" s="7"/>
      <c r="BM970" s="7"/>
    </row>
    <row r="971" spans="1:65" ht="15.5" x14ac:dyDescent="0.25">
      <c r="A971" s="7"/>
      <c r="B971" s="8"/>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c r="AT971" s="7"/>
      <c r="AU971" s="7"/>
      <c r="AV971" s="7"/>
      <c r="AW971" s="7"/>
      <c r="AX971" s="7"/>
      <c r="AY971" s="7"/>
      <c r="AZ971" s="7"/>
      <c r="BA971" s="7"/>
      <c r="BB971" s="7"/>
      <c r="BC971" s="7"/>
      <c r="BD971" s="7"/>
      <c r="BE971" s="7"/>
      <c r="BF971" s="7"/>
      <c r="BG971" s="7"/>
      <c r="BH971" s="7"/>
      <c r="BI971" s="7"/>
      <c r="BJ971" s="7"/>
      <c r="BK971" s="7"/>
      <c r="BL971" s="7"/>
      <c r="BM971" s="7"/>
    </row>
    <row r="972" spans="1:65" ht="15.5" x14ac:dyDescent="0.25">
      <c r="A972" s="7"/>
      <c r="B972" s="8"/>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c r="AT972" s="7"/>
      <c r="AU972" s="7"/>
      <c r="AV972" s="7"/>
      <c r="AW972" s="7"/>
      <c r="AX972" s="7"/>
      <c r="AY972" s="7"/>
      <c r="AZ972" s="7"/>
      <c r="BA972" s="7"/>
      <c r="BB972" s="7"/>
      <c r="BC972" s="7"/>
      <c r="BD972" s="7"/>
      <c r="BE972" s="7"/>
      <c r="BF972" s="7"/>
      <c r="BG972" s="7"/>
      <c r="BH972" s="7"/>
      <c r="BI972" s="7"/>
      <c r="BJ972" s="7"/>
      <c r="BK972" s="7"/>
      <c r="BL972" s="7"/>
      <c r="BM972" s="7"/>
    </row>
    <row r="973" spans="1:65" ht="15.5" x14ac:dyDescent="0.25">
      <c r="A973" s="7"/>
      <c r="B973" s="8"/>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c r="AT973" s="7"/>
      <c r="AU973" s="7"/>
      <c r="AV973" s="7"/>
      <c r="AW973" s="7"/>
      <c r="AX973" s="7"/>
      <c r="AY973" s="7"/>
      <c r="AZ973" s="7"/>
      <c r="BA973" s="7"/>
      <c r="BB973" s="7"/>
      <c r="BC973" s="7"/>
      <c r="BD973" s="7"/>
      <c r="BE973" s="7"/>
      <c r="BF973" s="7"/>
      <c r="BG973" s="7"/>
      <c r="BH973" s="7"/>
      <c r="BI973" s="7"/>
      <c r="BJ973" s="7"/>
      <c r="BK973" s="7"/>
      <c r="BL973" s="7"/>
      <c r="BM973" s="7"/>
    </row>
    <row r="974" spans="1:65" ht="15.5" x14ac:dyDescent="0.25">
      <c r="A974" s="7"/>
      <c r="B974" s="8"/>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c r="AT974" s="7"/>
      <c r="AU974" s="7"/>
      <c r="AV974" s="7"/>
      <c r="AW974" s="7"/>
      <c r="AX974" s="7"/>
      <c r="AY974" s="7"/>
      <c r="AZ974" s="7"/>
      <c r="BA974" s="7"/>
      <c r="BB974" s="7"/>
      <c r="BC974" s="7"/>
      <c r="BD974" s="7"/>
      <c r="BE974" s="7"/>
      <c r="BF974" s="7"/>
      <c r="BG974" s="7"/>
      <c r="BH974" s="7"/>
      <c r="BI974" s="7"/>
      <c r="BJ974" s="7"/>
      <c r="BK974" s="7"/>
      <c r="BL974" s="7"/>
      <c r="BM974" s="7"/>
    </row>
    <row r="975" spans="1:65" ht="15.5" x14ac:dyDescent="0.25">
      <c r="A975" s="7"/>
      <c r="B975" s="8"/>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c r="AT975" s="7"/>
      <c r="AU975" s="7"/>
      <c r="AV975" s="7"/>
      <c r="AW975" s="7"/>
      <c r="AX975" s="7"/>
      <c r="AY975" s="7"/>
      <c r="AZ975" s="7"/>
      <c r="BA975" s="7"/>
      <c r="BB975" s="7"/>
      <c r="BC975" s="7"/>
      <c r="BD975" s="7"/>
      <c r="BE975" s="7"/>
      <c r="BF975" s="7"/>
      <c r="BG975" s="7"/>
      <c r="BH975" s="7"/>
      <c r="BI975" s="7"/>
      <c r="BJ975" s="7"/>
      <c r="BK975" s="7"/>
      <c r="BL975" s="7"/>
      <c r="BM975" s="7"/>
    </row>
    <row r="976" spans="1:65" ht="15.5" x14ac:dyDescent="0.25">
      <c r="A976" s="7"/>
      <c r="B976" s="8"/>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c r="AT976" s="7"/>
      <c r="AU976" s="7"/>
      <c r="AV976" s="7"/>
      <c r="AW976" s="7"/>
      <c r="AX976" s="7"/>
      <c r="AY976" s="7"/>
      <c r="AZ976" s="7"/>
      <c r="BA976" s="7"/>
      <c r="BB976" s="7"/>
      <c r="BC976" s="7"/>
      <c r="BD976" s="7"/>
      <c r="BE976" s="7"/>
      <c r="BF976" s="7"/>
      <c r="BG976" s="7"/>
      <c r="BH976" s="7"/>
      <c r="BI976" s="7"/>
      <c r="BJ976" s="7"/>
      <c r="BK976" s="7"/>
      <c r="BL976" s="7"/>
      <c r="BM976" s="7"/>
    </row>
    <row r="977" spans="1:65" ht="15.5" x14ac:dyDescent="0.25">
      <c r="A977" s="7"/>
      <c r="B977" s="8"/>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c r="AT977" s="7"/>
      <c r="AU977" s="7"/>
      <c r="AV977" s="7"/>
      <c r="AW977" s="7"/>
      <c r="AX977" s="7"/>
      <c r="AY977" s="7"/>
      <c r="AZ977" s="7"/>
      <c r="BA977" s="7"/>
      <c r="BB977" s="7"/>
      <c r="BC977" s="7"/>
      <c r="BD977" s="7"/>
      <c r="BE977" s="7"/>
      <c r="BF977" s="7"/>
      <c r="BG977" s="7"/>
      <c r="BH977" s="7"/>
      <c r="BI977" s="7"/>
      <c r="BJ977" s="7"/>
      <c r="BK977" s="7"/>
      <c r="BL977" s="7"/>
      <c r="BM977" s="7"/>
    </row>
    <row r="978" spans="1:65" ht="15.5" x14ac:dyDescent="0.25">
      <c r="A978" s="7"/>
      <c r="B978" s="8"/>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c r="AT978" s="7"/>
      <c r="AU978" s="7"/>
      <c r="AV978" s="7"/>
      <c r="AW978" s="7"/>
      <c r="AX978" s="7"/>
      <c r="AY978" s="7"/>
      <c r="AZ978" s="7"/>
      <c r="BA978" s="7"/>
      <c r="BB978" s="7"/>
      <c r="BC978" s="7"/>
      <c r="BD978" s="7"/>
      <c r="BE978" s="7"/>
      <c r="BF978" s="7"/>
      <c r="BG978" s="7"/>
      <c r="BH978" s="7"/>
      <c r="BI978" s="7"/>
      <c r="BJ978" s="7"/>
      <c r="BK978" s="7"/>
      <c r="BL978" s="7"/>
      <c r="BM978" s="7"/>
    </row>
    <row r="979" spans="1:65" ht="15.5" x14ac:dyDescent="0.25">
      <c r="A979" s="7"/>
      <c r="B979" s="8"/>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c r="AT979" s="7"/>
      <c r="AU979" s="7"/>
      <c r="AV979" s="7"/>
      <c r="AW979" s="7"/>
      <c r="AX979" s="7"/>
      <c r="AY979" s="7"/>
      <c r="AZ979" s="7"/>
      <c r="BA979" s="7"/>
      <c r="BB979" s="7"/>
      <c r="BC979" s="7"/>
      <c r="BD979" s="7"/>
      <c r="BE979" s="7"/>
      <c r="BF979" s="7"/>
      <c r="BG979" s="7"/>
      <c r="BH979" s="7"/>
      <c r="BI979" s="7"/>
      <c r="BJ979" s="7"/>
      <c r="BK979" s="7"/>
      <c r="BL979" s="7"/>
      <c r="BM979" s="7"/>
    </row>
    <row r="980" spans="1:65" ht="15.5" x14ac:dyDescent="0.25">
      <c r="A980" s="7"/>
      <c r="B980" s="8"/>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c r="AT980" s="7"/>
      <c r="AU980" s="7"/>
      <c r="AV980" s="7"/>
      <c r="AW980" s="7"/>
      <c r="AX980" s="7"/>
      <c r="AY980" s="7"/>
      <c r="AZ980" s="7"/>
      <c r="BA980" s="7"/>
      <c r="BB980" s="7"/>
      <c r="BC980" s="7"/>
      <c r="BD980" s="7"/>
      <c r="BE980" s="7"/>
      <c r="BF980" s="7"/>
      <c r="BG980" s="7"/>
      <c r="BH980" s="7"/>
      <c r="BI980" s="7"/>
      <c r="BJ980" s="7"/>
      <c r="BK980" s="7"/>
      <c r="BL980" s="7"/>
      <c r="BM980" s="7"/>
    </row>
    <row r="981" spans="1:65" ht="15.5" x14ac:dyDescent="0.25">
      <c r="A981" s="7"/>
      <c r="B981" s="8"/>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c r="AT981" s="7"/>
      <c r="AU981" s="7"/>
      <c r="AV981" s="7"/>
      <c r="AW981" s="7"/>
      <c r="AX981" s="7"/>
      <c r="AY981" s="7"/>
      <c r="AZ981" s="7"/>
      <c r="BA981" s="7"/>
      <c r="BB981" s="7"/>
      <c r="BC981" s="7"/>
      <c r="BD981" s="7"/>
      <c r="BE981" s="7"/>
      <c r="BF981" s="7"/>
      <c r="BG981" s="7"/>
      <c r="BH981" s="7"/>
      <c r="BI981" s="7"/>
      <c r="BJ981" s="7"/>
      <c r="BK981" s="7"/>
      <c r="BL981" s="7"/>
      <c r="BM981" s="7"/>
    </row>
    <row r="982" spans="1:65" ht="15.5" x14ac:dyDescent="0.25">
      <c r="A982" s="7"/>
      <c r="B982" s="8"/>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c r="AT982" s="7"/>
      <c r="AU982" s="7"/>
      <c r="AV982" s="7"/>
      <c r="AW982" s="7"/>
      <c r="AX982" s="7"/>
      <c r="AY982" s="7"/>
      <c r="AZ982" s="7"/>
      <c r="BA982" s="7"/>
      <c r="BB982" s="7"/>
      <c r="BC982" s="7"/>
      <c r="BD982" s="7"/>
      <c r="BE982" s="7"/>
      <c r="BF982" s="7"/>
      <c r="BG982" s="7"/>
      <c r="BH982" s="7"/>
      <c r="BI982" s="7"/>
      <c r="BJ982" s="7"/>
      <c r="BK982" s="7"/>
      <c r="BL982" s="7"/>
      <c r="BM982" s="7"/>
    </row>
    <row r="983" spans="1:65" ht="15.5" x14ac:dyDescent="0.25">
      <c r="A983" s="7"/>
      <c r="B983" s="8"/>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c r="AT983" s="7"/>
      <c r="AU983" s="7"/>
      <c r="AV983" s="7"/>
      <c r="AW983" s="7"/>
      <c r="AX983" s="7"/>
      <c r="AY983" s="7"/>
      <c r="AZ983" s="7"/>
      <c r="BA983" s="7"/>
      <c r="BB983" s="7"/>
      <c r="BC983" s="7"/>
      <c r="BD983" s="7"/>
      <c r="BE983" s="7"/>
      <c r="BF983" s="7"/>
      <c r="BG983" s="7"/>
      <c r="BH983" s="7"/>
      <c r="BI983" s="7"/>
      <c r="BJ983" s="7"/>
      <c r="BK983" s="7"/>
      <c r="BL983" s="7"/>
      <c r="BM983" s="7"/>
    </row>
    <row r="984" spans="1:65" ht="15.5" x14ac:dyDescent="0.25">
      <c r="A984" s="7"/>
      <c r="B984" s="8"/>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c r="AT984" s="7"/>
      <c r="AU984" s="7"/>
      <c r="AV984" s="7"/>
      <c r="AW984" s="7"/>
      <c r="AX984" s="7"/>
      <c r="AY984" s="7"/>
      <c r="AZ984" s="7"/>
      <c r="BA984" s="7"/>
      <c r="BB984" s="7"/>
      <c r="BC984" s="7"/>
      <c r="BD984" s="7"/>
      <c r="BE984" s="7"/>
      <c r="BF984" s="7"/>
      <c r="BG984" s="7"/>
      <c r="BH984" s="7"/>
      <c r="BI984" s="7"/>
      <c r="BJ984" s="7"/>
      <c r="BK984" s="7"/>
      <c r="BL984" s="7"/>
      <c r="BM984" s="7"/>
    </row>
    <row r="985" spans="1:65" ht="15.5" x14ac:dyDescent="0.25">
      <c r="A985" s="7"/>
      <c r="B985" s="8"/>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c r="AT985" s="7"/>
      <c r="AU985" s="7"/>
      <c r="AV985" s="7"/>
      <c r="AW985" s="7"/>
      <c r="AX985" s="7"/>
      <c r="AY985" s="7"/>
      <c r="AZ985" s="7"/>
      <c r="BA985" s="7"/>
      <c r="BB985" s="7"/>
      <c r="BC985" s="7"/>
      <c r="BD985" s="7"/>
      <c r="BE985" s="7"/>
      <c r="BF985" s="7"/>
      <c r="BG985" s="7"/>
      <c r="BH985" s="7"/>
      <c r="BI985" s="7"/>
      <c r="BJ985" s="7"/>
      <c r="BK985" s="7"/>
      <c r="BL985" s="7"/>
      <c r="BM985" s="7"/>
    </row>
    <row r="986" spans="1:65" ht="15.5" x14ac:dyDescent="0.25">
      <c r="A986" s="7"/>
      <c r="B986" s="8"/>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c r="AT986" s="7"/>
      <c r="AU986" s="7"/>
      <c r="AV986" s="7"/>
      <c r="AW986" s="7"/>
      <c r="AX986" s="7"/>
      <c r="AY986" s="7"/>
      <c r="AZ986" s="7"/>
      <c r="BA986" s="7"/>
      <c r="BB986" s="7"/>
      <c r="BC986" s="7"/>
      <c r="BD986" s="7"/>
      <c r="BE986" s="7"/>
      <c r="BF986" s="7"/>
      <c r="BG986" s="7"/>
      <c r="BH986" s="7"/>
      <c r="BI986" s="7"/>
      <c r="BJ986" s="7"/>
      <c r="BK986" s="7"/>
      <c r="BL986" s="7"/>
      <c r="BM986" s="7"/>
    </row>
    <row r="987" spans="1:65" ht="15.5" x14ac:dyDescent="0.25">
      <c r="A987" s="7"/>
      <c r="B987" s="8"/>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c r="AT987" s="7"/>
      <c r="AU987" s="7"/>
      <c r="AV987" s="7"/>
      <c r="AW987" s="7"/>
      <c r="AX987" s="7"/>
      <c r="AY987" s="7"/>
      <c r="AZ987" s="7"/>
      <c r="BA987" s="7"/>
      <c r="BB987" s="7"/>
      <c r="BC987" s="7"/>
      <c r="BD987" s="7"/>
      <c r="BE987" s="7"/>
      <c r="BF987" s="7"/>
      <c r="BG987" s="7"/>
      <c r="BH987" s="7"/>
      <c r="BI987" s="7"/>
      <c r="BJ987" s="7"/>
      <c r="BK987" s="7"/>
      <c r="BL987" s="7"/>
      <c r="BM987" s="7"/>
    </row>
    <row r="988" spans="1:65" ht="15.5" x14ac:dyDescent="0.25">
      <c r="A988" s="7"/>
      <c r="B988" s="8"/>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c r="AT988" s="7"/>
      <c r="AU988" s="7"/>
      <c r="AV988" s="7"/>
      <c r="AW988" s="7"/>
      <c r="AX988" s="7"/>
      <c r="AY988" s="7"/>
      <c r="AZ988" s="7"/>
      <c r="BA988" s="7"/>
      <c r="BB988" s="7"/>
      <c r="BC988" s="7"/>
      <c r="BD988" s="7"/>
      <c r="BE988" s="7"/>
      <c r="BF988" s="7"/>
      <c r="BG988" s="7"/>
      <c r="BH988" s="7"/>
      <c r="BI988" s="7"/>
      <c r="BJ988" s="7"/>
      <c r="BK988" s="7"/>
      <c r="BL988" s="7"/>
      <c r="BM988" s="7"/>
    </row>
    <row r="989" spans="1:65" ht="15.5" x14ac:dyDescent="0.25">
      <c r="A989" s="7"/>
      <c r="B989" s="8"/>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c r="AT989" s="7"/>
      <c r="AU989" s="7"/>
      <c r="AV989" s="7"/>
      <c r="AW989" s="7"/>
      <c r="AX989" s="7"/>
      <c r="AY989" s="7"/>
      <c r="AZ989" s="7"/>
      <c r="BA989" s="7"/>
      <c r="BB989" s="7"/>
      <c r="BC989" s="7"/>
      <c r="BD989" s="7"/>
      <c r="BE989" s="7"/>
      <c r="BF989" s="7"/>
      <c r="BG989" s="7"/>
      <c r="BH989" s="7"/>
      <c r="BI989" s="7"/>
      <c r="BJ989" s="7"/>
      <c r="BK989" s="7"/>
      <c r="BL989" s="7"/>
      <c r="BM989" s="7"/>
    </row>
    <row r="990" spans="1:65" ht="15.5" x14ac:dyDescent="0.25">
      <c r="A990" s="7"/>
      <c r="B990" s="8"/>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c r="AT990" s="7"/>
      <c r="AU990" s="7"/>
      <c r="AV990" s="7"/>
      <c r="AW990" s="7"/>
      <c r="AX990" s="7"/>
      <c r="AY990" s="7"/>
      <c r="AZ990" s="7"/>
      <c r="BA990" s="7"/>
      <c r="BB990" s="7"/>
      <c r="BC990" s="7"/>
      <c r="BD990" s="7"/>
      <c r="BE990" s="7"/>
      <c r="BF990" s="7"/>
      <c r="BG990" s="7"/>
      <c r="BH990" s="7"/>
      <c r="BI990" s="7"/>
      <c r="BJ990" s="7"/>
      <c r="BK990" s="7"/>
      <c r="BL990" s="7"/>
      <c r="BM990" s="7"/>
    </row>
    <row r="991" spans="1:65" ht="15.5" x14ac:dyDescent="0.25">
      <c r="A991" s="7"/>
      <c r="B991" s="8"/>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c r="AT991" s="7"/>
      <c r="AU991" s="7"/>
      <c r="AV991" s="7"/>
      <c r="AW991" s="7"/>
      <c r="AX991" s="7"/>
      <c r="AY991" s="7"/>
      <c r="AZ991" s="7"/>
      <c r="BA991" s="7"/>
      <c r="BB991" s="7"/>
      <c r="BC991" s="7"/>
      <c r="BD991" s="7"/>
      <c r="BE991" s="7"/>
      <c r="BF991" s="7"/>
      <c r="BG991" s="7"/>
      <c r="BH991" s="7"/>
      <c r="BI991" s="7"/>
      <c r="BJ991" s="7"/>
      <c r="BK991" s="7"/>
      <c r="BL991" s="7"/>
      <c r="BM991" s="7"/>
    </row>
    <row r="992" spans="1:65" ht="15.5" x14ac:dyDescent="0.25">
      <c r="A992" s="7"/>
      <c r="B992" s="8"/>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c r="AT992" s="7"/>
      <c r="AU992" s="7"/>
      <c r="AV992" s="7"/>
      <c r="AW992" s="7"/>
      <c r="AX992" s="7"/>
      <c r="AY992" s="7"/>
      <c r="AZ992" s="7"/>
      <c r="BA992" s="7"/>
      <c r="BB992" s="7"/>
      <c r="BC992" s="7"/>
      <c r="BD992" s="7"/>
      <c r="BE992" s="7"/>
      <c r="BF992" s="7"/>
      <c r="BG992" s="7"/>
      <c r="BH992" s="7"/>
      <c r="BI992" s="7"/>
      <c r="BJ992" s="7"/>
      <c r="BK992" s="7"/>
      <c r="BL992" s="7"/>
      <c r="BM992" s="7"/>
    </row>
    <row r="993" spans="1:65" ht="15.5" x14ac:dyDescent="0.25">
      <c r="A993" s="7"/>
      <c r="B993" s="8"/>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c r="AT993" s="7"/>
      <c r="AU993" s="7"/>
      <c r="AV993" s="7"/>
      <c r="AW993" s="7"/>
      <c r="AX993" s="7"/>
      <c r="AY993" s="7"/>
      <c r="AZ993" s="7"/>
      <c r="BA993" s="7"/>
      <c r="BB993" s="7"/>
      <c r="BC993" s="7"/>
      <c r="BD993" s="7"/>
      <c r="BE993" s="7"/>
      <c r="BF993" s="7"/>
      <c r="BG993" s="7"/>
      <c r="BH993" s="7"/>
      <c r="BI993" s="7"/>
      <c r="BJ993" s="7"/>
      <c r="BK993" s="7"/>
      <c r="BL993" s="7"/>
      <c r="BM993" s="7"/>
    </row>
    <row r="994" spans="1:65" ht="15.5" x14ac:dyDescent="0.25">
      <c r="A994" s="7"/>
      <c r="B994" s="8"/>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c r="AT994" s="7"/>
      <c r="AU994" s="7"/>
      <c r="AV994" s="7"/>
      <c r="AW994" s="7"/>
      <c r="AX994" s="7"/>
      <c r="AY994" s="7"/>
      <c r="AZ994" s="7"/>
      <c r="BA994" s="7"/>
      <c r="BB994" s="7"/>
      <c r="BC994" s="7"/>
      <c r="BD994" s="7"/>
      <c r="BE994" s="7"/>
      <c r="BF994" s="7"/>
      <c r="BG994" s="7"/>
      <c r="BH994" s="7"/>
      <c r="BI994" s="7"/>
      <c r="BJ994" s="7"/>
      <c r="BK994" s="7"/>
      <c r="BL994" s="7"/>
      <c r="BM994" s="7"/>
    </row>
    <row r="995" spans="1:65" ht="15.5" x14ac:dyDescent="0.25">
      <c r="A995" s="7"/>
      <c r="B995" s="8"/>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c r="AT995" s="7"/>
      <c r="AU995" s="7"/>
      <c r="AV995" s="7"/>
      <c r="AW995" s="7"/>
      <c r="AX995" s="7"/>
      <c r="AY995" s="7"/>
      <c r="AZ995" s="7"/>
      <c r="BA995" s="7"/>
      <c r="BB995" s="7"/>
      <c r="BC995" s="7"/>
      <c r="BD995" s="7"/>
      <c r="BE995" s="7"/>
      <c r="BF995" s="7"/>
      <c r="BG995" s="7"/>
      <c r="BH995" s="7"/>
      <c r="BI995" s="7"/>
      <c r="BJ995" s="7"/>
      <c r="BK995" s="7"/>
      <c r="BL995" s="7"/>
      <c r="BM995" s="7"/>
    </row>
    <row r="996" spans="1:65" ht="15.5" x14ac:dyDescent="0.25">
      <c r="A996" s="7"/>
      <c r="B996" s="8"/>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c r="AT996" s="7"/>
      <c r="AU996" s="7"/>
      <c r="AV996" s="7"/>
      <c r="AW996" s="7"/>
      <c r="AX996" s="7"/>
      <c r="AY996" s="7"/>
      <c r="AZ996" s="7"/>
      <c r="BA996" s="7"/>
      <c r="BB996" s="7"/>
      <c r="BC996" s="7"/>
      <c r="BD996" s="7"/>
      <c r="BE996" s="7"/>
      <c r="BF996" s="7"/>
      <c r="BG996" s="7"/>
      <c r="BH996" s="7"/>
      <c r="BI996" s="7"/>
      <c r="BJ996" s="7"/>
      <c r="BK996" s="7"/>
      <c r="BL996" s="7"/>
      <c r="BM996" s="7"/>
    </row>
    <row r="997" spans="1:65" ht="15.5" x14ac:dyDescent="0.25">
      <c r="A997" s="7"/>
      <c r="B997" s="8"/>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c r="AT997" s="7"/>
      <c r="AU997" s="7"/>
      <c r="AV997" s="7"/>
      <c r="AW997" s="7"/>
      <c r="AX997" s="7"/>
      <c r="AY997" s="7"/>
      <c r="AZ997" s="7"/>
      <c r="BA997" s="7"/>
      <c r="BB997" s="7"/>
      <c r="BC997" s="7"/>
      <c r="BD997" s="7"/>
      <c r="BE997" s="7"/>
      <c r="BF997" s="7"/>
      <c r="BG997" s="7"/>
      <c r="BH997" s="7"/>
      <c r="BI997" s="7"/>
      <c r="BJ997" s="7"/>
      <c r="BK997" s="7"/>
      <c r="BL997" s="7"/>
      <c r="BM997" s="7"/>
    </row>
    <row r="998" spans="1:65" ht="15.5" x14ac:dyDescent="0.25">
      <c r="A998" s="7"/>
      <c r="B998" s="8"/>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c r="AT998" s="7"/>
      <c r="AU998" s="7"/>
      <c r="AV998" s="7"/>
      <c r="AW998" s="7"/>
      <c r="AX998" s="7"/>
      <c r="AY998" s="7"/>
      <c r="AZ998" s="7"/>
      <c r="BA998" s="7"/>
      <c r="BB998" s="7"/>
      <c r="BC998" s="7"/>
      <c r="BD998" s="7"/>
      <c r="BE998" s="7"/>
      <c r="BF998" s="7"/>
      <c r="BG998" s="7"/>
      <c r="BH998" s="7"/>
      <c r="BI998" s="7"/>
      <c r="BJ998" s="7"/>
      <c r="BK998" s="7"/>
      <c r="BL998" s="7"/>
      <c r="BM998" s="7"/>
    </row>
    <row r="999" spans="1:65" ht="15.5" x14ac:dyDescent="0.25">
      <c r="A999" s="7"/>
      <c r="B999" s="8"/>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c r="AT999" s="7"/>
      <c r="AU999" s="7"/>
      <c r="AV999" s="7"/>
      <c r="AW999" s="7"/>
      <c r="AX999" s="7"/>
      <c r="AY999" s="7"/>
      <c r="AZ999" s="7"/>
      <c r="BA999" s="7"/>
      <c r="BB999" s="7"/>
      <c r="BC999" s="7"/>
      <c r="BD999" s="7"/>
      <c r="BE999" s="7"/>
      <c r="BF999" s="7"/>
      <c r="BG999" s="7"/>
      <c r="BH999" s="7"/>
      <c r="BI999" s="7"/>
      <c r="BJ999" s="7"/>
      <c r="BK999" s="7"/>
      <c r="BL999" s="7"/>
      <c r="BM999" s="7"/>
    </row>
    <row r="1000" spans="1:65" ht="15.5" x14ac:dyDescent="0.25">
      <c r="A1000" s="7"/>
      <c r="B1000" s="8"/>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c r="AT1000" s="7"/>
      <c r="AU1000" s="7"/>
      <c r="AV1000" s="7"/>
      <c r="AW1000" s="7"/>
      <c r="AX1000" s="7"/>
      <c r="AY1000" s="7"/>
      <c r="AZ1000" s="7"/>
      <c r="BA1000" s="7"/>
      <c r="BB1000" s="7"/>
      <c r="BC1000" s="7"/>
      <c r="BD1000" s="7"/>
      <c r="BE1000" s="7"/>
      <c r="BF1000" s="7"/>
      <c r="BG1000" s="7"/>
      <c r="BH1000" s="7"/>
      <c r="BI1000" s="7"/>
      <c r="BJ1000" s="7"/>
      <c r="BK1000" s="7"/>
      <c r="BL1000" s="7"/>
      <c r="BM1000" s="7"/>
    </row>
    <row r="1001" spans="1:65" ht="15.5" x14ac:dyDescent="0.25">
      <c r="A1001" s="7"/>
      <c r="B1001" s="8"/>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c r="AF1001" s="7"/>
      <c r="AG1001" s="7"/>
      <c r="AH1001" s="7"/>
      <c r="AI1001" s="7"/>
      <c r="AJ1001" s="7"/>
      <c r="AK1001" s="7"/>
      <c r="AL1001" s="7"/>
      <c r="AM1001" s="7"/>
      <c r="AN1001" s="7"/>
      <c r="AO1001" s="7"/>
      <c r="AP1001" s="7"/>
      <c r="AQ1001" s="7"/>
      <c r="AR1001" s="7"/>
      <c r="AS1001" s="7"/>
      <c r="AT1001" s="7"/>
      <c r="AU1001" s="7"/>
      <c r="AV1001" s="7"/>
      <c r="AW1001" s="7"/>
      <c r="AX1001" s="7"/>
      <c r="AY1001" s="7"/>
      <c r="AZ1001" s="7"/>
      <c r="BA1001" s="7"/>
      <c r="BB1001" s="7"/>
      <c r="BC1001" s="7"/>
      <c r="BD1001" s="7"/>
      <c r="BE1001" s="7"/>
      <c r="BF1001" s="7"/>
      <c r="BG1001" s="7"/>
      <c r="BH1001" s="7"/>
      <c r="BI1001" s="7"/>
      <c r="BJ1001" s="7"/>
      <c r="BK1001" s="7"/>
      <c r="BL1001" s="7"/>
      <c r="BM1001" s="7"/>
    </row>
    <row r="1002" spans="1:65" ht="15.5" x14ac:dyDescent="0.25">
      <c r="A1002" s="7"/>
      <c r="B1002" s="8"/>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c r="AE1002" s="7"/>
      <c r="AF1002" s="7"/>
      <c r="AG1002" s="7"/>
      <c r="AH1002" s="7"/>
      <c r="AI1002" s="7"/>
      <c r="AJ1002" s="7"/>
      <c r="AK1002" s="7"/>
      <c r="AL1002" s="7"/>
      <c r="AM1002" s="7"/>
      <c r="AN1002" s="7"/>
      <c r="AO1002" s="7"/>
      <c r="AP1002" s="7"/>
      <c r="AQ1002" s="7"/>
      <c r="AR1002" s="7"/>
      <c r="AS1002" s="7"/>
      <c r="AT1002" s="7"/>
      <c r="AU1002" s="7"/>
      <c r="AV1002" s="7"/>
      <c r="AW1002" s="7"/>
      <c r="AX1002" s="7"/>
      <c r="AY1002" s="7"/>
      <c r="AZ1002" s="7"/>
      <c r="BA1002" s="7"/>
      <c r="BB1002" s="7"/>
      <c r="BC1002" s="7"/>
      <c r="BD1002" s="7"/>
      <c r="BE1002" s="7"/>
      <c r="BF1002" s="7"/>
      <c r="BG1002" s="7"/>
      <c r="BH1002" s="7"/>
      <c r="BI1002" s="7"/>
      <c r="BJ1002" s="7"/>
      <c r="BK1002" s="7"/>
      <c r="BL1002" s="7"/>
      <c r="BM1002" s="7"/>
    </row>
    <row r="1003" spans="1:65" ht="15.5" x14ac:dyDescent="0.25">
      <c r="A1003" s="7"/>
      <c r="B1003" s="8"/>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c r="AE1003" s="7"/>
      <c r="AF1003" s="7"/>
      <c r="AG1003" s="7"/>
      <c r="AH1003" s="7"/>
      <c r="AI1003" s="7"/>
      <c r="AJ1003" s="7"/>
      <c r="AK1003" s="7"/>
      <c r="AL1003" s="7"/>
      <c r="AM1003" s="7"/>
      <c r="AN1003" s="7"/>
      <c r="AO1003" s="7"/>
      <c r="AP1003" s="7"/>
      <c r="AQ1003" s="7"/>
      <c r="AR1003" s="7"/>
      <c r="AS1003" s="7"/>
      <c r="AT1003" s="7"/>
      <c r="AU1003" s="7"/>
      <c r="AV1003" s="7"/>
      <c r="AW1003" s="7"/>
      <c r="AX1003" s="7"/>
      <c r="AY1003" s="7"/>
      <c r="AZ1003" s="7"/>
      <c r="BA1003" s="7"/>
      <c r="BB1003" s="7"/>
      <c r="BC1003" s="7"/>
      <c r="BD1003" s="7"/>
      <c r="BE1003" s="7"/>
      <c r="BF1003" s="7"/>
      <c r="BG1003" s="7"/>
      <c r="BH1003" s="7"/>
      <c r="BI1003" s="7"/>
      <c r="BJ1003" s="7"/>
      <c r="BK1003" s="7"/>
      <c r="BL1003" s="7"/>
      <c r="BM1003" s="7"/>
    </row>
    <row r="1004" spans="1:65" ht="15.5" x14ac:dyDescent="0.25">
      <c r="A1004" s="7"/>
      <c r="B1004" s="8"/>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c r="AC1004" s="7"/>
      <c r="AD1004" s="7"/>
      <c r="AE1004" s="7"/>
      <c r="AF1004" s="7"/>
      <c r="AG1004" s="7"/>
      <c r="AH1004" s="7"/>
      <c r="AI1004" s="7"/>
      <c r="AJ1004" s="7"/>
      <c r="AK1004" s="7"/>
      <c r="AL1004" s="7"/>
      <c r="AM1004" s="7"/>
      <c r="AN1004" s="7"/>
      <c r="AO1004" s="7"/>
      <c r="AP1004" s="7"/>
      <c r="AQ1004" s="7"/>
      <c r="AR1004" s="7"/>
      <c r="AS1004" s="7"/>
      <c r="AT1004" s="7"/>
      <c r="AU1004" s="7"/>
      <c r="AV1004" s="7"/>
      <c r="AW1004" s="7"/>
      <c r="AX1004" s="7"/>
      <c r="AY1004" s="7"/>
      <c r="AZ1004" s="7"/>
      <c r="BA1004" s="7"/>
      <c r="BB1004" s="7"/>
      <c r="BC1004" s="7"/>
      <c r="BD1004" s="7"/>
      <c r="BE1004" s="7"/>
      <c r="BF1004" s="7"/>
      <c r="BG1004" s="7"/>
      <c r="BH1004" s="7"/>
      <c r="BI1004" s="7"/>
      <c r="BJ1004" s="7"/>
      <c r="BK1004" s="7"/>
      <c r="BL1004" s="7"/>
      <c r="BM1004" s="7"/>
    </row>
    <row r="1005" spans="1:65" ht="15.5" x14ac:dyDescent="0.25">
      <c r="A1005" s="7"/>
      <c r="B1005" s="8"/>
      <c r="C1005" s="7"/>
      <c r="D1005" s="7"/>
      <c r="E1005" s="7"/>
      <c r="F1005" s="9"/>
      <c r="G1005" s="9"/>
      <c r="H1005" s="9"/>
      <c r="I1005" s="7"/>
      <c r="J1005" s="7"/>
      <c r="K1005" s="7"/>
      <c r="L1005" s="7"/>
      <c r="M1005" s="7"/>
      <c r="N1005" s="7"/>
      <c r="O1005" s="7"/>
      <c r="P1005" s="7"/>
      <c r="Q1005" s="7"/>
      <c r="R1005" s="7"/>
      <c r="S1005" s="7"/>
      <c r="T1005" s="7"/>
      <c r="U1005" s="7"/>
      <c r="V1005" s="7"/>
      <c r="W1005" s="7"/>
      <c r="X1005" s="7"/>
      <c r="Y1005" s="7"/>
      <c r="Z1005" s="7"/>
      <c r="AA1005" s="7"/>
      <c r="AB1005" s="7"/>
      <c r="AC1005" s="7"/>
      <c r="AD1005" s="7"/>
      <c r="AE1005" s="7"/>
      <c r="AF1005" s="7"/>
      <c r="AG1005" s="7"/>
      <c r="AH1005" s="7"/>
      <c r="AI1005" s="7"/>
      <c r="AJ1005" s="7"/>
      <c r="AK1005" s="7"/>
      <c r="AL1005" s="7"/>
      <c r="AM1005" s="7"/>
      <c r="AN1005" s="7"/>
      <c r="AO1005" s="7"/>
      <c r="AP1005" s="7"/>
      <c r="AQ1005" s="7"/>
      <c r="AR1005" s="7"/>
      <c r="AS1005" s="7"/>
      <c r="AT1005" s="7"/>
      <c r="AU1005" s="7"/>
      <c r="AV1005" s="7"/>
      <c r="AW1005" s="7"/>
      <c r="AX1005" s="7"/>
      <c r="AY1005" s="7"/>
      <c r="AZ1005" s="7"/>
      <c r="BA1005" s="7"/>
      <c r="BB1005" s="7"/>
      <c r="BC1005" s="7"/>
      <c r="BD1005" s="7"/>
      <c r="BE1005" s="7"/>
      <c r="BF1005" s="7"/>
      <c r="BG1005" s="7"/>
      <c r="BH1005" s="7"/>
      <c r="BI1005" s="7"/>
      <c r="BJ1005" s="7"/>
      <c r="BK1005" s="7"/>
      <c r="BL1005" s="7"/>
      <c r="BM1005" s="7"/>
    </row>
    <row r="1006" spans="1:65" ht="15.5" x14ac:dyDescent="0.25">
      <c r="A1006" s="7"/>
      <c r="B1006" s="8"/>
      <c r="C1006" s="7"/>
      <c r="D1006" s="7"/>
      <c r="E1006" s="7"/>
      <c r="F1006" s="9"/>
      <c r="G1006" s="9"/>
      <c r="H1006" s="9"/>
      <c r="I1006" s="7"/>
      <c r="J1006" s="7"/>
      <c r="K1006" s="7"/>
      <c r="L1006" s="7"/>
      <c r="M1006" s="7"/>
      <c r="N1006" s="7"/>
      <c r="O1006" s="7"/>
      <c r="P1006" s="7"/>
      <c r="Q1006" s="7"/>
      <c r="R1006" s="7"/>
      <c r="S1006" s="7"/>
      <c r="T1006" s="7"/>
      <c r="U1006" s="7"/>
      <c r="V1006" s="7"/>
      <c r="W1006" s="7"/>
      <c r="X1006" s="7"/>
      <c r="Y1006" s="7"/>
      <c r="Z1006" s="7"/>
      <c r="AA1006" s="7"/>
      <c r="AB1006" s="7"/>
      <c r="AC1006" s="7"/>
      <c r="AD1006" s="7"/>
      <c r="AE1006" s="7"/>
      <c r="AF1006" s="7"/>
      <c r="AG1006" s="7"/>
      <c r="AH1006" s="7"/>
      <c r="AI1006" s="7"/>
      <c r="AJ1006" s="7"/>
      <c r="AK1006" s="7"/>
      <c r="AL1006" s="7"/>
      <c r="AM1006" s="7"/>
      <c r="AN1006" s="7"/>
      <c r="AO1006" s="7"/>
      <c r="AP1006" s="7"/>
      <c r="AQ1006" s="7"/>
      <c r="AR1006" s="7"/>
      <c r="AS1006" s="7"/>
      <c r="AT1006" s="7"/>
      <c r="AU1006" s="7"/>
      <c r="AV1006" s="7"/>
      <c r="AW1006" s="7"/>
      <c r="AX1006" s="7"/>
      <c r="AY1006" s="7"/>
      <c r="AZ1006" s="7"/>
      <c r="BA1006" s="7"/>
      <c r="BB1006" s="7"/>
      <c r="BC1006" s="7"/>
      <c r="BD1006" s="7"/>
      <c r="BE1006" s="7"/>
      <c r="BF1006" s="7"/>
      <c r="BG1006" s="7"/>
      <c r="BH1006" s="7"/>
      <c r="BI1006" s="7"/>
      <c r="BJ1006" s="7"/>
      <c r="BK1006" s="7"/>
      <c r="BL1006" s="7"/>
      <c r="BM1006" s="7"/>
    </row>
    <row r="1007" spans="1:65" ht="15.5" x14ac:dyDescent="0.25">
      <c r="A1007" s="7"/>
      <c r="B1007" s="8"/>
      <c r="C1007" s="7"/>
      <c r="D1007" s="7"/>
      <c r="E1007" s="7"/>
      <c r="F1007" s="9"/>
      <c r="G1007" s="9"/>
      <c r="H1007" s="9"/>
      <c r="I1007" s="7"/>
      <c r="J1007" s="7"/>
      <c r="K1007" s="7"/>
      <c r="L1007" s="7"/>
      <c r="M1007" s="7"/>
      <c r="N1007" s="7"/>
      <c r="O1007" s="7"/>
      <c r="P1007" s="7"/>
      <c r="Q1007" s="7"/>
      <c r="R1007" s="7"/>
      <c r="S1007" s="7"/>
      <c r="T1007" s="7"/>
      <c r="U1007" s="7"/>
      <c r="V1007" s="7"/>
      <c r="W1007" s="7"/>
      <c r="X1007" s="7"/>
      <c r="Y1007" s="7"/>
      <c r="Z1007" s="7"/>
      <c r="AA1007" s="7"/>
      <c r="AB1007" s="7"/>
      <c r="AC1007" s="7"/>
      <c r="AD1007" s="7"/>
      <c r="AE1007" s="7"/>
      <c r="AF1007" s="7"/>
      <c r="AG1007" s="7"/>
      <c r="AH1007" s="7"/>
      <c r="AI1007" s="7"/>
      <c r="AJ1007" s="7"/>
      <c r="AK1007" s="7"/>
      <c r="AL1007" s="7"/>
      <c r="AM1007" s="7"/>
      <c r="AN1007" s="7"/>
      <c r="AO1007" s="7"/>
      <c r="AP1007" s="7"/>
      <c r="AQ1007" s="7"/>
      <c r="AR1007" s="7"/>
      <c r="AS1007" s="7"/>
      <c r="AT1007" s="7"/>
      <c r="AU1007" s="7"/>
      <c r="AV1007" s="7"/>
      <c r="AW1007" s="7"/>
      <c r="AX1007" s="7"/>
      <c r="AY1007" s="7"/>
      <c r="AZ1007" s="7"/>
      <c r="BA1007" s="7"/>
      <c r="BB1007" s="7"/>
      <c r="BC1007" s="7"/>
      <c r="BD1007" s="7"/>
      <c r="BE1007" s="7"/>
      <c r="BF1007" s="7"/>
      <c r="BG1007" s="7"/>
      <c r="BH1007" s="7"/>
      <c r="BI1007" s="7"/>
      <c r="BJ1007" s="7"/>
      <c r="BK1007" s="7"/>
      <c r="BL1007" s="7"/>
      <c r="BM1007" s="7"/>
    </row>
    <row r="1008" spans="1:65" ht="15.5" x14ac:dyDescent="0.25">
      <c r="A1008" s="7"/>
      <c r="B1008" s="8"/>
      <c r="C1008" s="7"/>
      <c r="D1008" s="7"/>
      <c r="E1008" s="7"/>
      <c r="F1008" s="9"/>
      <c r="G1008" s="9"/>
      <c r="H1008" s="9"/>
      <c r="I1008" s="7"/>
      <c r="J1008" s="7"/>
      <c r="K1008" s="7"/>
      <c r="L1008" s="7"/>
      <c r="M1008" s="7"/>
      <c r="N1008" s="7"/>
      <c r="O1008" s="7"/>
      <c r="P1008" s="7"/>
      <c r="Q1008" s="7"/>
      <c r="R1008" s="7"/>
      <c r="S1008" s="7"/>
      <c r="T1008" s="7"/>
      <c r="U1008" s="7"/>
      <c r="V1008" s="7"/>
      <c r="W1008" s="7"/>
      <c r="X1008" s="7"/>
      <c r="Y1008" s="7"/>
      <c r="Z1008" s="7"/>
      <c r="AA1008" s="7"/>
      <c r="AB1008" s="7"/>
      <c r="AC1008" s="7"/>
      <c r="AD1008" s="7"/>
      <c r="AE1008" s="7"/>
      <c r="AF1008" s="7"/>
      <c r="AG1008" s="7"/>
      <c r="AH1008" s="7"/>
      <c r="AI1008" s="7"/>
      <c r="AJ1008" s="7"/>
      <c r="AK1008" s="7"/>
      <c r="AL1008" s="7"/>
      <c r="AM1008" s="7"/>
      <c r="AN1008" s="7"/>
      <c r="AO1008" s="7"/>
      <c r="AP1008" s="7"/>
      <c r="AQ1008" s="7"/>
      <c r="AR1008" s="7"/>
      <c r="AS1008" s="7"/>
      <c r="AT1008" s="7"/>
      <c r="AU1008" s="7"/>
      <c r="AV1008" s="7"/>
      <c r="AW1008" s="7"/>
      <c r="AX1008" s="7"/>
      <c r="AY1008" s="7"/>
      <c r="AZ1008" s="7"/>
      <c r="BA1008" s="7"/>
      <c r="BB1008" s="7"/>
      <c r="BC1008" s="7"/>
      <c r="BD1008" s="7"/>
      <c r="BE1008" s="7"/>
      <c r="BF1008" s="7"/>
      <c r="BG1008" s="7"/>
      <c r="BH1008" s="7"/>
      <c r="BI1008" s="7"/>
      <c r="BJ1008" s="7"/>
      <c r="BK1008" s="7"/>
      <c r="BL1008" s="7"/>
      <c r="BM1008" s="7"/>
    </row>
    <row r="1009" spans="1:65" ht="15.5" x14ac:dyDescent="0.25">
      <c r="A1009" s="7"/>
      <c r="B1009" s="8"/>
      <c r="C1009" s="7"/>
      <c r="D1009" s="7"/>
      <c r="E1009" s="7"/>
      <c r="F1009" s="9"/>
      <c r="G1009" s="9"/>
      <c r="H1009" s="9"/>
      <c r="I1009" s="7"/>
      <c r="J1009" s="7"/>
      <c r="K1009" s="7"/>
      <c r="L1009" s="7"/>
      <c r="M1009" s="7"/>
      <c r="N1009" s="7"/>
      <c r="O1009" s="7"/>
      <c r="P1009" s="7"/>
      <c r="Q1009" s="7"/>
      <c r="R1009" s="7"/>
      <c r="S1009" s="7"/>
      <c r="T1009" s="7"/>
      <c r="U1009" s="7"/>
      <c r="V1009" s="7"/>
      <c r="W1009" s="7"/>
      <c r="X1009" s="7"/>
      <c r="Y1009" s="7"/>
      <c r="Z1009" s="7"/>
      <c r="AA1009" s="7"/>
      <c r="AB1009" s="7"/>
      <c r="AC1009" s="7"/>
      <c r="AD1009" s="7"/>
      <c r="AE1009" s="7"/>
      <c r="AF1009" s="7"/>
      <c r="AG1009" s="7"/>
      <c r="AH1009" s="7"/>
      <c r="AI1009" s="7"/>
      <c r="AJ1009" s="7"/>
      <c r="AK1009" s="7"/>
      <c r="AL1009" s="7"/>
      <c r="AM1009" s="7"/>
      <c r="AN1009" s="7"/>
      <c r="AO1009" s="7"/>
      <c r="AP1009" s="7"/>
      <c r="AQ1009" s="7"/>
      <c r="AR1009" s="7"/>
      <c r="AS1009" s="7"/>
      <c r="AT1009" s="7"/>
      <c r="AU1009" s="7"/>
      <c r="AV1009" s="7"/>
      <c r="AW1009" s="7"/>
      <c r="AX1009" s="7"/>
      <c r="AY1009" s="7"/>
      <c r="AZ1009" s="7"/>
      <c r="BA1009" s="7"/>
      <c r="BB1009" s="7"/>
      <c r="BC1009" s="7"/>
      <c r="BD1009" s="7"/>
      <c r="BE1009" s="7"/>
      <c r="BF1009" s="7"/>
      <c r="BG1009" s="7"/>
      <c r="BH1009" s="7"/>
      <c r="BI1009" s="7"/>
      <c r="BJ1009" s="7"/>
      <c r="BK1009" s="7"/>
      <c r="BL1009" s="7"/>
      <c r="BM1009" s="7"/>
    </row>
    <row r="1010" spans="1:65" ht="15.5" x14ac:dyDescent="0.25">
      <c r="A1010" s="7"/>
      <c r="B1010" s="8"/>
      <c r="C1010" s="7"/>
      <c r="D1010" s="7"/>
      <c r="E1010" s="7"/>
      <c r="F1010" s="9"/>
      <c r="G1010" s="9"/>
      <c r="H1010" s="9"/>
      <c r="I1010" s="7"/>
      <c r="J1010" s="7"/>
      <c r="K1010" s="7"/>
      <c r="L1010" s="7"/>
      <c r="M1010" s="7"/>
      <c r="N1010" s="7"/>
      <c r="O1010" s="7"/>
      <c r="P1010" s="7"/>
      <c r="Q1010" s="7"/>
      <c r="R1010" s="7"/>
      <c r="S1010" s="7"/>
      <c r="T1010" s="7"/>
      <c r="U1010" s="7"/>
      <c r="V1010" s="7"/>
      <c r="W1010" s="7"/>
      <c r="X1010" s="7"/>
      <c r="Y1010" s="7"/>
      <c r="Z1010" s="7"/>
      <c r="AA1010" s="7"/>
      <c r="AB1010" s="7"/>
      <c r="AC1010" s="7"/>
      <c r="AD1010" s="7"/>
      <c r="AE1010" s="7"/>
      <c r="AF1010" s="7"/>
      <c r="AG1010" s="7"/>
      <c r="AH1010" s="7"/>
      <c r="AI1010" s="7"/>
      <c r="AJ1010" s="7"/>
      <c r="AK1010" s="7"/>
      <c r="AL1010" s="7"/>
      <c r="AM1010" s="7"/>
      <c r="AN1010" s="7"/>
      <c r="AO1010" s="7"/>
      <c r="AP1010" s="7"/>
      <c r="AQ1010" s="7"/>
      <c r="AR1010" s="7"/>
      <c r="AS1010" s="7"/>
      <c r="AT1010" s="7"/>
      <c r="AU1010" s="7"/>
      <c r="AV1010" s="7"/>
      <c r="AW1010" s="7"/>
      <c r="AX1010" s="7"/>
      <c r="AY1010" s="7"/>
      <c r="AZ1010" s="7"/>
      <c r="BA1010" s="7"/>
      <c r="BB1010" s="7"/>
      <c r="BC1010" s="7"/>
      <c r="BD1010" s="7"/>
      <c r="BE1010" s="7"/>
      <c r="BF1010" s="7"/>
      <c r="BG1010" s="7"/>
      <c r="BH1010" s="7"/>
      <c r="BI1010" s="7"/>
      <c r="BJ1010" s="7"/>
      <c r="BK1010" s="7"/>
      <c r="BL1010" s="7"/>
      <c r="BM1010" s="7"/>
    </row>
  </sheetData>
  <mergeCells count="16">
    <mergeCell ref="A1:BM1"/>
    <mergeCell ref="A6:C6"/>
    <mergeCell ref="F6:H6"/>
    <mergeCell ref="F8:F9"/>
    <mergeCell ref="B10:C10"/>
    <mergeCell ref="F10:F12"/>
    <mergeCell ref="B11:C11"/>
    <mergeCell ref="A35:C35"/>
    <mergeCell ref="A37:C37"/>
    <mergeCell ref="B12:C12"/>
    <mergeCell ref="B13:C13"/>
    <mergeCell ref="F13:F15"/>
    <mergeCell ref="A15:C15"/>
    <mergeCell ref="A18:C18"/>
    <mergeCell ref="A25:C25"/>
    <mergeCell ref="A31:C31"/>
  </mergeCells>
  <hyperlinks>
    <hyperlink ref="C20" r:id="rId1" xr:uid="{00000000-0004-0000-0000-000000000000}"/>
    <hyperlink ref="C23" r:id="rId2" xr:uid="{00000000-0004-0000-0000-000001000000}"/>
    <hyperlink ref="C28" r:id="rId3" xr:uid="{00000000-0004-0000-0000-000002000000}"/>
    <hyperlink ref="C30" r:id="rId4" xr:uid="{00000000-0004-0000-0000-000003000000}"/>
    <hyperlink ref="C33" r:id="rId5" xr:uid="{00000000-0004-0000-0000-000004000000}"/>
    <hyperlink ref="C36" r:id="rId6" xr:uid="{00000000-0004-0000-0000-000005000000}"/>
    <hyperlink ref="C38" r:id="rId7" location=":~:text=Nh%C6%B0%20v%E1%BA%ADy%2C%20t%E1%BB%AB%20n%C4%83m%202025,5%20ng%C6%B0%E1%BB%9Di%20theo%20quy%20%C4%91%E1%BB%8Bnh." xr:uid="{00000000-0004-0000-0000-000006000000}"/>
  </hyperlinks>
  <pageMargins left="0.7" right="0.7" top="0.75" bottom="0.75" header="0.3" footer="0.3"/>
  <pageSetup orientation="portrait" horizontalDpi="0" verticalDpi="0"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4"/>
  <sheetViews>
    <sheetView tabSelected="1" topLeftCell="S8" zoomScale="86" zoomScaleNormal="205" workbookViewId="0">
      <selection activeCell="T24" sqref="T24"/>
    </sheetView>
  </sheetViews>
  <sheetFormatPr defaultColWidth="12.54296875" defaultRowHeight="12.5" x14ac:dyDescent="0.25"/>
  <cols>
    <col min="1" max="1" width="16.453125" bestFit="1" customWidth="1"/>
    <col min="2" max="2" width="24.54296875" bestFit="1" customWidth="1"/>
    <col min="3" max="3" width="8.7265625" bestFit="1" customWidth="1"/>
    <col min="4" max="4" width="11.26953125" bestFit="1" customWidth="1"/>
    <col min="5" max="5" width="13.26953125" bestFit="1" customWidth="1"/>
    <col min="6" max="6" width="18.453125" bestFit="1" customWidth="1"/>
    <col min="7" max="7" width="17.1796875" bestFit="1" customWidth="1"/>
    <col min="8" max="8" width="14.7265625" bestFit="1" customWidth="1"/>
    <col min="9" max="9" width="19.1796875" customWidth="1"/>
    <col min="10" max="10" width="46.54296875" customWidth="1"/>
    <col min="11" max="11" width="22.54296875" customWidth="1"/>
    <col min="12" max="12" width="13.81640625" bestFit="1" customWidth="1"/>
    <col min="13" max="13" width="22.54296875" customWidth="1"/>
    <col min="14" max="14" width="20.54296875" customWidth="1"/>
    <col min="15" max="15" width="18.81640625" customWidth="1"/>
    <col min="16" max="16" width="13.453125" customWidth="1"/>
    <col min="17" max="17" width="18" customWidth="1"/>
    <col min="18" max="18" width="19.1796875" customWidth="1"/>
    <col min="19" max="19" width="29.81640625" customWidth="1"/>
    <col min="20" max="20" width="13.54296875" bestFit="1" customWidth="1"/>
  </cols>
  <sheetData>
    <row r="1" spans="1:26" ht="15.5" x14ac:dyDescent="0.25">
      <c r="A1" s="162" t="s">
        <v>76</v>
      </c>
      <c r="B1" s="159"/>
      <c r="C1" s="159"/>
      <c r="D1" s="7"/>
      <c r="E1" s="7"/>
      <c r="F1" s="162" t="s">
        <v>77</v>
      </c>
      <c r="G1" s="159"/>
      <c r="H1" s="7"/>
      <c r="I1" s="7"/>
      <c r="J1" s="163" t="s">
        <v>78</v>
      </c>
      <c r="K1" s="164"/>
      <c r="L1" s="139"/>
      <c r="M1" s="7"/>
      <c r="N1" s="7"/>
      <c r="O1" s="7"/>
      <c r="P1" s="7"/>
      <c r="Q1" s="7"/>
      <c r="R1" s="7"/>
      <c r="S1" s="7"/>
      <c r="T1" s="7"/>
      <c r="U1" s="7"/>
      <c r="V1" s="7"/>
      <c r="W1" s="7"/>
      <c r="X1" s="7"/>
      <c r="Y1" s="7"/>
      <c r="Z1" s="7"/>
    </row>
    <row r="2" spans="1:26" ht="30" x14ac:dyDescent="0.25">
      <c r="A2" s="13" t="s">
        <v>79</v>
      </c>
      <c r="B2" s="13" t="s">
        <v>80</v>
      </c>
      <c r="C2" s="13" t="s">
        <v>81</v>
      </c>
      <c r="D2" s="140" t="s">
        <v>82</v>
      </c>
      <c r="E2" s="7"/>
      <c r="F2" s="10" t="s">
        <v>83</v>
      </c>
      <c r="G2" s="10" t="s">
        <v>84</v>
      </c>
      <c r="H2" s="141" t="s">
        <v>85</v>
      </c>
      <c r="I2" s="7"/>
      <c r="J2" s="5"/>
      <c r="K2" s="10" t="s">
        <v>86</v>
      </c>
      <c r="L2" s="142" t="s">
        <v>87</v>
      </c>
      <c r="M2" s="7"/>
      <c r="N2" s="7"/>
      <c r="O2" s="7"/>
      <c r="P2" s="7"/>
      <c r="Q2" s="7"/>
      <c r="R2" s="7"/>
      <c r="S2" s="7"/>
      <c r="T2" s="7"/>
      <c r="U2" s="7"/>
      <c r="V2" s="7"/>
      <c r="W2" s="7"/>
      <c r="X2" s="7"/>
      <c r="Y2" s="7"/>
      <c r="Z2" s="7"/>
    </row>
    <row r="3" spans="1:26" ht="31" x14ac:dyDescent="0.25">
      <c r="A3" s="17">
        <v>1</v>
      </c>
      <c r="B3" s="18" t="s">
        <v>88</v>
      </c>
      <c r="C3" s="19">
        <v>0.05</v>
      </c>
      <c r="D3" s="30"/>
      <c r="E3" s="7"/>
      <c r="F3" s="5" t="s">
        <v>89</v>
      </c>
      <c r="G3" s="20">
        <v>11000000</v>
      </c>
      <c r="H3" s="7"/>
      <c r="I3" s="7"/>
      <c r="J3" s="14" t="s">
        <v>90</v>
      </c>
      <c r="K3" s="21">
        <v>3.474E-2</v>
      </c>
      <c r="L3" s="7"/>
      <c r="M3" s="7"/>
      <c r="N3" s="7"/>
      <c r="O3" s="7"/>
      <c r="P3" s="7"/>
      <c r="Q3" s="7"/>
      <c r="R3" s="7"/>
      <c r="S3" s="7"/>
      <c r="T3" s="7"/>
      <c r="U3" s="7"/>
      <c r="V3" s="7"/>
      <c r="W3" s="7"/>
      <c r="X3" s="7"/>
      <c r="Y3" s="7"/>
      <c r="Z3" s="7"/>
    </row>
    <row r="4" spans="1:26" ht="15.5" x14ac:dyDescent="0.25">
      <c r="A4" s="22">
        <v>2</v>
      </c>
      <c r="B4" s="23" t="s">
        <v>91</v>
      </c>
      <c r="C4" s="24">
        <v>0.1</v>
      </c>
      <c r="D4" s="30"/>
      <c r="E4" s="7"/>
      <c r="F4" s="5" t="s">
        <v>92</v>
      </c>
      <c r="G4" s="20">
        <v>4400000</v>
      </c>
      <c r="H4" s="7"/>
      <c r="I4" s="7"/>
      <c r="J4" s="25" t="s">
        <v>93</v>
      </c>
      <c r="K4" s="26">
        <v>0.03</v>
      </c>
      <c r="L4" s="7"/>
      <c r="M4" s="7"/>
      <c r="N4" s="7"/>
      <c r="O4" s="7"/>
      <c r="P4" s="7"/>
      <c r="Q4" s="7"/>
      <c r="R4" s="7"/>
      <c r="S4" s="7"/>
      <c r="T4" s="7"/>
      <c r="U4" s="7"/>
      <c r="V4" s="7"/>
      <c r="W4" s="7"/>
      <c r="X4" s="7"/>
      <c r="Y4" s="7"/>
      <c r="Z4" s="7"/>
    </row>
    <row r="5" spans="1:26" ht="15.5" x14ac:dyDescent="0.25">
      <c r="A5" s="22">
        <v>3</v>
      </c>
      <c r="B5" s="23" t="s">
        <v>94</v>
      </c>
      <c r="C5" s="24">
        <v>0.15</v>
      </c>
      <c r="D5" s="30"/>
      <c r="E5" s="7"/>
      <c r="F5" s="7"/>
      <c r="G5" s="7"/>
      <c r="H5" s="7"/>
      <c r="I5" s="7"/>
      <c r="J5" s="7"/>
      <c r="K5" s="7"/>
      <c r="L5" s="7"/>
      <c r="M5" s="7"/>
      <c r="N5" s="7"/>
      <c r="O5" s="7"/>
      <c r="P5" s="7"/>
      <c r="Q5" s="7"/>
      <c r="R5" s="7"/>
      <c r="S5" s="7"/>
      <c r="T5" s="7"/>
      <c r="U5" s="7"/>
      <c r="V5" s="7"/>
      <c r="W5" s="7"/>
      <c r="X5" s="7"/>
      <c r="Y5" s="7"/>
      <c r="Z5" s="7"/>
    </row>
    <row r="6" spans="1:26" ht="15.5" x14ac:dyDescent="0.25">
      <c r="A6" s="22">
        <v>4</v>
      </c>
      <c r="B6" s="23" t="s">
        <v>95</v>
      </c>
      <c r="C6" s="24">
        <v>0.2</v>
      </c>
      <c r="D6" s="30"/>
      <c r="E6" s="7"/>
      <c r="F6" s="162" t="s">
        <v>96</v>
      </c>
      <c r="G6" s="159"/>
      <c r="H6" s="7"/>
      <c r="I6" s="7"/>
      <c r="J6" s="7"/>
      <c r="K6" s="7"/>
      <c r="L6" s="7"/>
      <c r="M6" s="7"/>
      <c r="N6" s="7"/>
      <c r="O6" s="7"/>
      <c r="P6" s="7"/>
      <c r="Q6" s="7"/>
      <c r="R6" s="7"/>
      <c r="S6" s="7"/>
      <c r="T6" s="7"/>
      <c r="U6" s="7"/>
      <c r="V6" s="7"/>
      <c r="W6" s="7"/>
      <c r="X6" s="7"/>
      <c r="Y6" s="7"/>
      <c r="Z6" s="7"/>
    </row>
    <row r="7" spans="1:26" ht="15.5" x14ac:dyDescent="0.25">
      <c r="A7" s="27">
        <v>5</v>
      </c>
      <c r="B7" s="28" t="s">
        <v>97</v>
      </c>
      <c r="C7" s="24">
        <v>0.25</v>
      </c>
      <c r="D7" s="30"/>
      <c r="E7" s="7"/>
      <c r="F7" s="11" t="s">
        <v>98</v>
      </c>
      <c r="G7" s="11" t="s">
        <v>2</v>
      </c>
      <c r="H7" s="141" t="s">
        <v>99</v>
      </c>
      <c r="I7" s="7"/>
      <c r="J7" s="7"/>
      <c r="K7" s="7"/>
      <c r="L7" s="7"/>
      <c r="M7" s="7"/>
      <c r="N7" s="7"/>
      <c r="O7" s="7"/>
      <c r="P7" s="7"/>
      <c r="Q7" s="7"/>
      <c r="R7" s="7"/>
      <c r="S7" s="7"/>
      <c r="T7" s="7"/>
      <c r="U7" s="7"/>
      <c r="V7" s="7"/>
      <c r="W7" s="7"/>
      <c r="X7" s="7"/>
      <c r="Y7" s="7"/>
      <c r="Z7" s="7"/>
    </row>
    <row r="8" spans="1:26" ht="15.5" x14ac:dyDescent="0.25">
      <c r="A8" s="22">
        <v>6</v>
      </c>
      <c r="B8" s="23" t="s">
        <v>100</v>
      </c>
      <c r="C8" s="24">
        <v>0.3</v>
      </c>
      <c r="D8" s="30"/>
      <c r="E8" s="7"/>
      <c r="F8" s="5" t="s">
        <v>101</v>
      </c>
      <c r="G8" s="29">
        <v>62</v>
      </c>
      <c r="H8" s="7"/>
      <c r="I8" s="7"/>
      <c r="J8" s="7"/>
      <c r="K8" s="7"/>
      <c r="L8" s="7"/>
      <c r="M8" s="7"/>
      <c r="N8" s="7"/>
      <c r="O8" s="7"/>
      <c r="P8" s="7"/>
      <c r="Q8" s="7"/>
      <c r="R8" s="7"/>
      <c r="S8" s="7"/>
      <c r="T8" s="7"/>
      <c r="U8" s="7"/>
      <c r="V8" s="7"/>
      <c r="W8" s="7"/>
      <c r="X8" s="7"/>
      <c r="Y8" s="7"/>
      <c r="Z8" s="7"/>
    </row>
    <row r="9" spans="1:26" ht="15.5" x14ac:dyDescent="0.25">
      <c r="A9" s="22">
        <v>7</v>
      </c>
      <c r="B9" s="23" t="s">
        <v>102</v>
      </c>
      <c r="C9" s="24">
        <v>0.35</v>
      </c>
      <c r="D9" s="30"/>
      <c r="E9" s="7"/>
      <c r="F9" s="5" t="s">
        <v>103</v>
      </c>
      <c r="G9" s="29">
        <v>60</v>
      </c>
      <c r="H9" s="7"/>
      <c r="I9" s="7"/>
      <c r="J9" s="7"/>
      <c r="K9" s="7"/>
      <c r="L9" s="7"/>
      <c r="M9" s="7"/>
      <c r="N9" s="7"/>
      <c r="O9" s="7"/>
      <c r="P9" s="7"/>
      <c r="Q9" s="7"/>
      <c r="R9" s="7"/>
      <c r="S9" s="7"/>
      <c r="T9" s="7"/>
      <c r="U9" s="7"/>
      <c r="V9" s="7"/>
      <c r="W9" s="7"/>
      <c r="X9" s="7"/>
      <c r="Y9" s="7"/>
      <c r="Z9" s="7"/>
    </row>
    <row r="10" spans="1:26" ht="15.5" x14ac:dyDescent="0.25">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ht="15.65" customHeight="1" x14ac:dyDescent="0.3">
      <c r="A11" s="165" t="s">
        <v>104</v>
      </c>
      <c r="B11" s="164"/>
      <c r="C11" s="7"/>
      <c r="E11" s="166" t="s">
        <v>105</v>
      </c>
      <c r="F11" s="166"/>
      <c r="G11" s="166"/>
      <c r="H11" s="7"/>
      <c r="I11" s="7"/>
      <c r="J11" s="167" t="s">
        <v>106</v>
      </c>
      <c r="K11" s="167"/>
      <c r="L11" s="7"/>
      <c r="M11" s="7"/>
      <c r="N11" s="167" t="s">
        <v>107</v>
      </c>
      <c r="O11" s="167"/>
      <c r="P11" s="7"/>
      <c r="Q11" s="7"/>
      <c r="R11" s="168" t="s">
        <v>108</v>
      </c>
      <c r="S11" s="168"/>
      <c r="T11" s="168"/>
      <c r="Y11" s="7"/>
      <c r="Z11" s="7"/>
    </row>
    <row r="12" spans="1:26" ht="31" x14ac:dyDescent="0.25">
      <c r="A12" s="10" t="s">
        <v>1</v>
      </c>
      <c r="B12" s="10" t="s">
        <v>86</v>
      </c>
      <c r="C12" s="143" t="s">
        <v>109</v>
      </c>
      <c r="E12" s="10" t="s">
        <v>110</v>
      </c>
      <c r="F12" s="10" t="s">
        <v>111</v>
      </c>
      <c r="G12" s="10" t="s">
        <v>112</v>
      </c>
      <c r="H12" s="143" t="s">
        <v>112</v>
      </c>
      <c r="I12" s="7"/>
      <c r="J12" s="10" t="s">
        <v>17</v>
      </c>
      <c r="K12" s="10" t="s">
        <v>86</v>
      </c>
      <c r="L12" s="144" t="s">
        <v>113</v>
      </c>
      <c r="M12" s="7"/>
      <c r="N12" s="10" t="s">
        <v>1</v>
      </c>
      <c r="O12" s="10" t="s">
        <v>114</v>
      </c>
      <c r="P12" s="141" t="s">
        <v>115</v>
      </c>
      <c r="Q12" s="7"/>
      <c r="R12" s="10" t="s">
        <v>116</v>
      </c>
      <c r="S12" s="10" t="s">
        <v>117</v>
      </c>
      <c r="T12" s="13" t="s">
        <v>114</v>
      </c>
      <c r="U12" s="145" t="s">
        <v>118</v>
      </c>
      <c r="W12" s="31"/>
      <c r="X12" s="7"/>
      <c r="Y12" s="7"/>
      <c r="Z12" s="7"/>
    </row>
    <row r="13" spans="1:26" ht="15.5" x14ac:dyDescent="0.25">
      <c r="A13" s="12">
        <v>2021</v>
      </c>
      <c r="B13" s="26">
        <v>1.84E-2</v>
      </c>
      <c r="C13" s="32"/>
      <c r="E13" s="12">
        <v>1</v>
      </c>
      <c r="F13" s="5" t="s">
        <v>119</v>
      </c>
      <c r="G13" s="26">
        <v>4.7E-2</v>
      </c>
      <c r="H13" s="7"/>
      <c r="I13" s="7"/>
      <c r="J13" s="33" t="s">
        <v>120</v>
      </c>
      <c r="K13" s="34">
        <f>AVERAGE(9%,14%)</f>
        <v>0.115</v>
      </c>
      <c r="L13" s="7"/>
      <c r="M13" s="7"/>
      <c r="N13" s="12">
        <v>2008</v>
      </c>
      <c r="O13" s="26">
        <v>-0.65949999999999998</v>
      </c>
      <c r="P13" s="7"/>
      <c r="Q13" s="7"/>
      <c r="R13" s="35">
        <v>44000</v>
      </c>
      <c r="S13" s="36">
        <v>20036</v>
      </c>
      <c r="T13" s="37"/>
      <c r="U13" s="38"/>
      <c r="W13" s="39"/>
      <c r="X13" s="7"/>
      <c r="Y13" s="7"/>
      <c r="Z13" s="7"/>
    </row>
    <row r="14" spans="1:26" ht="15.5" x14ac:dyDescent="0.25">
      <c r="A14" s="12">
        <f t="shared" ref="A14:A16" si="0">A13+1</f>
        <v>2022</v>
      </c>
      <c r="B14" s="26">
        <v>3.1600000000000003E-2</v>
      </c>
      <c r="C14" s="7"/>
      <c r="E14" s="12">
        <f t="shared" ref="E14:E25" si="1">E13+1</f>
        <v>2</v>
      </c>
      <c r="F14" s="5" t="s">
        <v>121</v>
      </c>
      <c r="G14" s="40">
        <v>4.5999999999999999E-2</v>
      </c>
      <c r="H14" s="7"/>
      <c r="I14" s="7"/>
      <c r="J14" s="33" t="s">
        <v>122</v>
      </c>
      <c r="K14" s="34">
        <f>AVERAGE(6.5%,9%)</f>
        <v>7.7499999999999999E-2</v>
      </c>
      <c r="L14" s="41"/>
      <c r="M14" s="7"/>
      <c r="N14" s="12">
        <v>2009</v>
      </c>
      <c r="O14" s="26">
        <v>0.56759999999999999</v>
      </c>
      <c r="P14" s="7"/>
      <c r="Q14" s="7"/>
      <c r="R14" s="35">
        <v>44196</v>
      </c>
      <c r="S14" s="36">
        <v>20756</v>
      </c>
      <c r="T14" s="26">
        <f t="shared" ref="T14:T22" si="2">(S14-S13)/S13</f>
        <v>3.5935316430425232E-2</v>
      </c>
      <c r="U14" s="31"/>
      <c r="W14" s="39"/>
      <c r="X14" s="7"/>
      <c r="Y14" s="7"/>
      <c r="Z14" s="7"/>
    </row>
    <row r="15" spans="1:26" ht="15.5" x14ac:dyDescent="0.25">
      <c r="A15" s="12">
        <f t="shared" si="0"/>
        <v>2023</v>
      </c>
      <c r="B15" s="26">
        <v>3.2500000000000001E-2</v>
      </c>
      <c r="C15" s="7"/>
      <c r="E15" s="12">
        <f t="shared" si="1"/>
        <v>3</v>
      </c>
      <c r="F15" s="5" t="s">
        <v>123</v>
      </c>
      <c r="G15" s="40">
        <v>4.8000000000000001E-2</v>
      </c>
      <c r="H15" s="7"/>
      <c r="I15" s="7"/>
      <c r="J15" s="33" t="s">
        <v>124</v>
      </c>
      <c r="K15" s="34">
        <f>AVERAGE(6%,7%)</f>
        <v>6.5000000000000002E-2</v>
      </c>
      <c r="L15" s="41"/>
      <c r="M15" s="7"/>
      <c r="N15" s="12">
        <v>2010</v>
      </c>
      <c r="O15" s="26">
        <v>-2.0400000000000001E-2</v>
      </c>
      <c r="P15" s="7"/>
      <c r="Q15" s="7"/>
      <c r="R15" s="35">
        <v>44350</v>
      </c>
      <c r="S15" s="36">
        <v>21388</v>
      </c>
      <c r="T15" s="26">
        <f t="shared" si="2"/>
        <v>3.0449026787434958E-2</v>
      </c>
      <c r="U15" s="31"/>
      <c r="W15" s="31"/>
      <c r="X15" s="7"/>
      <c r="Y15" s="7"/>
      <c r="Z15" s="7"/>
    </row>
    <row r="16" spans="1:26" ht="15.5" x14ac:dyDescent="0.25">
      <c r="A16" s="12">
        <f t="shared" si="0"/>
        <v>2024</v>
      </c>
      <c r="B16" s="26">
        <v>3.6200000000000003E-2</v>
      </c>
      <c r="C16" s="7"/>
      <c r="E16" s="12">
        <f t="shared" si="1"/>
        <v>4</v>
      </c>
      <c r="F16" s="5" t="s">
        <v>125</v>
      </c>
      <c r="G16" s="26">
        <v>4.7E-2</v>
      </c>
      <c r="H16" s="7"/>
      <c r="I16" s="7"/>
      <c r="J16" s="33" t="s">
        <v>126</v>
      </c>
      <c r="K16" s="34">
        <f>AVERAGE(4%,6%)</f>
        <v>0.05</v>
      </c>
      <c r="L16" s="41"/>
      <c r="M16" s="7"/>
      <c r="N16" s="12">
        <v>2011</v>
      </c>
      <c r="O16" s="26">
        <v>-0.27460000000000001</v>
      </c>
      <c r="P16" s="7"/>
      <c r="Q16" s="7"/>
      <c r="R16" s="35">
        <v>44560</v>
      </c>
      <c r="S16" s="36">
        <v>22270</v>
      </c>
      <c r="T16" s="26">
        <f t="shared" si="2"/>
        <v>4.1238077426594355E-2</v>
      </c>
      <c r="U16" s="31"/>
      <c r="W16" s="31"/>
      <c r="X16" s="7"/>
      <c r="Y16" s="7"/>
      <c r="Z16" s="7"/>
    </row>
    <row r="17" spans="1:26" ht="15.5" x14ac:dyDescent="0.25">
      <c r="A17" s="12">
        <v>2025</v>
      </c>
      <c r="B17" s="26">
        <v>2.9499999999999998E-2</v>
      </c>
      <c r="C17" s="7"/>
      <c r="E17" s="12">
        <f t="shared" si="1"/>
        <v>5</v>
      </c>
      <c r="F17" s="5" t="s">
        <v>127</v>
      </c>
      <c r="G17" s="26">
        <v>4.9000000000000002E-2</v>
      </c>
      <c r="H17" s="7"/>
      <c r="I17" s="7"/>
      <c r="J17" s="33">
        <v>2024</v>
      </c>
      <c r="K17" s="34">
        <f>AVERAGE(1.7%,6%)</f>
        <v>3.85E-2</v>
      </c>
      <c r="L17" s="41"/>
      <c r="M17" s="7"/>
      <c r="N17" s="12">
        <v>2012</v>
      </c>
      <c r="O17" s="26">
        <v>0.1769</v>
      </c>
      <c r="P17" s="7"/>
      <c r="Q17" s="7"/>
      <c r="R17" s="35">
        <v>44714</v>
      </c>
      <c r="S17" s="36">
        <v>22971</v>
      </c>
      <c r="T17" s="26">
        <f t="shared" si="2"/>
        <v>3.1477323753929053E-2</v>
      </c>
      <c r="U17" s="31"/>
      <c r="W17" s="31"/>
      <c r="X17" s="7"/>
      <c r="Y17" s="7"/>
      <c r="Z17" s="7"/>
    </row>
    <row r="18" spans="1:26" ht="15.5" x14ac:dyDescent="0.25">
      <c r="A18" s="12">
        <v>2026</v>
      </c>
      <c r="B18" s="26">
        <v>2.4899999999999999E-2</v>
      </c>
      <c r="C18" s="7"/>
      <c r="E18" s="12">
        <f t="shared" si="1"/>
        <v>6</v>
      </c>
      <c r="F18" s="5" t="s">
        <v>128</v>
      </c>
      <c r="G18" s="26">
        <v>4.7500000000000001E-2</v>
      </c>
      <c r="H18" s="7"/>
      <c r="I18" s="7"/>
      <c r="J18" s="12">
        <v>2025</v>
      </c>
      <c r="K18" s="37">
        <f>G26</f>
        <v>5.0346153846153853E-2</v>
      </c>
      <c r="L18" s="7"/>
      <c r="M18" s="7"/>
      <c r="N18" s="12">
        <v>2013</v>
      </c>
      <c r="O18" s="26">
        <v>0.21970000000000001</v>
      </c>
      <c r="P18" s="7"/>
      <c r="Q18" s="7"/>
      <c r="R18" s="35">
        <v>44923</v>
      </c>
      <c r="S18" s="36">
        <v>23257</v>
      </c>
      <c r="T18" s="26">
        <f t="shared" si="2"/>
        <v>1.2450481041312959E-2</v>
      </c>
      <c r="U18" s="31"/>
      <c r="W18" s="31"/>
      <c r="X18" s="7"/>
      <c r="Y18" s="7"/>
      <c r="Z18" s="7"/>
    </row>
    <row r="19" spans="1:26" ht="15.5" x14ac:dyDescent="0.25">
      <c r="A19" s="12">
        <v>2027</v>
      </c>
      <c r="B19" s="26">
        <v>2.8000000000000001E-2</v>
      </c>
      <c r="C19" s="7"/>
      <c r="E19" s="12">
        <f t="shared" si="1"/>
        <v>7</v>
      </c>
      <c r="F19" s="5" t="s">
        <v>129</v>
      </c>
      <c r="G19" s="40">
        <v>5.2999999999999999E-2</v>
      </c>
      <c r="H19" s="7"/>
      <c r="I19" s="7"/>
      <c r="J19" s="42" t="s">
        <v>130</v>
      </c>
      <c r="K19" s="43">
        <f>AVERAGE(K13:K18)</f>
        <v>6.6057692307692303E-2</v>
      </c>
      <c r="L19" s="7"/>
      <c r="M19" s="7"/>
      <c r="N19" s="12">
        <v>2014</v>
      </c>
      <c r="O19" s="26">
        <v>8.1199999999999994E-2</v>
      </c>
      <c r="P19" s="7"/>
      <c r="Q19" s="7"/>
      <c r="R19" s="35">
        <v>45084</v>
      </c>
      <c r="S19" s="36">
        <v>24073</v>
      </c>
      <c r="T19" s="26">
        <f t="shared" si="2"/>
        <v>3.5086210603259234E-2</v>
      </c>
      <c r="U19" s="31"/>
      <c r="W19" s="31"/>
      <c r="X19" s="7"/>
      <c r="Y19" s="7"/>
      <c r="Z19" s="7"/>
    </row>
    <row r="20" spans="1:26" ht="15.5" x14ac:dyDescent="0.25">
      <c r="A20" s="12">
        <v>2028</v>
      </c>
      <c r="B20" s="26">
        <v>2.9000000000000001E-2</v>
      </c>
      <c r="C20" s="7"/>
      <c r="E20" s="12">
        <f t="shared" si="1"/>
        <v>8</v>
      </c>
      <c r="F20" s="5" t="s">
        <v>131</v>
      </c>
      <c r="G20" s="40">
        <v>5.1999999999999998E-2</v>
      </c>
      <c r="H20" s="7"/>
      <c r="I20" s="7"/>
      <c r="J20" s="42" t="s">
        <v>132</v>
      </c>
      <c r="K20" s="43">
        <f>STDEV(K13:K18)</f>
        <v>2.7537330767502085E-2</v>
      </c>
      <c r="L20" s="7"/>
      <c r="M20" s="7"/>
      <c r="N20" s="12">
        <v>2015</v>
      </c>
      <c r="O20" s="26">
        <v>6.1199999999999997E-2</v>
      </c>
      <c r="P20" s="7"/>
      <c r="Q20" s="7"/>
      <c r="R20" s="35">
        <v>45291</v>
      </c>
      <c r="S20" s="36">
        <v>25390</v>
      </c>
      <c r="T20" s="26">
        <f t="shared" si="2"/>
        <v>5.4708594691147756E-2</v>
      </c>
      <c r="U20" s="31"/>
      <c r="W20" s="31"/>
      <c r="X20" s="7"/>
      <c r="Y20" s="7"/>
      <c r="Z20" s="7"/>
    </row>
    <row r="21" spans="1:26" ht="15.5" x14ac:dyDescent="0.25">
      <c r="A21" s="12">
        <v>2029</v>
      </c>
      <c r="B21" s="26">
        <v>2.9000000000000001E-2</v>
      </c>
      <c r="C21" s="7"/>
      <c r="E21" s="12">
        <f t="shared" si="1"/>
        <v>9</v>
      </c>
      <c r="F21" s="5" t="s">
        <v>133</v>
      </c>
      <c r="G21" s="40">
        <v>4.9000000000000002E-2</v>
      </c>
      <c r="H21" s="7"/>
      <c r="I21" s="7"/>
      <c r="J21" s="7"/>
      <c r="K21" s="7"/>
      <c r="L21" s="7"/>
      <c r="M21" s="7"/>
      <c r="N21" s="12">
        <v>2016</v>
      </c>
      <c r="O21" s="26">
        <v>0.1482</v>
      </c>
      <c r="P21" s="7"/>
      <c r="Q21" s="7"/>
      <c r="R21" s="35">
        <v>45449</v>
      </c>
      <c r="S21" s="36">
        <v>26153</v>
      </c>
      <c r="T21" s="26">
        <f t="shared" si="2"/>
        <v>3.0051201260338715E-2</v>
      </c>
      <c r="U21" s="44"/>
      <c r="W21" s="31"/>
      <c r="X21" s="7"/>
      <c r="Y21" s="7"/>
      <c r="Z21" s="7"/>
    </row>
    <row r="22" spans="1:26" ht="15.5" x14ac:dyDescent="0.25">
      <c r="A22" s="12">
        <v>2030</v>
      </c>
      <c r="B22" s="26">
        <v>2.9000000000000001E-2</v>
      </c>
      <c r="C22" s="7"/>
      <c r="E22" s="12">
        <f t="shared" si="1"/>
        <v>10</v>
      </c>
      <c r="F22" s="5" t="s">
        <v>134</v>
      </c>
      <c r="G22" s="26">
        <v>5.3999999999999999E-2</v>
      </c>
      <c r="H22" s="7"/>
      <c r="I22" s="7"/>
      <c r="J22" s="7"/>
      <c r="K22" s="7"/>
      <c r="L22" s="7"/>
      <c r="M22" s="7"/>
      <c r="N22" s="12">
        <v>2017</v>
      </c>
      <c r="O22" s="26">
        <v>0.4803</v>
      </c>
      <c r="P22" s="7"/>
      <c r="Q22" s="7"/>
      <c r="R22" s="133">
        <v>45610</v>
      </c>
      <c r="S22" s="135">
        <v>26863</v>
      </c>
      <c r="T22" s="26">
        <f t="shared" si="2"/>
        <v>2.7147937139142736E-2</v>
      </c>
      <c r="U22" s="31"/>
      <c r="W22" s="31"/>
      <c r="X22" s="7"/>
      <c r="Y22" s="7"/>
      <c r="Z22" s="7"/>
    </row>
    <row r="23" spans="1:26" ht="15.5" x14ac:dyDescent="0.25">
      <c r="A23" s="10" t="s">
        <v>135</v>
      </c>
      <c r="B23" s="45">
        <f>AVERAGE(B13:B22)</f>
        <v>2.8810000000000002E-2</v>
      </c>
      <c r="C23" s="7"/>
      <c r="E23" s="12">
        <f t="shared" si="1"/>
        <v>11</v>
      </c>
      <c r="F23" s="5" t="s">
        <v>136</v>
      </c>
      <c r="G23" s="26">
        <v>5.6000000000000001E-2</v>
      </c>
      <c r="H23" s="7"/>
      <c r="I23" s="7"/>
      <c r="J23" s="7"/>
      <c r="K23" s="7"/>
      <c r="L23" s="7"/>
      <c r="M23" s="7"/>
      <c r="N23" s="12">
        <v>2018</v>
      </c>
      <c r="O23" s="26">
        <v>-9.3200000000000005E-2</v>
      </c>
      <c r="P23" s="7"/>
      <c r="Q23" s="7"/>
      <c r="R23" s="169" t="s">
        <v>130</v>
      </c>
      <c r="S23" s="169"/>
      <c r="T23" s="134">
        <f>AVERAGE(T14:T22)*2</f>
        <v>6.6343148696352217E-2</v>
      </c>
      <c r="U23" s="7"/>
      <c r="W23" s="7"/>
      <c r="X23" s="7"/>
      <c r="Y23" s="7"/>
      <c r="Z23" s="7"/>
    </row>
    <row r="24" spans="1:26" ht="15.5" x14ac:dyDescent="0.25">
      <c r="A24" s="7"/>
      <c r="B24" s="7"/>
      <c r="C24" s="7"/>
      <c r="E24" s="12">
        <f t="shared" si="1"/>
        <v>12</v>
      </c>
      <c r="F24" s="5" t="s">
        <v>137</v>
      </c>
      <c r="G24" s="26">
        <v>5.6000000000000001E-2</v>
      </c>
      <c r="H24" s="7"/>
      <c r="I24" s="7"/>
      <c r="J24" s="7"/>
      <c r="K24" s="7"/>
      <c r="L24" s="7"/>
      <c r="M24" s="7"/>
      <c r="N24" s="12">
        <v>2019</v>
      </c>
      <c r="O24" s="26">
        <v>7.6700000000000004E-2</v>
      </c>
      <c r="P24" s="7"/>
      <c r="Q24" s="7"/>
      <c r="R24" s="169" t="s">
        <v>132</v>
      </c>
      <c r="S24" s="169"/>
      <c r="T24" s="134">
        <f>STDEV(T14:T22)*SQRT(2)</f>
        <v>1.6014705827893532E-2</v>
      </c>
      <c r="U24" s="7"/>
      <c r="W24" s="7"/>
      <c r="X24" s="7"/>
      <c r="Y24" s="7"/>
      <c r="Z24" s="7"/>
    </row>
    <row r="25" spans="1:26" ht="15.5" x14ac:dyDescent="0.25">
      <c r="A25" s="7"/>
      <c r="B25" s="7"/>
      <c r="C25" s="7"/>
      <c r="E25" s="12">
        <f t="shared" si="1"/>
        <v>13</v>
      </c>
      <c r="F25" s="5" t="s">
        <v>138</v>
      </c>
      <c r="G25" s="26">
        <v>0.05</v>
      </c>
      <c r="H25" s="7"/>
      <c r="I25" s="7"/>
      <c r="J25" s="7"/>
      <c r="K25" s="7"/>
      <c r="L25" s="7"/>
      <c r="M25" s="7"/>
      <c r="N25" s="12">
        <v>2020</v>
      </c>
      <c r="O25" s="26">
        <v>0.1487</v>
      </c>
      <c r="P25" s="7"/>
      <c r="Q25" s="7"/>
      <c r="R25" s="7"/>
      <c r="S25" s="7"/>
      <c r="T25" s="7"/>
      <c r="U25" s="7"/>
      <c r="V25" s="7"/>
      <c r="W25" s="7"/>
      <c r="X25" s="7"/>
      <c r="Y25" s="7"/>
      <c r="Z25" s="7"/>
    </row>
    <row r="26" spans="1:26" ht="15.5" x14ac:dyDescent="0.25">
      <c r="A26" s="7"/>
      <c r="B26" s="7"/>
      <c r="C26" s="7"/>
      <c r="E26" s="170" t="s">
        <v>130</v>
      </c>
      <c r="F26" s="171"/>
      <c r="G26" s="45">
        <f>AVERAGE(G13:G25)</f>
        <v>5.0346153846153853E-2</v>
      </c>
      <c r="H26" s="7"/>
      <c r="I26" s="7"/>
      <c r="J26" s="7"/>
      <c r="K26" s="7"/>
      <c r="L26" s="7"/>
      <c r="M26" s="7"/>
      <c r="N26" s="12">
        <v>2021</v>
      </c>
      <c r="O26" s="26">
        <v>0.35730000000000001</v>
      </c>
      <c r="P26" s="7"/>
      <c r="Q26" s="7"/>
      <c r="R26" s="7"/>
      <c r="S26" s="7"/>
      <c r="T26" s="7"/>
      <c r="U26" s="7"/>
      <c r="V26" s="7"/>
      <c r="W26" s="7"/>
      <c r="X26" s="7"/>
      <c r="Y26" s="7"/>
      <c r="Z26" s="7"/>
    </row>
    <row r="27" spans="1:26" ht="15.5" x14ac:dyDescent="0.25">
      <c r="A27" s="7"/>
      <c r="B27" s="7"/>
      <c r="C27" s="7"/>
      <c r="E27" s="7"/>
      <c r="F27" s="7"/>
      <c r="G27" s="7"/>
      <c r="H27" s="44"/>
      <c r="I27" s="7"/>
      <c r="J27" s="7"/>
      <c r="K27" s="7"/>
      <c r="L27" s="7"/>
      <c r="M27" s="7"/>
      <c r="N27" s="12">
        <v>2022</v>
      </c>
      <c r="O27" s="26">
        <v>-0.32779999999999998</v>
      </c>
      <c r="P27" s="7"/>
      <c r="Q27" s="7"/>
      <c r="R27" s="7"/>
      <c r="S27" s="7"/>
      <c r="T27" s="7"/>
      <c r="U27" s="7"/>
      <c r="V27" s="7"/>
      <c r="W27" s="7"/>
      <c r="X27" s="7"/>
      <c r="Y27" s="7"/>
      <c r="Z27" s="7"/>
    </row>
    <row r="28" spans="1:26" ht="15.5" x14ac:dyDescent="0.25">
      <c r="A28" s="7"/>
      <c r="B28" s="7"/>
      <c r="C28" s="7"/>
      <c r="E28" s="7"/>
      <c r="F28" s="7"/>
      <c r="G28" s="7"/>
      <c r="H28" s="7"/>
      <c r="I28" s="7"/>
      <c r="J28" s="7"/>
      <c r="K28" s="7"/>
      <c r="L28" s="7"/>
      <c r="M28" s="7"/>
      <c r="N28" s="12">
        <v>2023</v>
      </c>
      <c r="O28" s="26">
        <v>0.122</v>
      </c>
      <c r="P28" s="7"/>
      <c r="Q28" s="7"/>
      <c r="R28" s="7"/>
      <c r="S28" s="7"/>
      <c r="T28" s="7"/>
      <c r="U28" s="7"/>
      <c r="V28" s="7"/>
      <c r="W28" s="7"/>
      <c r="X28" s="7"/>
      <c r="Y28" s="7"/>
      <c r="Z28" s="7"/>
    </row>
    <row r="29" spans="1:26" ht="15.5" x14ac:dyDescent="0.25">
      <c r="A29" s="7"/>
      <c r="B29" s="7"/>
      <c r="C29" s="7"/>
      <c r="E29" s="7"/>
      <c r="F29" s="7"/>
      <c r="G29" s="7"/>
      <c r="H29" s="7"/>
      <c r="I29" s="7"/>
      <c r="J29" s="7"/>
      <c r="K29" s="7"/>
      <c r="L29" s="7"/>
      <c r="M29" s="7"/>
      <c r="N29" s="12">
        <v>2024</v>
      </c>
      <c r="O29" s="26">
        <v>0.1211</v>
      </c>
      <c r="P29" s="7"/>
      <c r="Q29" s="7"/>
      <c r="R29" s="7"/>
      <c r="S29" s="7"/>
      <c r="T29" s="7"/>
      <c r="U29" s="7"/>
      <c r="V29" s="7"/>
      <c r="W29" s="7"/>
      <c r="X29" s="7"/>
      <c r="Y29" s="7"/>
      <c r="Z29" s="7"/>
    </row>
    <row r="30" spans="1:26" ht="15.5" x14ac:dyDescent="0.25">
      <c r="A30" s="7"/>
      <c r="B30" s="7"/>
      <c r="C30" s="7"/>
      <c r="E30" s="7"/>
      <c r="F30" s="7"/>
      <c r="G30" s="7"/>
      <c r="H30" s="7"/>
      <c r="I30" s="7"/>
      <c r="J30" s="7"/>
      <c r="K30" s="7"/>
      <c r="L30" s="7"/>
      <c r="M30" s="7"/>
      <c r="N30" s="42" t="s">
        <v>130</v>
      </c>
      <c r="O30" s="43">
        <f>AVERAGE(O13:O29)</f>
        <v>6.9729411764705887E-2</v>
      </c>
      <c r="P30" s="7"/>
      <c r="Q30" s="7"/>
      <c r="R30" s="7"/>
      <c r="S30" s="7"/>
      <c r="T30" s="7"/>
      <c r="U30" s="7"/>
      <c r="V30" s="7"/>
      <c r="W30" s="7"/>
      <c r="X30" s="7"/>
      <c r="Y30" s="7"/>
      <c r="Z30" s="7"/>
    </row>
    <row r="31" spans="1:26" ht="15.5" x14ac:dyDescent="0.25">
      <c r="A31" s="7"/>
      <c r="B31" s="7"/>
      <c r="C31" s="7"/>
      <c r="E31" s="7"/>
      <c r="F31" s="7"/>
      <c r="G31" s="7"/>
      <c r="H31" s="7"/>
      <c r="I31" s="7"/>
      <c r="J31" s="7"/>
      <c r="K31" s="7"/>
      <c r="L31" s="7"/>
      <c r="M31" s="7"/>
      <c r="N31" s="42" t="s">
        <v>132</v>
      </c>
      <c r="O31" s="43">
        <f>STDEV(O13:O29)</f>
        <v>0.29518766862096785</v>
      </c>
      <c r="P31" s="7"/>
      <c r="Q31" s="7"/>
      <c r="R31" s="7"/>
      <c r="S31" s="7"/>
      <c r="T31" s="7"/>
      <c r="U31" s="7"/>
      <c r="V31" s="7"/>
      <c r="W31" s="7"/>
      <c r="X31" s="7"/>
      <c r="Y31" s="7"/>
      <c r="Z31" s="7"/>
    </row>
    <row r="32" spans="1:26" ht="15.5" x14ac:dyDescent="0.25">
      <c r="A32" s="7"/>
      <c r="B32" s="7"/>
      <c r="C32" s="7"/>
      <c r="E32" s="7"/>
      <c r="F32" s="7"/>
      <c r="G32" s="7"/>
      <c r="H32" s="7"/>
      <c r="I32" s="7"/>
      <c r="J32" s="7"/>
      <c r="K32" s="7"/>
      <c r="L32" s="7"/>
      <c r="M32" s="7"/>
      <c r="N32" s="7"/>
      <c r="O32" s="7"/>
      <c r="P32" s="7"/>
      <c r="Q32" s="7"/>
      <c r="R32" s="7"/>
      <c r="S32" s="7"/>
      <c r="T32" s="7"/>
      <c r="U32" s="7"/>
      <c r="V32" s="7"/>
      <c r="W32" s="7"/>
      <c r="X32" s="7"/>
      <c r="Y32" s="7"/>
      <c r="Z32" s="7"/>
    </row>
    <row r="33" spans="1:26" ht="15.5" x14ac:dyDescent="0.25">
      <c r="A33" s="7"/>
      <c r="B33" s="7"/>
      <c r="C33" s="7"/>
      <c r="E33" s="7"/>
      <c r="F33" s="7"/>
      <c r="G33" s="7"/>
      <c r="H33" s="7"/>
      <c r="I33" s="7"/>
      <c r="J33" s="7"/>
      <c r="K33" s="7"/>
      <c r="L33" s="7"/>
      <c r="M33" s="7"/>
      <c r="N33" s="7"/>
      <c r="O33" s="7"/>
      <c r="P33" s="7"/>
      <c r="Q33" s="7"/>
      <c r="R33" s="7"/>
      <c r="S33" s="7"/>
      <c r="T33" s="7"/>
      <c r="U33" s="7"/>
      <c r="V33" s="7"/>
      <c r="W33" s="7"/>
      <c r="X33" s="7"/>
      <c r="Y33" s="7"/>
      <c r="Z33" s="7"/>
    </row>
    <row r="34" spans="1:26" ht="15.5" x14ac:dyDescent="0.25">
      <c r="A34" s="7"/>
      <c r="B34" s="7"/>
      <c r="C34" s="7"/>
      <c r="E34" s="7"/>
      <c r="F34" s="7"/>
      <c r="G34" s="7"/>
      <c r="H34" s="7"/>
      <c r="I34" s="7"/>
      <c r="J34" s="7"/>
      <c r="K34" s="7"/>
      <c r="L34" s="7"/>
      <c r="M34" s="7"/>
      <c r="N34" s="7"/>
      <c r="O34" s="7"/>
      <c r="P34" s="7"/>
      <c r="Q34" s="7"/>
      <c r="R34" s="7"/>
      <c r="S34" s="7"/>
      <c r="T34" s="7"/>
      <c r="U34" s="7"/>
      <c r="V34" s="7"/>
      <c r="W34" s="7"/>
      <c r="X34" s="7"/>
      <c r="Y34" s="7"/>
      <c r="Z34" s="7"/>
    </row>
    <row r="35" spans="1:26" ht="15.5" x14ac:dyDescent="0.25">
      <c r="A35" s="7"/>
      <c r="B35" s="7"/>
      <c r="C35" s="7"/>
      <c r="E35" s="7"/>
      <c r="F35" s="7"/>
      <c r="G35" s="7"/>
      <c r="H35" s="7"/>
      <c r="I35" s="7"/>
      <c r="J35" s="7"/>
      <c r="K35" s="7"/>
      <c r="L35" s="7"/>
      <c r="M35" s="7"/>
      <c r="N35" s="7"/>
      <c r="O35" s="7"/>
      <c r="P35" s="7"/>
      <c r="Q35" s="7"/>
      <c r="R35" s="7"/>
      <c r="S35" s="7"/>
      <c r="T35" s="7"/>
      <c r="U35" s="7"/>
      <c r="V35" s="7"/>
      <c r="W35" s="7"/>
      <c r="X35" s="7"/>
      <c r="Y35" s="7"/>
      <c r="Z35" s="7"/>
    </row>
    <row r="36" spans="1:26" ht="15.5"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5"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5"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5"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5"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5"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5"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5"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5"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5"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5"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5"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5"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5"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5"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5"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5"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5"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5"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5"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5"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5"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5"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5"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5"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5"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5"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5"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5"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5"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5"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5"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5"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5"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5"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5"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5"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5"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5"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5"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5"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5"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5"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5"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5"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5"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5"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5"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5"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5"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5"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5"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5"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5"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5"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5"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5"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5"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5"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5"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5"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5"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5"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5"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5"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5"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5"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5"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5"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5"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5"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5"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5"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5"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5"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5"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5"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5"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5"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5"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5"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5"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5"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5"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5"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5"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5"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5"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5"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5"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5"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5"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5"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5"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5"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5"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5"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5"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5"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5"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5"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5"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5"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5"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5"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5"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5"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5"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5"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5"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5"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5"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5"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5"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5"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5"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5"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5"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5"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5"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5"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5"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5"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5"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5"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5"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5"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5"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5"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5"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5"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5"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5"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5"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5"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5"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5"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5"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5"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5"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5"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5"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5"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5"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5"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5"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5"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5"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5"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5"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5"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5"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5"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5"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5"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5"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5"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5"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5"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5"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5"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5"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5"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5"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5"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5"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5"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5"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5"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5"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5"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5"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5"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5"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5"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5"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5"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5"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5"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5"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5"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5"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5"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5"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5"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5"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5"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5"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5"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5"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5"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5"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5"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5"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5"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5"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5"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5"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5"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5"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5"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5"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5"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5"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5"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5"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5"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5"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5"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5"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5"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5"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5"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5"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5"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5"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5"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5"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5"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5"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5"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5"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5"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5"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5"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5"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5"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5"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5"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5"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5"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5"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5"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5"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5"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5"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5"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5"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5"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5"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5"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5"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5"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5"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5"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5"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5"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5"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5"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5"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5"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5"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5"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5"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5"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5"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5"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5"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5"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5"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5"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5"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5"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5"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5"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5"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5"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5"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5"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5"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5"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5"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5"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5"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5"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5"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5"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5"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5"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5"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5"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5"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5"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5"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5"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5"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5"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5"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5"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5"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5"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5"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5"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5"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5"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5"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5"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5"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5"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5"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5"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5"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5"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5"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5"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5"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5"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5"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5"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5"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5"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5"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5"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5"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5"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5"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5"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5"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5"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5"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5"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5"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5"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5"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5"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5"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5"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5"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5"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5"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5"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5"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5"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5"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5"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5"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5"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5"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5"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5"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5"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5"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5"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5"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5"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5"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5"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5"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5"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5"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5"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5"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5"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5"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5"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5"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5"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5"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5"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5"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5"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5"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5"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5"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5"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5"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5"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5"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5"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5"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5"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5"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5"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5"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5"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5"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5"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5"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5"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5"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5"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5"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5"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5"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5"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5"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5"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5"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5"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5"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5"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5"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5"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5"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5"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5"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5"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5"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5"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5"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5"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5"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5"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5"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5"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5"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5"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5"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5"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5"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5"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5"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5"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5"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5"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5"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5"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5"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5"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5"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5"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5"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5"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5"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5"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5"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5"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5"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5"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5"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5"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5"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5"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5"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5"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5"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5"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5"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5"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5"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5"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5"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5"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5"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5"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5"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5"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5"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5"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5"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5"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5"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5"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5"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5"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5"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5"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5"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5"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5"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5"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5"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5"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5"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5"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5"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5"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5"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5"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5"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5"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5"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5"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5"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5"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5"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5"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5"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5"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5"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5"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5"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5"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5"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5"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5"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5"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5"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5"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5"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5"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5"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5"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5"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5"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5"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5"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5"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5"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5"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5"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5"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5"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5"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5"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5"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5"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5"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5"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5"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5"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5"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5"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5"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5"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5"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5"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5"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5"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5"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5"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5"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5"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5"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5"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5"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5"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5"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5"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5"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5"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5"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5"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5"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5"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5"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5"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5"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5"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5"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5"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5"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5"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5"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5"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5"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5"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5"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5"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5"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5"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5"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5"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5"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5"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5"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5"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5"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5"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5"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5"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5"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5"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5"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5"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5"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5"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5"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5"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5"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5"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5"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5"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5"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5"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5"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5"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5"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5"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5"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5"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5"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5"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5"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5"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5"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5"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5"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5"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5"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5"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5"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5"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5"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5"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5"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5"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5"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5"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5"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5"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5"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5"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5"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5"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5"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5"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5"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5"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5"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5"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5"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5"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5"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5"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5"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5"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5"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5"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5"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5"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5"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5"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5"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5"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5"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5"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5"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5"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5"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5"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5"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5"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5"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5"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5"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5"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5"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5"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5"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5"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5"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5"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5"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5"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5"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5"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5"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5"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5"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5"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5"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5"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5"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5"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5"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5"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5"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5"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5"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5"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5"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5"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5"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5"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5"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5"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5"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5"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5"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5"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5"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5"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5"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5"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5"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5"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5"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5"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5"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5"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5"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5"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5"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5"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5"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5"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5"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5"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5"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5"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5"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5"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5"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5"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5"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5"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5"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5"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5"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5"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5"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5"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5"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5"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5"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5"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5"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5"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5"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5"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5"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5"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5"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5"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5"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5"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5"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5"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5"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5"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5"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5"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5"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5"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5"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5"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5"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5"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5"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5"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5"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5"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5"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5"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5"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5"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5"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5"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5"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5"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5"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5"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5"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5"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5"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5"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5"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5"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5"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5"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5"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5"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5"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5"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5"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5"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5"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5"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5"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5"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5"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5"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5"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5"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5"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5"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5"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5"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5"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5"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5"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5"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5"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5"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5"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5"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5"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5"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5"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5"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5"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5"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5"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5"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5"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5"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5"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5"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5"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5"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5"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5"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5"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5"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5"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5"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5"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5"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5"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5"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5"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5"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5"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5"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5"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5"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5"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5"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5"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5"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5"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5"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5"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5"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5"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5"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5"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5"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5"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5"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5"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5"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5"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5"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5"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5"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5"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5"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5"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5"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5"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5"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5"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5"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5"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5"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5"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5"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5"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5"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5"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5"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5"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5"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5"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5"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5"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5"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5"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5"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5"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5"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5"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5"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5"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5"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5"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5"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5"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5"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5"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5"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5"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5"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5"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5"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5"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5"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5"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5"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5"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5"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5"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5"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5"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5"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5"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5"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5"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5"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5"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5"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5"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5"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5"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5"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5"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5"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5"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5"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5"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5"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5"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5"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5"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5"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5"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5"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5"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5"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5"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5"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5"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5"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5"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5"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5"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5"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5"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5"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5"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5"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5"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5"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5"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5"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5"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5"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5"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5"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5"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5"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5"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5"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5"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5"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5"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5"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5"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5"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5"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5"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5"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5"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5"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5"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5"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5"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5"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5"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5"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5"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5"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5"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5"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5"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5"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5"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5"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5"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5"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5"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5"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5"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5"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5"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5"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5"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sheetData>
  <mergeCells count="12">
    <mergeCell ref="N11:O11"/>
    <mergeCell ref="R11:T11"/>
    <mergeCell ref="R23:S23"/>
    <mergeCell ref="R24:S24"/>
    <mergeCell ref="E26:F26"/>
    <mergeCell ref="A1:C1"/>
    <mergeCell ref="F1:G1"/>
    <mergeCell ref="J1:K1"/>
    <mergeCell ref="F6:G6"/>
    <mergeCell ref="A11:B11"/>
    <mergeCell ref="E11:G11"/>
    <mergeCell ref="J11:K11"/>
  </mergeCells>
  <hyperlinks>
    <hyperlink ref="D2" r:id="rId1" xr:uid="{00000000-0004-0000-0100-000000000000}"/>
    <hyperlink ref="H2" r:id="rId2" xr:uid="{00000000-0004-0000-0100-000001000000}"/>
    <hyperlink ref="L2" r:id="rId3" xr:uid="{00000000-0004-0000-0100-000002000000}"/>
    <hyperlink ref="H7" r:id="rId4" xr:uid="{00000000-0004-0000-0100-000003000000}"/>
    <hyperlink ref="C12" r:id="rId5" xr:uid="{00000000-0004-0000-0100-000004000000}"/>
    <hyperlink ref="H12" r:id="rId6" xr:uid="{00000000-0004-0000-0100-000005000000}"/>
    <hyperlink ref="L12" r:id="rId7" xr:uid="{00000000-0004-0000-0100-000006000000}"/>
    <hyperlink ref="P12" r:id="rId8" xr:uid="{00000000-0004-0000-0100-000007000000}"/>
    <hyperlink ref="U12" r:id="rId9" xr:uid="{00000000-0004-0000-0100-000008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15"/>
  <sheetViews>
    <sheetView zoomScale="53" zoomScaleNormal="78" workbookViewId="0">
      <selection activeCell="K38" sqref="K38"/>
    </sheetView>
  </sheetViews>
  <sheetFormatPr defaultColWidth="12.54296875" defaultRowHeight="12.5" x14ac:dyDescent="0.25"/>
  <cols>
    <col min="1" max="1" width="36.26953125" bestFit="1" customWidth="1"/>
    <col min="2" max="2" width="18.453125" customWidth="1"/>
    <col min="3" max="3" width="10.81640625" customWidth="1"/>
    <col min="4" max="4" width="13.453125" bestFit="1" customWidth="1"/>
    <col min="5" max="5" width="19" customWidth="1"/>
    <col min="6" max="6" width="42.1796875" bestFit="1" customWidth="1"/>
    <col min="7" max="7" width="20.453125" customWidth="1"/>
    <col min="8" max="8" width="11" customWidth="1"/>
  </cols>
  <sheetData>
    <row r="1" spans="1:26" ht="15.5" x14ac:dyDescent="0.25">
      <c r="A1" s="158" t="s">
        <v>139</v>
      </c>
      <c r="B1" s="159"/>
      <c r="C1" s="159"/>
      <c r="D1" s="159"/>
      <c r="E1" s="159"/>
      <c r="F1" s="159"/>
      <c r="G1" s="159"/>
      <c r="H1" s="159"/>
      <c r="I1" s="46"/>
      <c r="J1" s="46"/>
      <c r="K1" s="46"/>
      <c r="L1" s="46"/>
      <c r="M1" s="46"/>
      <c r="N1" s="46"/>
      <c r="O1" s="46"/>
      <c r="P1" s="46"/>
      <c r="Q1" s="7"/>
      <c r="R1" s="7"/>
      <c r="S1" s="7"/>
      <c r="T1" s="7"/>
      <c r="U1" s="7"/>
      <c r="V1" s="7"/>
      <c r="W1" s="7"/>
      <c r="X1" s="7"/>
      <c r="Y1" s="7"/>
      <c r="Z1" s="7"/>
    </row>
    <row r="2" spans="1:26" ht="15.5" x14ac:dyDescent="0.25">
      <c r="A2" s="10" t="s">
        <v>140</v>
      </c>
      <c r="B2" s="10" t="s">
        <v>141</v>
      </c>
      <c r="C2" s="10" t="s">
        <v>142</v>
      </c>
      <c r="D2" s="7"/>
      <c r="E2" s="7"/>
      <c r="F2" s="10" t="s">
        <v>143</v>
      </c>
      <c r="G2" s="10" t="s">
        <v>141</v>
      </c>
      <c r="H2" s="10" t="s">
        <v>142</v>
      </c>
      <c r="I2" s="7"/>
      <c r="J2" s="9"/>
      <c r="K2" s="9"/>
      <c r="L2" s="7"/>
      <c r="M2" s="7"/>
      <c r="N2" s="7"/>
      <c r="O2" s="7"/>
      <c r="P2" s="7"/>
      <c r="Q2" s="7"/>
      <c r="R2" s="7"/>
      <c r="S2" s="7"/>
      <c r="T2" s="7"/>
      <c r="U2" s="7"/>
      <c r="V2" s="7"/>
      <c r="W2" s="7"/>
      <c r="X2" s="7"/>
      <c r="Y2" s="7"/>
      <c r="Z2" s="7"/>
    </row>
    <row r="3" spans="1:26" ht="15.5" x14ac:dyDescent="0.25">
      <c r="A3" s="151" t="s">
        <v>144</v>
      </c>
      <c r="B3" s="152"/>
      <c r="C3" s="153"/>
      <c r="D3" s="7"/>
      <c r="E3" s="7"/>
      <c r="F3" s="151" t="s">
        <v>145</v>
      </c>
      <c r="G3" s="152"/>
      <c r="H3" s="153"/>
      <c r="I3" s="7"/>
      <c r="J3" s="9"/>
      <c r="K3" s="9"/>
      <c r="L3" s="7"/>
      <c r="M3" s="7"/>
      <c r="N3" s="7"/>
      <c r="O3" s="7"/>
      <c r="P3" s="7"/>
      <c r="Q3" s="7"/>
      <c r="R3" s="7"/>
      <c r="S3" s="7"/>
      <c r="T3" s="7"/>
      <c r="U3" s="7"/>
      <c r="V3" s="7"/>
      <c r="W3" s="7"/>
      <c r="X3" s="7"/>
      <c r="Y3" s="7"/>
      <c r="Z3" s="7"/>
    </row>
    <row r="4" spans="1:26" ht="15.5" x14ac:dyDescent="0.25">
      <c r="A4" s="5" t="s">
        <v>146</v>
      </c>
      <c r="B4" s="47">
        <f ca="1">'3. Funding Allocation'!L5</f>
        <v>41955534.989242315</v>
      </c>
      <c r="C4" s="37">
        <f t="shared" ref="C4:C6" ca="1" si="0">B4/$B$17</f>
        <v>0.17010733192244482</v>
      </c>
      <c r="D4" s="7"/>
      <c r="E4" s="7"/>
      <c r="F4" s="5" t="s">
        <v>147</v>
      </c>
      <c r="G4" s="20">
        <v>0</v>
      </c>
      <c r="H4" s="37">
        <f t="shared" ref="H4:H9" ca="1" si="1">G4/$G$9</f>
        <v>0</v>
      </c>
      <c r="I4" s="7"/>
      <c r="J4" s="7"/>
      <c r="K4" s="7"/>
      <c r="L4" s="7"/>
      <c r="M4" s="7"/>
      <c r="N4" s="7"/>
      <c r="O4" s="7"/>
      <c r="P4" s="7"/>
      <c r="Q4" s="7"/>
      <c r="R4" s="7"/>
      <c r="S4" s="7"/>
      <c r="T4" s="7"/>
      <c r="U4" s="7"/>
      <c r="V4" s="7"/>
      <c r="W4" s="7"/>
      <c r="X4" s="7"/>
      <c r="Y4" s="7"/>
      <c r="Z4" s="7"/>
    </row>
    <row r="5" spans="1:26" ht="15.5" x14ac:dyDescent="0.25">
      <c r="A5" s="5" t="s">
        <v>148</v>
      </c>
      <c r="B5" s="47">
        <v>60000000</v>
      </c>
      <c r="C5" s="37">
        <f t="shared" ca="1" si="0"/>
        <v>0.243268019772926</v>
      </c>
      <c r="D5" s="7"/>
      <c r="E5" s="7"/>
      <c r="F5" s="5" t="s">
        <v>149</v>
      </c>
      <c r="G5" s="20">
        <v>0</v>
      </c>
      <c r="H5" s="37">
        <f t="shared" ca="1" si="1"/>
        <v>0</v>
      </c>
      <c r="I5" s="7"/>
      <c r="J5" s="7"/>
      <c r="K5" s="7"/>
      <c r="L5" s="7"/>
      <c r="M5" s="7"/>
      <c r="N5" s="7"/>
      <c r="O5" s="7"/>
      <c r="P5" s="7"/>
      <c r="Q5" s="7"/>
      <c r="R5" s="7"/>
      <c r="S5" s="7"/>
      <c r="T5" s="7"/>
      <c r="U5" s="7"/>
      <c r="V5" s="7"/>
      <c r="W5" s="7"/>
      <c r="X5" s="7"/>
      <c r="Y5" s="7"/>
      <c r="Z5" s="7"/>
    </row>
    <row r="6" spans="1:26" ht="15.5" x14ac:dyDescent="0.25">
      <c r="A6" s="48" t="s">
        <v>150</v>
      </c>
      <c r="B6" s="49">
        <f ca="1">SUM(B4:B5)</f>
        <v>101955534.98924232</v>
      </c>
      <c r="C6" s="50">
        <f t="shared" ca="1" si="0"/>
        <v>0.41337535169537082</v>
      </c>
      <c r="D6" s="7"/>
      <c r="E6" s="7"/>
      <c r="F6" s="5" t="s">
        <v>151</v>
      </c>
      <c r="G6" s="20">
        <v>0</v>
      </c>
      <c r="H6" s="37">
        <f t="shared" ca="1" si="1"/>
        <v>0</v>
      </c>
      <c r="I6" s="7"/>
      <c r="J6" s="7"/>
      <c r="K6" s="7"/>
      <c r="L6" s="7"/>
      <c r="M6" s="7"/>
      <c r="N6" s="7"/>
      <c r="O6" s="7"/>
      <c r="P6" s="7"/>
      <c r="Q6" s="7"/>
      <c r="R6" s="7"/>
      <c r="S6" s="7"/>
      <c r="T6" s="7"/>
      <c r="U6" s="7"/>
      <c r="V6" s="7"/>
      <c r="W6" s="7"/>
      <c r="X6" s="7"/>
      <c r="Y6" s="7"/>
      <c r="Z6" s="7"/>
    </row>
    <row r="7" spans="1:26" ht="15.5" x14ac:dyDescent="0.25">
      <c r="A7" s="154"/>
      <c r="B7" s="152"/>
      <c r="C7" s="153"/>
      <c r="D7" s="7"/>
      <c r="E7" s="7"/>
      <c r="F7" s="11" t="s">
        <v>152</v>
      </c>
      <c r="G7" s="49">
        <f>SUM(G4:G6)</f>
        <v>0</v>
      </c>
      <c r="H7" s="37">
        <f t="shared" ca="1" si="1"/>
        <v>0</v>
      </c>
      <c r="I7" s="7"/>
      <c r="J7" s="7"/>
      <c r="K7" s="7"/>
      <c r="L7" s="7"/>
      <c r="M7" s="7"/>
      <c r="N7" s="7"/>
      <c r="O7" s="7"/>
      <c r="P7" s="7"/>
      <c r="Q7" s="7"/>
      <c r="R7" s="7"/>
      <c r="S7" s="7"/>
      <c r="T7" s="7"/>
      <c r="U7" s="7"/>
      <c r="V7" s="7"/>
      <c r="W7" s="7"/>
      <c r="X7" s="7"/>
      <c r="Y7" s="7"/>
      <c r="Z7" s="7"/>
    </row>
    <row r="8" spans="1:26" ht="15.5" x14ac:dyDescent="0.25">
      <c r="A8" s="151" t="s">
        <v>153</v>
      </c>
      <c r="B8" s="152"/>
      <c r="C8" s="153"/>
      <c r="D8" s="7"/>
      <c r="E8" s="7"/>
      <c r="F8" s="11" t="s">
        <v>154</v>
      </c>
      <c r="G8" s="49">
        <f ca="1">G9-G7</f>
        <v>246641543.98924232</v>
      </c>
      <c r="H8" s="37">
        <f t="shared" ca="1" si="1"/>
        <v>1</v>
      </c>
      <c r="I8" s="7"/>
      <c r="J8" s="7"/>
      <c r="K8" s="7"/>
      <c r="L8" s="7"/>
      <c r="M8" s="7"/>
      <c r="N8" s="7"/>
      <c r="O8" s="7"/>
      <c r="P8" s="7"/>
      <c r="Q8" s="7"/>
      <c r="R8" s="7"/>
      <c r="S8" s="7"/>
      <c r="T8" s="7"/>
      <c r="U8" s="7"/>
      <c r="V8" s="7"/>
      <c r="W8" s="7"/>
      <c r="X8" s="7"/>
      <c r="Y8" s="7"/>
      <c r="Z8" s="7"/>
    </row>
    <row r="9" spans="1:26" ht="15.5" x14ac:dyDescent="0.25">
      <c r="A9" s="5" t="s">
        <v>155</v>
      </c>
      <c r="B9" s="47">
        <v>8790000</v>
      </c>
      <c r="C9" s="37">
        <f t="shared" ref="C9:C15" ca="1" si="2">B9/$B$17</f>
        <v>3.5638764896733663E-2</v>
      </c>
      <c r="D9" s="141" t="s">
        <v>156</v>
      </c>
      <c r="E9" s="7"/>
      <c r="F9" s="51" t="s">
        <v>157</v>
      </c>
      <c r="G9" s="52">
        <f ca="1">B17</f>
        <v>246641543.98924232</v>
      </c>
      <c r="H9" s="53">
        <f t="shared" ca="1" si="1"/>
        <v>1</v>
      </c>
      <c r="I9" s="7"/>
      <c r="J9" s="7"/>
      <c r="K9" s="7"/>
      <c r="L9" s="7"/>
      <c r="M9" s="7"/>
      <c r="N9" s="7"/>
      <c r="O9" s="7"/>
      <c r="P9" s="7"/>
      <c r="Q9" s="7"/>
      <c r="R9" s="7"/>
      <c r="S9" s="7"/>
      <c r="T9" s="7"/>
      <c r="U9" s="7"/>
      <c r="V9" s="7"/>
      <c r="W9" s="7"/>
      <c r="X9" s="7"/>
      <c r="Y9" s="7"/>
      <c r="Z9" s="7"/>
    </row>
    <row r="10" spans="1:26" ht="15.5" x14ac:dyDescent="0.25">
      <c r="A10" s="5" t="s">
        <v>158</v>
      </c>
      <c r="B10" s="47">
        <v>11090000</v>
      </c>
      <c r="C10" s="37">
        <f t="shared" ca="1" si="2"/>
        <v>4.4964038988029156E-2</v>
      </c>
      <c r="D10" s="141" t="s">
        <v>159</v>
      </c>
      <c r="E10" s="7"/>
      <c r="F10" s="9"/>
      <c r="G10" s="9"/>
      <c r="H10" s="9"/>
      <c r="I10" s="7"/>
      <c r="J10" s="7"/>
      <c r="K10" s="7"/>
      <c r="L10" s="7"/>
      <c r="M10" s="7"/>
      <c r="N10" s="7"/>
      <c r="O10" s="7"/>
      <c r="P10" s="7"/>
      <c r="Q10" s="7"/>
      <c r="R10" s="7"/>
      <c r="S10" s="7"/>
      <c r="T10" s="7"/>
      <c r="U10" s="7"/>
      <c r="V10" s="7"/>
      <c r="W10" s="7"/>
      <c r="X10" s="7"/>
      <c r="Y10" s="7"/>
      <c r="Z10" s="7"/>
    </row>
    <row r="11" spans="1:26" ht="15.5" x14ac:dyDescent="0.25">
      <c r="A11" s="5" t="s">
        <v>160</v>
      </c>
      <c r="B11" s="47">
        <v>11990000</v>
      </c>
      <c r="C11" s="37">
        <f t="shared" ca="1" si="2"/>
        <v>4.8613059284623047E-2</v>
      </c>
      <c r="D11" s="141" t="s">
        <v>161</v>
      </c>
      <c r="E11" s="7"/>
      <c r="F11" s="10" t="s">
        <v>162</v>
      </c>
      <c r="G11" s="10" t="s">
        <v>163</v>
      </c>
      <c r="H11" s="9"/>
      <c r="I11" s="7"/>
      <c r="J11" s="7"/>
      <c r="K11" s="7"/>
      <c r="L11" s="7"/>
      <c r="M11" s="7"/>
      <c r="N11" s="7"/>
      <c r="O11" s="7"/>
      <c r="P11" s="7"/>
      <c r="Q11" s="7"/>
      <c r="R11" s="7"/>
      <c r="S11" s="7"/>
      <c r="T11" s="7"/>
      <c r="U11" s="7"/>
      <c r="V11" s="7"/>
      <c r="W11" s="7"/>
      <c r="X11" s="7"/>
      <c r="Y11" s="7"/>
      <c r="Z11" s="7"/>
    </row>
    <row r="12" spans="1:26" ht="15.5" x14ac:dyDescent="0.25">
      <c r="A12" s="5" t="s">
        <v>164</v>
      </c>
      <c r="B12" s="47">
        <v>14490000</v>
      </c>
      <c r="C12" s="37">
        <f t="shared" ca="1" si="2"/>
        <v>5.8749226775161631E-2</v>
      </c>
      <c r="D12" s="141" t="s">
        <v>165</v>
      </c>
      <c r="E12" s="7"/>
      <c r="F12" s="5" t="s">
        <v>166</v>
      </c>
      <c r="G12" s="37">
        <f ca="1">G8/B17</f>
        <v>1</v>
      </c>
      <c r="H12" s="54"/>
      <c r="I12" s="7"/>
      <c r="J12" s="7"/>
      <c r="K12" s="7"/>
      <c r="L12" s="7"/>
      <c r="M12" s="7"/>
      <c r="N12" s="7"/>
      <c r="O12" s="7"/>
      <c r="P12" s="7"/>
      <c r="Q12" s="7"/>
      <c r="R12" s="7"/>
      <c r="S12" s="7"/>
      <c r="T12" s="7"/>
      <c r="U12" s="7"/>
      <c r="V12" s="7"/>
      <c r="W12" s="7"/>
      <c r="X12" s="7"/>
      <c r="Y12" s="7"/>
      <c r="Z12" s="7"/>
    </row>
    <row r="13" spans="1:26" ht="15.5" x14ac:dyDescent="0.25">
      <c r="A13" s="5" t="s">
        <v>167</v>
      </c>
      <c r="B13" s="47">
        <v>34735509</v>
      </c>
      <c r="C13" s="37">
        <f t="shared" ca="1" si="2"/>
        <v>0.14083397483724416</v>
      </c>
      <c r="D13" s="141" t="s">
        <v>168</v>
      </c>
      <c r="E13" s="7"/>
      <c r="F13" s="9"/>
      <c r="G13" s="9"/>
      <c r="H13" s="7"/>
      <c r="I13" s="7"/>
      <c r="J13" s="7"/>
      <c r="K13" s="7"/>
      <c r="L13" s="7"/>
      <c r="M13" s="7"/>
      <c r="N13" s="7"/>
      <c r="O13" s="7"/>
      <c r="P13" s="7"/>
      <c r="Q13" s="7"/>
      <c r="R13" s="7"/>
      <c r="S13" s="7"/>
      <c r="T13" s="7"/>
      <c r="U13" s="7"/>
      <c r="V13" s="7"/>
      <c r="W13" s="7"/>
      <c r="X13" s="7"/>
      <c r="Y13" s="7"/>
      <c r="Z13" s="7"/>
    </row>
    <row r="14" spans="1:26" ht="15.5" x14ac:dyDescent="0.25">
      <c r="A14" s="5" t="s">
        <v>169</v>
      </c>
      <c r="B14" s="47">
        <v>63590500</v>
      </c>
      <c r="C14" s="37">
        <f t="shared" ca="1" si="2"/>
        <v>0.25782558352283752</v>
      </c>
      <c r="D14" s="141" t="s">
        <v>170</v>
      </c>
      <c r="E14" s="7"/>
      <c r="F14" s="7"/>
      <c r="G14" s="7"/>
      <c r="H14" s="7"/>
      <c r="I14" s="7"/>
      <c r="J14" s="7"/>
      <c r="K14" s="7"/>
      <c r="L14" s="7"/>
      <c r="M14" s="7"/>
      <c r="N14" s="7"/>
      <c r="O14" s="7"/>
      <c r="P14" s="7"/>
      <c r="Q14" s="7"/>
      <c r="R14" s="7"/>
      <c r="S14" s="7"/>
      <c r="T14" s="7"/>
      <c r="U14" s="7"/>
      <c r="V14" s="7"/>
      <c r="W14" s="7"/>
      <c r="X14" s="7"/>
      <c r="Y14" s="7"/>
      <c r="Z14" s="7"/>
    </row>
    <row r="15" spans="1:26" ht="15.5" x14ac:dyDescent="0.25">
      <c r="A15" s="48" t="s">
        <v>171</v>
      </c>
      <c r="B15" s="49">
        <f>SUM(B9:B14)</f>
        <v>144686009</v>
      </c>
      <c r="C15" s="50">
        <f t="shared" ca="1" si="2"/>
        <v>0.58662464830462913</v>
      </c>
      <c r="D15" s="7"/>
      <c r="E15" s="7"/>
      <c r="F15" s="7"/>
      <c r="G15" s="7"/>
      <c r="H15" s="7"/>
      <c r="I15" s="7"/>
      <c r="J15" s="7"/>
      <c r="K15" s="7"/>
      <c r="L15" s="7"/>
      <c r="M15" s="7"/>
      <c r="N15" s="7"/>
      <c r="O15" s="7"/>
      <c r="P15" s="7"/>
      <c r="Q15" s="7"/>
      <c r="R15" s="7"/>
      <c r="S15" s="7"/>
      <c r="T15" s="7"/>
      <c r="U15" s="7"/>
      <c r="V15" s="7"/>
      <c r="W15" s="7"/>
      <c r="X15" s="7"/>
      <c r="Y15" s="7"/>
      <c r="Z15" s="7"/>
    </row>
    <row r="16" spans="1:26" ht="15.5" x14ac:dyDescent="0.25">
      <c r="A16" s="154"/>
      <c r="B16" s="152"/>
      <c r="C16" s="153"/>
      <c r="D16" s="9"/>
      <c r="E16" s="7"/>
      <c r="F16" s="7"/>
      <c r="G16" s="7"/>
      <c r="H16" s="7"/>
      <c r="I16" s="7"/>
      <c r="J16" s="7"/>
      <c r="K16" s="7"/>
      <c r="L16" s="7"/>
      <c r="M16" s="7"/>
      <c r="N16" s="7"/>
      <c r="O16" s="7"/>
      <c r="P16" s="7"/>
      <c r="Q16" s="7"/>
      <c r="R16" s="7"/>
      <c r="S16" s="7"/>
      <c r="T16" s="7"/>
      <c r="U16" s="7"/>
      <c r="V16" s="7"/>
      <c r="W16" s="7"/>
      <c r="X16" s="7"/>
      <c r="Y16" s="7"/>
      <c r="Z16" s="7"/>
    </row>
    <row r="17" spans="1:26" ht="15.5" x14ac:dyDescent="0.25">
      <c r="A17" s="51" t="s">
        <v>172</v>
      </c>
      <c r="B17" s="52">
        <f ca="1">SUM(B6,B15)</f>
        <v>246641543.98924232</v>
      </c>
      <c r="C17" s="53">
        <f ca="1">B17/$B$17</f>
        <v>1</v>
      </c>
      <c r="D17" s="9"/>
      <c r="E17" s="7"/>
      <c r="F17" s="7"/>
      <c r="G17" s="7"/>
      <c r="H17" s="7"/>
      <c r="I17" s="7"/>
      <c r="J17" s="7"/>
      <c r="K17" s="7"/>
      <c r="L17" s="7"/>
      <c r="M17" s="7"/>
      <c r="N17" s="7"/>
      <c r="O17" s="7"/>
      <c r="P17" s="7"/>
      <c r="Q17" s="7"/>
      <c r="R17" s="7"/>
      <c r="S17" s="7"/>
      <c r="T17" s="7"/>
      <c r="U17" s="7"/>
      <c r="V17" s="7"/>
      <c r="W17" s="7"/>
      <c r="X17" s="7"/>
      <c r="Y17" s="7"/>
      <c r="Z17" s="7"/>
    </row>
    <row r="18" spans="1:26" ht="15.5" x14ac:dyDescent="0.25">
      <c r="A18" s="7"/>
      <c r="B18" s="7"/>
      <c r="C18" s="9"/>
      <c r="D18" s="9"/>
      <c r="E18" s="7"/>
      <c r="F18" s="7"/>
      <c r="G18" s="7"/>
      <c r="H18" s="7"/>
      <c r="I18" s="7"/>
      <c r="J18" s="7"/>
      <c r="K18" s="7"/>
      <c r="L18" s="7"/>
      <c r="M18" s="7"/>
      <c r="N18" s="7"/>
      <c r="O18" s="7"/>
      <c r="P18" s="7"/>
      <c r="Q18" s="7"/>
      <c r="R18" s="7"/>
      <c r="S18" s="7"/>
      <c r="T18" s="7"/>
      <c r="U18" s="7"/>
      <c r="V18" s="7"/>
      <c r="W18" s="7"/>
      <c r="X18" s="7"/>
      <c r="Y18" s="7"/>
      <c r="Z18" s="7"/>
    </row>
    <row r="19" spans="1:26" ht="15.5" x14ac:dyDescent="0.25">
      <c r="A19" s="158" t="s">
        <v>173</v>
      </c>
      <c r="B19" s="159"/>
      <c r="C19" s="159"/>
      <c r="D19" s="159"/>
      <c r="E19" s="159"/>
      <c r="F19" s="159"/>
      <c r="G19" s="159"/>
      <c r="H19" s="159"/>
      <c r="I19" s="46"/>
      <c r="J19" s="46"/>
      <c r="K19" s="46"/>
      <c r="L19" s="46"/>
      <c r="M19" s="7"/>
      <c r="N19" s="7"/>
      <c r="O19" s="7"/>
      <c r="P19" s="7"/>
      <c r="Q19" s="7"/>
      <c r="R19" s="7"/>
      <c r="S19" s="7"/>
      <c r="T19" s="7"/>
      <c r="U19" s="7"/>
      <c r="V19" s="7"/>
      <c r="W19" s="7"/>
      <c r="X19" s="7"/>
      <c r="Y19" s="7"/>
      <c r="Z19" s="7"/>
    </row>
    <row r="20" spans="1:26" ht="15.5" x14ac:dyDescent="0.25">
      <c r="A20" s="10" t="s">
        <v>140</v>
      </c>
      <c r="B20" s="10" t="s">
        <v>141</v>
      </c>
      <c r="C20" s="10" t="s">
        <v>142</v>
      </c>
      <c r="D20" s="7"/>
      <c r="E20" s="7"/>
      <c r="F20" s="10" t="s">
        <v>143</v>
      </c>
      <c r="G20" s="10" t="s">
        <v>141</v>
      </c>
      <c r="H20" s="10" t="s">
        <v>142</v>
      </c>
      <c r="I20" s="7"/>
      <c r="J20" s="7"/>
      <c r="K20" s="7"/>
      <c r="L20" s="7"/>
      <c r="M20" s="7"/>
      <c r="N20" s="7"/>
      <c r="O20" s="7"/>
      <c r="P20" s="7"/>
      <c r="Q20" s="7"/>
      <c r="R20" s="7"/>
      <c r="S20" s="7"/>
      <c r="T20" s="7"/>
      <c r="U20" s="7"/>
      <c r="V20" s="7"/>
      <c r="W20" s="7"/>
      <c r="X20" s="7"/>
      <c r="Y20" s="7"/>
      <c r="Z20" s="7"/>
    </row>
    <row r="21" spans="1:26" ht="15.5" x14ac:dyDescent="0.25">
      <c r="A21" s="151" t="s">
        <v>174</v>
      </c>
      <c r="B21" s="152"/>
      <c r="C21" s="153"/>
      <c r="D21" s="7"/>
      <c r="E21" s="7"/>
      <c r="F21" s="151" t="s">
        <v>145</v>
      </c>
      <c r="G21" s="152"/>
      <c r="H21" s="153"/>
      <c r="I21" s="7"/>
      <c r="J21" s="7"/>
      <c r="K21" s="7"/>
      <c r="L21" s="7"/>
      <c r="M21" s="7"/>
      <c r="N21" s="7"/>
      <c r="O21" s="7"/>
      <c r="P21" s="7"/>
      <c r="Q21" s="7"/>
      <c r="R21" s="7"/>
      <c r="S21" s="7"/>
      <c r="T21" s="7"/>
      <c r="U21" s="7"/>
      <c r="V21" s="7"/>
      <c r="W21" s="7"/>
      <c r="X21" s="7"/>
      <c r="Y21" s="7"/>
      <c r="Z21" s="7"/>
    </row>
    <row r="22" spans="1:26" ht="15.5" x14ac:dyDescent="0.25">
      <c r="A22" s="5" t="s">
        <v>144</v>
      </c>
      <c r="B22" s="47">
        <f ca="1">B6</f>
        <v>101955534.98924232</v>
      </c>
      <c r="C22" s="37">
        <f t="shared" ref="C22:C24" ca="1" si="3">B22/$B$36</f>
        <v>4.0010591354723646E-3</v>
      </c>
      <c r="D22" s="7"/>
      <c r="E22" s="7"/>
      <c r="F22" s="5" t="s">
        <v>147</v>
      </c>
      <c r="G22" s="47">
        <v>0</v>
      </c>
      <c r="H22" s="37">
        <f t="shared" ref="H22:H26" ca="1" si="4">G22/$G$26</f>
        <v>0</v>
      </c>
      <c r="I22" s="7"/>
      <c r="J22" s="7"/>
      <c r="K22" s="7"/>
      <c r="L22" s="7"/>
      <c r="M22" s="7"/>
      <c r="N22" s="7"/>
      <c r="O22" s="7"/>
      <c r="P22" s="7"/>
      <c r="Q22" s="7"/>
      <c r="R22" s="7"/>
      <c r="S22" s="7"/>
      <c r="T22" s="7"/>
      <c r="U22" s="7"/>
      <c r="V22" s="7"/>
      <c r="W22" s="7"/>
      <c r="X22" s="7"/>
      <c r="Y22" s="7"/>
      <c r="Z22" s="7"/>
    </row>
    <row r="23" spans="1:26" ht="15.5" x14ac:dyDescent="0.25">
      <c r="A23" s="5" t="s">
        <v>153</v>
      </c>
      <c r="B23" s="47">
        <f>B15</f>
        <v>144686009</v>
      </c>
      <c r="C23" s="37">
        <f t="shared" ca="1" si="3"/>
        <v>5.6779387028430403E-3</v>
      </c>
      <c r="D23" s="7"/>
      <c r="E23" s="7"/>
      <c r="F23" s="5" t="s">
        <v>149</v>
      </c>
      <c r="G23" s="47">
        <v>0</v>
      </c>
      <c r="H23" s="37">
        <f t="shared" ca="1" si="4"/>
        <v>0</v>
      </c>
      <c r="I23" s="7"/>
      <c r="J23" s="7"/>
      <c r="K23" s="7"/>
      <c r="L23" s="7"/>
      <c r="M23" s="7"/>
      <c r="N23" s="7"/>
      <c r="O23" s="7"/>
      <c r="P23" s="7"/>
      <c r="Q23" s="7"/>
      <c r="R23" s="7"/>
      <c r="S23" s="7"/>
      <c r="T23" s="7"/>
      <c r="U23" s="7"/>
      <c r="V23" s="7"/>
      <c r="W23" s="7"/>
      <c r="X23" s="7"/>
      <c r="Y23" s="7"/>
      <c r="Z23" s="7"/>
    </row>
    <row r="24" spans="1:26" ht="15.5" x14ac:dyDescent="0.25">
      <c r="A24" s="48" t="s">
        <v>175</v>
      </c>
      <c r="B24" s="49">
        <f ca="1">B17</f>
        <v>246641543.98924232</v>
      </c>
      <c r="C24" s="50">
        <f t="shared" ca="1" si="3"/>
        <v>9.6789978383154049E-3</v>
      </c>
      <c r="D24" s="7"/>
      <c r="E24" s="7"/>
      <c r="F24" s="5" t="s">
        <v>151</v>
      </c>
      <c r="G24" s="47">
        <v>0</v>
      </c>
      <c r="H24" s="37">
        <f t="shared" ca="1" si="4"/>
        <v>0</v>
      </c>
      <c r="I24" s="7"/>
      <c r="J24" s="7"/>
      <c r="K24" s="7"/>
      <c r="L24" s="7"/>
      <c r="M24" s="7"/>
      <c r="N24" s="7"/>
      <c r="O24" s="7"/>
      <c r="P24" s="7"/>
      <c r="Q24" s="7"/>
      <c r="R24" s="7"/>
      <c r="S24" s="7"/>
      <c r="T24" s="7"/>
      <c r="U24" s="7"/>
      <c r="V24" s="7"/>
      <c r="W24" s="7"/>
      <c r="X24" s="7"/>
      <c r="Y24" s="7"/>
      <c r="Z24" s="7"/>
    </row>
    <row r="25" spans="1:26" ht="15.5" x14ac:dyDescent="0.25">
      <c r="A25" s="154"/>
      <c r="B25" s="152"/>
      <c r="C25" s="153"/>
      <c r="D25" s="7"/>
      <c r="E25" s="7"/>
      <c r="F25" s="11" t="s">
        <v>176</v>
      </c>
      <c r="G25" s="49">
        <f ca="1">'2. Consumption Needs'!B22</f>
        <v>27200706901.084717</v>
      </c>
      <c r="H25" s="37">
        <f t="shared" ca="1" si="4"/>
        <v>1</v>
      </c>
      <c r="I25" s="7"/>
      <c r="J25" s="7"/>
      <c r="K25" s="7"/>
      <c r="L25" s="7"/>
      <c r="M25" s="7"/>
      <c r="N25" s="7"/>
      <c r="O25" s="7"/>
      <c r="P25" s="7"/>
      <c r="Q25" s="7"/>
      <c r="R25" s="7"/>
      <c r="S25" s="7"/>
      <c r="T25" s="7"/>
      <c r="U25" s="7"/>
      <c r="V25" s="7"/>
      <c r="W25" s="7"/>
      <c r="X25" s="7"/>
      <c r="Y25" s="7"/>
      <c r="Z25" s="7"/>
    </row>
    <row r="26" spans="1:26" ht="15.5" x14ac:dyDescent="0.25">
      <c r="A26" s="151" t="s">
        <v>177</v>
      </c>
      <c r="B26" s="152"/>
      <c r="C26" s="153"/>
      <c r="D26" s="7"/>
      <c r="E26" s="7"/>
      <c r="F26" s="51" t="s">
        <v>152</v>
      </c>
      <c r="G26" s="52">
        <f ca="1">SUM(G22:G25)</f>
        <v>27200706901.084717</v>
      </c>
      <c r="H26" s="53">
        <f t="shared" ca="1" si="4"/>
        <v>1</v>
      </c>
      <c r="I26" s="7"/>
      <c r="J26" s="7"/>
      <c r="K26" s="7"/>
      <c r="L26" s="7"/>
      <c r="M26" s="7"/>
      <c r="N26" s="7"/>
      <c r="O26" s="7"/>
      <c r="P26" s="7"/>
      <c r="Q26" s="7"/>
      <c r="R26" s="7"/>
      <c r="S26" s="7"/>
      <c r="T26" s="7"/>
      <c r="U26" s="7"/>
      <c r="V26" s="7"/>
      <c r="W26" s="7"/>
      <c r="X26" s="7"/>
      <c r="Y26" s="7"/>
      <c r="Z26" s="7"/>
    </row>
    <row r="27" spans="1:26" ht="15.5" x14ac:dyDescent="0.25">
      <c r="A27" s="5" t="s">
        <v>178</v>
      </c>
      <c r="B27" s="47">
        <f>'2. Human Capital &amp; Pension Valu'!B19</f>
        <v>8905149160.7896347</v>
      </c>
      <c r="C27" s="37">
        <f t="shared" ref="C27:C29" ca="1" si="5">B27/$B$36</f>
        <v>0.34946634732759607</v>
      </c>
      <c r="D27" s="7"/>
      <c r="E27" s="7"/>
      <c r="F27" s="173"/>
      <c r="G27" s="152"/>
      <c r="H27" s="153"/>
      <c r="I27" s="7"/>
      <c r="J27" s="7"/>
      <c r="K27" s="7"/>
      <c r="L27" s="7"/>
      <c r="M27" s="7"/>
      <c r="N27" s="7"/>
      <c r="O27" s="7"/>
      <c r="P27" s="7"/>
      <c r="Q27" s="7"/>
      <c r="R27" s="7"/>
      <c r="S27" s="7"/>
      <c r="T27" s="7"/>
      <c r="U27" s="7"/>
      <c r="V27" s="7"/>
      <c r="W27" s="7"/>
      <c r="X27" s="7"/>
      <c r="Y27" s="7"/>
      <c r="Z27" s="7"/>
    </row>
    <row r="28" spans="1:26" ht="15.5" x14ac:dyDescent="0.25">
      <c r="A28" s="5" t="s">
        <v>179</v>
      </c>
      <c r="B28" s="47">
        <f>'2. Human Capital &amp; Pension Valu'!B33</f>
        <v>10511668155.466854</v>
      </c>
      <c r="C28" s="37">
        <f t="shared" ca="1" si="5"/>
        <v>0.41251125705850361</v>
      </c>
      <c r="D28" s="7"/>
      <c r="E28" s="7"/>
      <c r="F28" s="51" t="s">
        <v>180</v>
      </c>
      <c r="G28" s="172">
        <f ca="1">B36-G26</f>
        <v>-1718570412.4408264</v>
      </c>
      <c r="H28" s="153"/>
      <c r="I28" s="7"/>
      <c r="J28" s="7"/>
      <c r="K28" s="7"/>
      <c r="L28" s="7"/>
      <c r="M28" s="7"/>
      <c r="N28" s="7"/>
      <c r="O28" s="7"/>
      <c r="P28" s="7"/>
      <c r="Q28" s="7"/>
      <c r="R28" s="7"/>
      <c r="S28" s="7"/>
      <c r="T28" s="7"/>
      <c r="U28" s="7"/>
      <c r="V28" s="7"/>
      <c r="W28" s="7"/>
      <c r="X28" s="7"/>
      <c r="Y28" s="7"/>
      <c r="Z28" s="7"/>
    </row>
    <row r="29" spans="1:26" ht="15.5" x14ac:dyDescent="0.25">
      <c r="A29" s="48" t="s">
        <v>181</v>
      </c>
      <c r="B29" s="49">
        <f>'2. Human Capital &amp; Pension Valu'!B35</f>
        <v>19416817316.256489</v>
      </c>
      <c r="C29" s="50">
        <f t="shared" ca="1" si="5"/>
        <v>0.76197760438609963</v>
      </c>
      <c r="D29" s="7"/>
      <c r="E29" s="7"/>
      <c r="F29" s="55"/>
      <c r="G29" s="54"/>
      <c r="H29" s="55"/>
      <c r="I29" s="7"/>
      <c r="J29" s="7"/>
      <c r="K29" s="7"/>
      <c r="L29" s="7"/>
      <c r="M29" s="7"/>
      <c r="N29" s="7"/>
      <c r="O29" s="7"/>
      <c r="P29" s="7"/>
      <c r="Q29" s="7"/>
      <c r="R29" s="7"/>
      <c r="S29" s="7"/>
      <c r="T29" s="7"/>
      <c r="U29" s="7"/>
      <c r="V29" s="7"/>
      <c r="W29" s="7"/>
      <c r="X29" s="7"/>
      <c r="Y29" s="7"/>
      <c r="Z29" s="7"/>
    </row>
    <row r="30" spans="1:26" ht="15.5" x14ac:dyDescent="0.25">
      <c r="A30" s="154"/>
      <c r="B30" s="152"/>
      <c r="C30" s="153"/>
      <c r="D30" s="7"/>
      <c r="E30" s="7"/>
      <c r="F30" s="9"/>
      <c r="G30" s="9"/>
      <c r="H30" s="9"/>
      <c r="I30" s="7"/>
      <c r="J30" s="7"/>
      <c r="K30" s="7"/>
      <c r="L30" s="7"/>
      <c r="M30" s="7"/>
      <c r="N30" s="7"/>
      <c r="O30" s="7"/>
      <c r="P30" s="7"/>
      <c r="Q30" s="7"/>
      <c r="R30" s="7"/>
      <c r="S30" s="7"/>
      <c r="T30" s="7"/>
      <c r="U30" s="7"/>
      <c r="V30" s="7"/>
      <c r="W30" s="7"/>
      <c r="X30" s="7"/>
      <c r="Y30" s="7"/>
      <c r="Z30" s="7"/>
    </row>
    <row r="31" spans="1:26" ht="15.5" x14ac:dyDescent="0.25">
      <c r="A31" s="151" t="s">
        <v>182</v>
      </c>
      <c r="B31" s="152"/>
      <c r="C31" s="153"/>
      <c r="D31" s="7"/>
      <c r="E31" s="7"/>
      <c r="F31" s="7"/>
      <c r="G31" s="7"/>
      <c r="H31" s="7"/>
      <c r="I31" s="7"/>
      <c r="J31" s="7"/>
      <c r="K31" s="7"/>
      <c r="L31" s="7"/>
      <c r="M31" s="7"/>
      <c r="N31" s="7"/>
      <c r="O31" s="7"/>
      <c r="P31" s="7"/>
      <c r="Q31" s="7"/>
      <c r="R31" s="7"/>
      <c r="S31" s="7"/>
      <c r="T31" s="7"/>
      <c r="U31" s="7"/>
      <c r="V31" s="7"/>
      <c r="W31" s="7"/>
      <c r="X31" s="7"/>
      <c r="Y31" s="7"/>
      <c r="Z31" s="7"/>
    </row>
    <row r="32" spans="1:26" ht="15.5" x14ac:dyDescent="0.25">
      <c r="A32" s="5" t="s">
        <v>183</v>
      </c>
      <c r="B32" s="47">
        <f>'2. Human Capital &amp; Pension Valu'!B48</f>
        <v>2999207360.1650152</v>
      </c>
      <c r="C32" s="37">
        <f t="shared" ref="C32:C34" ca="1" si="6">B32/$B$36</f>
        <v>0.11769842617009808</v>
      </c>
      <c r="D32" s="7"/>
      <c r="E32" s="7"/>
      <c r="F32" s="7"/>
      <c r="G32" s="7"/>
      <c r="H32" s="7"/>
      <c r="I32" s="7"/>
      <c r="J32" s="7"/>
      <c r="K32" s="7"/>
      <c r="L32" s="7"/>
      <c r="M32" s="7"/>
      <c r="N32" s="7"/>
      <c r="O32" s="7"/>
      <c r="P32" s="7"/>
      <c r="Q32" s="7"/>
      <c r="R32" s="7"/>
      <c r="S32" s="7"/>
      <c r="T32" s="7"/>
      <c r="U32" s="7"/>
      <c r="V32" s="7"/>
      <c r="W32" s="7"/>
      <c r="X32" s="7"/>
      <c r="Y32" s="7"/>
      <c r="Z32" s="7"/>
    </row>
    <row r="33" spans="1:26" ht="15.5" x14ac:dyDescent="0.25">
      <c r="A33" s="5" t="s">
        <v>184</v>
      </c>
      <c r="B33" s="47">
        <f>'2. Human Capital &amp; Pension Valu'!B54</f>
        <v>2819470268.2331462</v>
      </c>
      <c r="C33" s="37">
        <f t="shared" ca="1" si="6"/>
        <v>0.11064497160548695</v>
      </c>
      <c r="D33" s="7"/>
      <c r="E33" s="7"/>
      <c r="F33" s="7"/>
      <c r="G33" s="7"/>
      <c r="H33" s="7"/>
      <c r="I33" s="7"/>
      <c r="J33" s="7"/>
      <c r="K33" s="7"/>
      <c r="L33" s="7"/>
      <c r="M33" s="7"/>
      <c r="N33" s="7"/>
      <c r="O33" s="7"/>
      <c r="P33" s="7"/>
      <c r="Q33" s="7"/>
      <c r="R33" s="7"/>
      <c r="S33" s="7"/>
      <c r="T33" s="7"/>
      <c r="U33" s="7"/>
      <c r="V33" s="7"/>
      <c r="W33" s="7"/>
      <c r="X33" s="7"/>
      <c r="Y33" s="7"/>
      <c r="Z33" s="7"/>
    </row>
    <row r="34" spans="1:26" ht="15.5" x14ac:dyDescent="0.25">
      <c r="A34" s="48" t="s">
        <v>185</v>
      </c>
      <c r="B34" s="49">
        <f>'2. Human Capital &amp; Pension Valu'!B56</f>
        <v>5818677628.3981609</v>
      </c>
      <c r="C34" s="50">
        <f t="shared" ca="1" si="6"/>
        <v>0.22834339777558502</v>
      </c>
      <c r="D34" s="7"/>
      <c r="E34" s="7"/>
      <c r="F34" s="7"/>
      <c r="G34" s="7"/>
      <c r="H34" s="7"/>
      <c r="I34" s="7"/>
      <c r="J34" s="7"/>
      <c r="K34" s="7"/>
      <c r="L34" s="7"/>
      <c r="M34" s="7"/>
      <c r="N34" s="7"/>
      <c r="O34" s="7"/>
      <c r="P34" s="7"/>
      <c r="Q34" s="7"/>
      <c r="R34" s="7"/>
      <c r="S34" s="7"/>
      <c r="T34" s="7"/>
      <c r="U34" s="7"/>
      <c r="V34" s="7"/>
      <c r="W34" s="7"/>
      <c r="X34" s="7"/>
      <c r="Y34" s="7"/>
      <c r="Z34" s="7"/>
    </row>
    <row r="35" spans="1:26" ht="15.5" x14ac:dyDescent="0.25">
      <c r="A35" s="154"/>
      <c r="B35" s="152"/>
      <c r="C35" s="153"/>
      <c r="D35" s="7"/>
      <c r="E35" s="7"/>
      <c r="F35" s="7"/>
      <c r="G35" s="7"/>
      <c r="H35" s="7"/>
      <c r="I35" s="7"/>
      <c r="J35" s="7"/>
      <c r="K35" s="7"/>
      <c r="L35" s="7"/>
      <c r="M35" s="7"/>
      <c r="N35" s="7"/>
      <c r="O35" s="7"/>
      <c r="P35" s="7"/>
      <c r="Q35" s="7"/>
      <c r="R35" s="7"/>
      <c r="S35" s="7"/>
      <c r="T35" s="7"/>
      <c r="U35" s="7"/>
      <c r="V35" s="7"/>
      <c r="W35" s="7"/>
      <c r="X35" s="7"/>
      <c r="Y35" s="7"/>
      <c r="Z35" s="7"/>
    </row>
    <row r="36" spans="1:26" ht="15.5" x14ac:dyDescent="0.25">
      <c r="A36" s="51" t="s">
        <v>172</v>
      </c>
      <c r="B36" s="52">
        <f ca="1">SUM(B24,B29,B34)</f>
        <v>25482136488.64389</v>
      </c>
      <c r="C36" s="53">
        <f ca="1">B36/$B$36</f>
        <v>1</v>
      </c>
      <c r="D36" s="7"/>
      <c r="E36" s="7"/>
      <c r="F36" s="7"/>
      <c r="G36" s="7"/>
      <c r="H36" s="7"/>
      <c r="I36" s="7"/>
      <c r="J36" s="7"/>
      <c r="K36" s="7"/>
      <c r="L36" s="7"/>
      <c r="M36" s="7"/>
      <c r="N36" s="7"/>
      <c r="O36" s="7"/>
      <c r="P36" s="7"/>
      <c r="Q36" s="7"/>
      <c r="R36" s="7"/>
      <c r="S36" s="7"/>
      <c r="T36" s="7"/>
      <c r="U36" s="7"/>
      <c r="V36" s="7"/>
      <c r="W36" s="7"/>
      <c r="X36" s="7"/>
      <c r="Y36" s="7"/>
      <c r="Z36" s="7"/>
    </row>
    <row r="37" spans="1:26" ht="15.5"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5" x14ac:dyDescent="0.25">
      <c r="A38" s="158" t="s">
        <v>186</v>
      </c>
      <c r="B38" s="159"/>
      <c r="C38" s="159"/>
      <c r="D38" s="159"/>
      <c r="E38" s="159"/>
      <c r="F38" s="159"/>
      <c r="G38" s="159"/>
      <c r="H38" s="159"/>
      <c r="I38" s="7"/>
      <c r="J38" s="7"/>
      <c r="K38" s="7"/>
      <c r="L38" s="7"/>
      <c r="M38" s="7"/>
      <c r="N38" s="7"/>
      <c r="O38" s="7"/>
      <c r="P38" s="7"/>
      <c r="Q38" s="7"/>
      <c r="R38" s="7"/>
      <c r="S38" s="7"/>
      <c r="T38" s="7"/>
      <c r="U38" s="7"/>
      <c r="V38" s="7"/>
      <c r="W38" s="7"/>
      <c r="X38" s="7"/>
      <c r="Y38" s="7"/>
      <c r="Z38" s="7"/>
    </row>
    <row r="39" spans="1:26" ht="15.5" x14ac:dyDescent="0.25">
      <c r="A39" s="56"/>
      <c r="B39" s="10" t="s">
        <v>141</v>
      </c>
      <c r="C39" s="10" t="s">
        <v>142</v>
      </c>
      <c r="D39" s="7"/>
      <c r="E39" s="7"/>
      <c r="F39" s="7"/>
      <c r="G39" s="7"/>
      <c r="H39" s="7"/>
      <c r="I39" s="7"/>
      <c r="J39" s="7"/>
      <c r="K39" s="7"/>
      <c r="L39" s="7"/>
      <c r="M39" s="7"/>
      <c r="N39" s="7"/>
      <c r="O39" s="7"/>
      <c r="P39" s="7"/>
      <c r="Q39" s="7"/>
      <c r="R39" s="7"/>
      <c r="S39" s="7"/>
      <c r="T39" s="7"/>
      <c r="U39" s="7"/>
      <c r="V39" s="7"/>
      <c r="W39" s="7"/>
      <c r="X39" s="7"/>
      <c r="Y39" s="7"/>
      <c r="Z39" s="7"/>
    </row>
    <row r="40" spans="1:26" ht="15.5" x14ac:dyDescent="0.25">
      <c r="A40" s="11" t="s">
        <v>187</v>
      </c>
      <c r="B40" s="5"/>
      <c r="C40" s="5"/>
      <c r="D40" s="7"/>
      <c r="E40" s="7"/>
      <c r="F40" s="7"/>
      <c r="G40" s="7"/>
      <c r="H40" s="7"/>
      <c r="I40" s="7"/>
      <c r="J40" s="7"/>
      <c r="K40" s="7"/>
      <c r="L40" s="7"/>
      <c r="M40" s="7"/>
      <c r="N40" s="7"/>
      <c r="O40" s="7"/>
      <c r="P40" s="7"/>
      <c r="Q40" s="7"/>
      <c r="R40" s="7"/>
      <c r="S40" s="7"/>
      <c r="T40" s="7"/>
      <c r="U40" s="7"/>
      <c r="V40" s="7"/>
      <c r="W40" s="7"/>
      <c r="X40" s="7"/>
      <c r="Y40" s="7"/>
      <c r="Z40" s="7"/>
    </row>
    <row r="41" spans="1:26" ht="15.5" x14ac:dyDescent="0.25">
      <c r="A41" s="5" t="s">
        <v>188</v>
      </c>
      <c r="B41" s="47">
        <f>'2. Human Capital &amp; Pension Valu'!B17</f>
        <v>160975000</v>
      </c>
      <c r="C41" s="37">
        <f t="shared" ref="C41:C44" ca="1" si="7">B41/$B$44</f>
        <v>0.43456977461551455</v>
      </c>
      <c r="D41" s="7"/>
      <c r="E41" s="7"/>
      <c r="F41" s="7"/>
      <c r="G41" s="7"/>
      <c r="H41" s="7"/>
      <c r="I41" s="7"/>
      <c r="J41" s="7"/>
      <c r="K41" s="7"/>
      <c r="L41" s="7"/>
      <c r="M41" s="7"/>
      <c r="N41" s="7"/>
      <c r="O41" s="7"/>
      <c r="P41" s="7"/>
      <c r="Q41" s="7"/>
      <c r="R41" s="7"/>
      <c r="S41" s="7"/>
      <c r="T41" s="7"/>
      <c r="U41" s="7"/>
      <c r="V41" s="7"/>
      <c r="W41" s="7"/>
      <c r="X41" s="7"/>
      <c r="Y41" s="7"/>
      <c r="Z41" s="7"/>
    </row>
    <row r="42" spans="1:26" ht="15.5" x14ac:dyDescent="0.25">
      <c r="A42" s="5" t="s">
        <v>189</v>
      </c>
      <c r="B42" s="47">
        <f>'2. Human Capital &amp; Pension Valu'!B31</f>
        <v>203400000</v>
      </c>
      <c r="C42" s="37">
        <f t="shared" ca="1" si="7"/>
        <v>0.5491007433253341</v>
      </c>
      <c r="D42" s="7"/>
      <c r="E42" s="7"/>
      <c r="F42" s="7"/>
      <c r="G42" s="7"/>
      <c r="H42" s="7"/>
      <c r="I42" s="7"/>
      <c r="J42" s="7"/>
      <c r="K42" s="7"/>
      <c r="L42" s="7"/>
      <c r="M42" s="7"/>
      <c r="N42" s="7"/>
      <c r="O42" s="7"/>
      <c r="P42" s="7"/>
      <c r="Q42" s="7"/>
      <c r="R42" s="7"/>
      <c r="S42" s="7"/>
      <c r="T42" s="7"/>
      <c r="U42" s="7"/>
      <c r="V42" s="7"/>
      <c r="W42" s="7"/>
      <c r="X42" s="7"/>
      <c r="Y42" s="7"/>
      <c r="Z42" s="7"/>
    </row>
    <row r="43" spans="1:26" ht="15.5" x14ac:dyDescent="0.25">
      <c r="A43" s="5" t="s">
        <v>190</v>
      </c>
      <c r="B43" s="47">
        <f ca="1">'3. Monte Carlo'!Q2</f>
        <v>6048829.2744187713</v>
      </c>
      <c r="C43" s="37">
        <f t="shared" ca="1" si="7"/>
        <v>1.6329482059151371E-2</v>
      </c>
      <c r="D43" s="7"/>
      <c r="E43" s="7"/>
      <c r="F43" s="7"/>
      <c r="G43" s="7"/>
      <c r="H43" s="7"/>
      <c r="I43" s="7"/>
      <c r="J43" s="7"/>
      <c r="K43" s="7"/>
      <c r="L43" s="7"/>
      <c r="M43" s="7"/>
      <c r="N43" s="7"/>
      <c r="O43" s="7"/>
      <c r="P43" s="7"/>
      <c r="Q43" s="7"/>
      <c r="R43" s="7"/>
      <c r="S43" s="7"/>
      <c r="T43" s="7"/>
      <c r="U43" s="7"/>
      <c r="V43" s="7"/>
      <c r="W43" s="7"/>
      <c r="X43" s="7"/>
      <c r="Y43" s="7"/>
      <c r="Z43" s="7"/>
    </row>
    <row r="44" spans="1:26" ht="15.5" x14ac:dyDescent="0.25">
      <c r="A44" s="48" t="s">
        <v>191</v>
      </c>
      <c r="B44" s="49">
        <f ca="1">SUM(B41:B43)</f>
        <v>370423829.27441877</v>
      </c>
      <c r="C44" s="50">
        <f t="shared" ca="1" si="7"/>
        <v>1</v>
      </c>
      <c r="D44" s="7"/>
      <c r="E44" s="7"/>
      <c r="F44" s="7"/>
      <c r="G44" s="7"/>
      <c r="H44" s="7"/>
      <c r="I44" s="7"/>
      <c r="J44" s="7"/>
      <c r="K44" s="7"/>
      <c r="L44" s="7"/>
      <c r="M44" s="7"/>
      <c r="N44" s="7"/>
      <c r="O44" s="7"/>
      <c r="P44" s="7"/>
      <c r="Q44" s="7"/>
      <c r="R44" s="7"/>
      <c r="S44" s="7"/>
      <c r="T44" s="7"/>
      <c r="U44" s="7"/>
      <c r="V44" s="7"/>
      <c r="W44" s="7"/>
      <c r="X44" s="7"/>
      <c r="Y44" s="7"/>
      <c r="Z44" s="7"/>
    </row>
    <row r="45" spans="1:26" ht="15.5" x14ac:dyDescent="0.25">
      <c r="A45" s="56"/>
      <c r="B45" s="5"/>
      <c r="C45" s="5"/>
      <c r="D45" s="7"/>
      <c r="E45" s="7"/>
      <c r="F45" s="7"/>
      <c r="G45" s="7"/>
      <c r="H45" s="7"/>
      <c r="I45" s="7"/>
      <c r="J45" s="7"/>
      <c r="K45" s="7"/>
      <c r="L45" s="7"/>
      <c r="M45" s="7"/>
      <c r="N45" s="7"/>
      <c r="O45" s="7"/>
      <c r="P45" s="7"/>
      <c r="Q45" s="7"/>
      <c r="R45" s="7"/>
      <c r="S45" s="7"/>
      <c r="T45" s="7"/>
      <c r="U45" s="7"/>
      <c r="V45" s="7"/>
      <c r="W45" s="7"/>
      <c r="X45" s="7"/>
      <c r="Y45" s="7"/>
      <c r="Z45" s="7"/>
    </row>
    <row r="46" spans="1:26" ht="15.5" x14ac:dyDescent="0.25">
      <c r="A46" s="11" t="s">
        <v>192</v>
      </c>
      <c r="B46" s="5"/>
      <c r="C46" s="5"/>
      <c r="D46" s="7"/>
      <c r="E46" s="7"/>
      <c r="F46" s="7"/>
      <c r="G46" s="7"/>
      <c r="H46" s="7"/>
      <c r="I46" s="7"/>
      <c r="J46" s="7"/>
      <c r="K46" s="7"/>
      <c r="L46" s="7"/>
      <c r="M46" s="7"/>
      <c r="N46" s="7"/>
      <c r="O46" s="7"/>
      <c r="P46" s="7"/>
      <c r="Q46" s="7"/>
      <c r="R46" s="7"/>
      <c r="S46" s="7"/>
      <c r="T46" s="7"/>
      <c r="U46" s="7"/>
      <c r="V46" s="7"/>
      <c r="W46" s="7"/>
      <c r="X46" s="7"/>
      <c r="Y46" s="7"/>
      <c r="Z46" s="7"/>
    </row>
    <row r="47" spans="1:26" ht="15.5" x14ac:dyDescent="0.25">
      <c r="A47" s="5" t="s">
        <v>193</v>
      </c>
      <c r="B47" s="47">
        <f>'2. Consumption Needs'!B16</f>
        <v>328468294.28517646</v>
      </c>
      <c r="C47" s="37">
        <f t="shared" ref="C47:C48" si="8">B47/$B$48</f>
        <v>1</v>
      </c>
      <c r="D47" s="7"/>
      <c r="E47" s="7"/>
      <c r="F47" s="7"/>
      <c r="G47" s="7"/>
      <c r="H47" s="7"/>
      <c r="I47" s="7"/>
      <c r="J47" s="7"/>
      <c r="K47" s="7"/>
      <c r="L47" s="7"/>
      <c r="M47" s="7"/>
      <c r="N47" s="7"/>
      <c r="O47" s="7"/>
      <c r="P47" s="7"/>
      <c r="Q47" s="7"/>
      <c r="R47" s="7"/>
      <c r="S47" s="7"/>
      <c r="T47" s="7"/>
      <c r="U47" s="7"/>
      <c r="V47" s="7"/>
      <c r="W47" s="7"/>
      <c r="X47" s="7"/>
      <c r="Y47" s="7"/>
      <c r="Z47" s="7"/>
    </row>
    <row r="48" spans="1:26" ht="15.5" x14ac:dyDescent="0.25">
      <c r="A48" s="48" t="s">
        <v>194</v>
      </c>
      <c r="B48" s="49">
        <f>B47</f>
        <v>328468294.28517646</v>
      </c>
      <c r="C48" s="50">
        <f t="shared" si="8"/>
        <v>1</v>
      </c>
      <c r="D48" s="7"/>
      <c r="E48" s="7"/>
      <c r="F48" s="7"/>
      <c r="G48" s="7"/>
      <c r="H48" s="7"/>
      <c r="I48" s="7"/>
      <c r="J48" s="7"/>
      <c r="K48" s="7"/>
      <c r="L48" s="7"/>
      <c r="M48" s="7"/>
      <c r="N48" s="7"/>
      <c r="O48" s="7"/>
      <c r="P48" s="7"/>
      <c r="Q48" s="7"/>
      <c r="R48" s="7"/>
      <c r="S48" s="7"/>
      <c r="T48" s="7"/>
      <c r="U48" s="7"/>
      <c r="V48" s="7"/>
      <c r="W48" s="7"/>
      <c r="X48" s="7"/>
      <c r="Y48" s="7"/>
      <c r="Z48" s="7"/>
    </row>
    <row r="49" spans="1:26" ht="15.5" x14ac:dyDescent="0.25">
      <c r="A49" s="5"/>
      <c r="B49" s="5"/>
      <c r="C49" s="5"/>
      <c r="D49" s="7"/>
      <c r="E49" s="7"/>
      <c r="F49" s="7"/>
      <c r="G49" s="7"/>
      <c r="H49" s="7"/>
      <c r="I49" s="7"/>
      <c r="J49" s="7"/>
      <c r="K49" s="7"/>
      <c r="L49" s="7"/>
      <c r="M49" s="7"/>
      <c r="N49" s="7"/>
      <c r="O49" s="7"/>
      <c r="P49" s="7"/>
      <c r="Q49" s="7"/>
      <c r="R49" s="7"/>
      <c r="S49" s="7"/>
      <c r="T49" s="7"/>
      <c r="U49" s="7"/>
      <c r="V49" s="7"/>
      <c r="W49" s="7"/>
      <c r="X49" s="7"/>
      <c r="Y49" s="7"/>
      <c r="Z49" s="7"/>
    </row>
    <row r="50" spans="1:26" ht="15.5" x14ac:dyDescent="0.25">
      <c r="A50" s="51" t="s">
        <v>195</v>
      </c>
      <c r="B50" s="172">
        <f ca="1">B44-B48</f>
        <v>41955534.989242315</v>
      </c>
      <c r="C50" s="153"/>
      <c r="D50" s="7"/>
      <c r="E50" s="7"/>
      <c r="F50" s="7"/>
      <c r="G50" s="7"/>
      <c r="H50" s="7"/>
      <c r="I50" s="7"/>
      <c r="J50" s="7"/>
      <c r="K50" s="7"/>
      <c r="L50" s="7"/>
      <c r="M50" s="7"/>
      <c r="N50" s="7"/>
      <c r="O50" s="7"/>
      <c r="P50" s="7"/>
      <c r="Q50" s="7"/>
      <c r="R50" s="7"/>
      <c r="S50" s="7"/>
      <c r="T50" s="7"/>
      <c r="U50" s="7"/>
      <c r="V50" s="7"/>
      <c r="W50" s="7"/>
      <c r="X50" s="7"/>
      <c r="Y50" s="7"/>
      <c r="Z50" s="7"/>
    </row>
    <row r="51" spans="1:26" ht="15.5"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5"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5"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5"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5"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5"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5"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5"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5"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5"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5"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5"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5"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5"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5"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5"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5"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5"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5"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5"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5"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5"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5"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5"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5"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5"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5"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5"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5"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5"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5"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5"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5"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5"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5"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5"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5"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5"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5"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5"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5"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5"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5"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5"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5"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5"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5"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5"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5"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5"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5"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5"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5"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5"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5"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5"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5"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5"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5"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5"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5"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5"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5"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5"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5"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5"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5"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5"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5"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5"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5"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5"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5"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5"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5"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5"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5"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5"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5"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5"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5"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5"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5"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5"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5"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5"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5"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5"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5"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5"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5"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5"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5"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5"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5"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5"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5"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5"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5"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5"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5"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5"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5"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5"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5"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5"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5"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5"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5"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5"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5"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5"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5"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5"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5"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5"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5"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5"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5"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5"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5"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5"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5"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5"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5"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5"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5"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5"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5"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5"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5"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5"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5"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5"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5"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5"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5"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5"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5"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5"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5"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5"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5"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5"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5"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5"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5"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5"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5"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5"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5"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5"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5"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5"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5"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5"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5"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5"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5"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5"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5"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5"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5"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5"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5"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5"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5"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5"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5"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5"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5"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5"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5"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5"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5"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5"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5"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5"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5"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5"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5"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5"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5"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5"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5"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5"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5"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5"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5"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5"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5"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5"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5"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5"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5"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5"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5"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5"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5"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5"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5"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5"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5"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5"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5"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5"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5"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5"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5"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5"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5"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5"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5"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5"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5"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5"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5"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5"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5"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5"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5"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5"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5"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5"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5"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5"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5"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5"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5"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5"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5"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5"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5"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5"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5"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5"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5"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5"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5"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5"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5"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5"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5"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5"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5"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5"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5"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5"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5"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5"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5"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5"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5"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5"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5"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5"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5"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5"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5"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5"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5"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5"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5"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5"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5"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5"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5"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5"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5"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5"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5"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5"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5"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5"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5"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5"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5"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5"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5"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5"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5"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5"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5"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5"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5"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5"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5"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5"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5"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5"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5"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5"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5"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5"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5"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5"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5"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5"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5"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5"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5"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5"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5"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5"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5"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5"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5"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5"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5"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5"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5"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5"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5"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5"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5"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5"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5"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5"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5"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5"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5"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5"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5"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5"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5"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5"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5"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5"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5"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5"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5"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5"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5"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5"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5"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5"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5"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5"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5"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5"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5"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5"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5"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5"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5"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5"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5"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5"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5"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5"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5"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5"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5"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5"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5"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5"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5"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5"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5"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5"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5"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5"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5"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5"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5"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5"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5"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5"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5"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5"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5"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5"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5"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5"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5"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5"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5"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5"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5"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5"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5"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5"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5"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5"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5"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5"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5"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5"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5"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5"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5"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5"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5"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5"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5"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5"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5"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5"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5"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5"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5"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5"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5"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5"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5"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5"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5"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5"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5"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5"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5"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5"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5"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5"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5"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5"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5"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5"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5"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5"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5"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5"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5"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5"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5"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5"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5"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5"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5"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5"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5"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5"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5"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5"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5"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5"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5"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5"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5"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5"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5"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5"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5"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5"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5"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5"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5"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5"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5"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5"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5"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5"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5"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5"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5"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5"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5"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5"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5"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5"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5"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5"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5"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5"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5"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5"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5"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5"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5"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5"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5"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5"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5"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5"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5"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5"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5"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5"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5"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5"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5"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5"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5"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5"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5"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5"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5"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5"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5"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5"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5"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5"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5"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5"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5"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5"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5"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5"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5"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5"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5"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5"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5"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5"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5"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5"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5"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5"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5"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5"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5"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5"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5"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5"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5"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5"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5"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5"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5"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5"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5"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5"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5"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5"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5"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5"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5"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5"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5"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5"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5"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5"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5"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5"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5"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5"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5"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5"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5"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5"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5"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5"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5"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5"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5"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5"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5"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5"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5"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5"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5"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5"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5"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5"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5"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5"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5"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5"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5"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5"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5"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5"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5"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5"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5"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5"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5"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5"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5"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5"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5"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5"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5"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5"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5"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5"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5"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5"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5"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5"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5"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5"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5"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5"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5"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5"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5"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5"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5"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5"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5"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5"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5"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5"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5"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5"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5"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5"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5"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5"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5"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5"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5"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5"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5"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5"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5"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5"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5"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5"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5"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5"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5"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5"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5"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5"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5"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5"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5"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5"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5"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5"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5"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5"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5"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5"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5"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5"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5"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5"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5"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5"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5"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5"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5"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5"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5"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5"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5"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5"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5"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5"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5"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5"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5"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5"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5"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5"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5"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5"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5"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5"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5"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5"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5"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5"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5"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5"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5"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5"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5"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5"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5"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5"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5"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5"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5"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5"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5"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5"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5"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5"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5"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5"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5"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5"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5"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5"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5"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5"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5"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5"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5"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5"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5"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5"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5"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5"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5"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5"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5"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5"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5"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5"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5"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5"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5"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5"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5"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5"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5"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5"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5"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5"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5"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5"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5"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5"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5"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5"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5"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5"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5"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5"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5"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5"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5"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5"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5"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5"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5"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5"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5"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5"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5"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5"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5"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5"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5"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5"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5"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5"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5"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5"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5"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5"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5"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5"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5"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5"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5"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5"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5"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5"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5"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5"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5"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5"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5"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5"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5"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5"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5"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5"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5"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5"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5"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5"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5"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5"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5"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5"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5"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5"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5"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5"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5"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5"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5"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5"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5"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5"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5"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5"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5"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5"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5"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5"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5"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5"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5"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5"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5"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5"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5"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5"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5"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5"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5"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5"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5"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5"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5"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5"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5"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5"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5"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5"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5"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5"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5"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5"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5"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5"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5"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5"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5"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5"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5"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5"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5"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5"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5"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5"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5"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5"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5"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5"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5"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5"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5"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5"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5"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5"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5"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5"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5"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5"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5"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5"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5"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5"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5"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5"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5"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5"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5"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5"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5"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5"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5"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5"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5"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5"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5"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5"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5"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5"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5"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5"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5"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5"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5"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5"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5"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5"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5"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5"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5"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5"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5"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5"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5"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5"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5"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5"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5"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5"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5"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5"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5"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5"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5"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5"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5"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5"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5"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5"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5"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5"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5"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5"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5"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5"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5"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5"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5"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5"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5"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5"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5"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5"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5"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5"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5"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5"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5"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5"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5"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5"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5"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5"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5"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5"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5"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5"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5"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5"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5"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5"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5"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5"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5"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5"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5"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5"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5"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5"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5"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5"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5"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5"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5"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5"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5"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5"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5"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5"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5"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5"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5"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5"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5"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5"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5"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5"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5"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5"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5"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5"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5"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5"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5"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5"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5"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5"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5"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5"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5"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5"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5.5" x14ac:dyDescent="0.25">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5.5" x14ac:dyDescent="0.25">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5.5" x14ac:dyDescent="0.25">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spans="1:26" ht="15.5" x14ac:dyDescent="0.25">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spans="1:26" ht="15.5" x14ac:dyDescent="0.2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spans="1:26" ht="15.5" x14ac:dyDescent="0.25">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spans="1:26" ht="15.5" x14ac:dyDescent="0.25">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spans="1:26" ht="15.5" x14ac:dyDescent="0.25">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spans="1:26" ht="15.5" x14ac:dyDescent="0.25">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spans="1:26" ht="15.5" x14ac:dyDescent="0.25">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row r="1011" spans="1:26" ht="15.5" x14ac:dyDescent="0.25">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row>
    <row r="1012" spans="1:26" ht="15.5" x14ac:dyDescent="0.25">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row>
    <row r="1013" spans="1:26" ht="15.5" x14ac:dyDescent="0.25">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row>
    <row r="1014" spans="1:26" ht="15.5" x14ac:dyDescent="0.25">
      <c r="A1014" s="9"/>
      <c r="B1014" s="9"/>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row>
    <row r="1015" spans="1:26" ht="15.5" x14ac:dyDescent="0.25">
      <c r="A1015" s="9"/>
      <c r="B1015" s="9"/>
      <c r="C1015" s="7"/>
      <c r="D1015" s="7"/>
      <c r="E1015" s="7"/>
      <c r="F1015" s="9"/>
      <c r="G1015" s="9"/>
      <c r="H1015" s="9"/>
      <c r="I1015" s="7"/>
      <c r="J1015" s="7"/>
      <c r="K1015" s="7"/>
      <c r="L1015" s="7"/>
      <c r="M1015" s="7"/>
      <c r="N1015" s="7"/>
      <c r="O1015" s="7"/>
      <c r="P1015" s="7"/>
      <c r="Q1015" s="7"/>
      <c r="R1015" s="7"/>
      <c r="S1015" s="7"/>
      <c r="T1015" s="7"/>
      <c r="U1015" s="7"/>
      <c r="V1015" s="7"/>
      <c r="W1015" s="7"/>
      <c r="X1015" s="7"/>
      <c r="Y1015" s="7"/>
      <c r="Z1015" s="7"/>
    </row>
  </sheetData>
  <mergeCells count="18">
    <mergeCell ref="A1:H1"/>
    <mergeCell ref="A3:C3"/>
    <mergeCell ref="F3:H3"/>
    <mergeCell ref="A7:C7"/>
    <mergeCell ref="A8:C8"/>
    <mergeCell ref="A16:C16"/>
    <mergeCell ref="A19:H19"/>
    <mergeCell ref="A31:C31"/>
    <mergeCell ref="A35:C35"/>
    <mergeCell ref="A38:H38"/>
    <mergeCell ref="B50:C50"/>
    <mergeCell ref="A21:C21"/>
    <mergeCell ref="F21:H21"/>
    <mergeCell ref="A25:C25"/>
    <mergeCell ref="A26:C26"/>
    <mergeCell ref="F27:H27"/>
    <mergeCell ref="G28:H28"/>
    <mergeCell ref="A30:C30"/>
  </mergeCells>
  <hyperlinks>
    <hyperlink ref="D9" r:id="rId1" xr:uid="{00000000-0004-0000-0200-000000000000}"/>
    <hyperlink ref="D10" r:id="rId2" xr:uid="{00000000-0004-0000-0200-000001000000}"/>
    <hyperlink ref="D11" r:id="rId3" xr:uid="{00000000-0004-0000-0200-000002000000}"/>
    <hyperlink ref="D12" r:id="rId4" xr:uid="{00000000-0004-0000-0200-000003000000}"/>
    <hyperlink ref="D13" r:id="rId5" xr:uid="{00000000-0004-0000-0200-000004000000}"/>
    <hyperlink ref="D14" r:id="rId6" xr:uid="{00000000-0004-0000-0200-000005000000}"/>
  </hyperlinks>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M1010"/>
  <sheetViews>
    <sheetView zoomScale="57" workbookViewId="0">
      <selection activeCell="H20" sqref="H20"/>
    </sheetView>
  </sheetViews>
  <sheetFormatPr defaultColWidth="12.54296875" defaultRowHeight="12.5" x14ac:dyDescent="0.25"/>
  <cols>
    <col min="1" max="1" width="33.7265625" bestFit="1" customWidth="1"/>
    <col min="2" max="2" width="17.26953125" bestFit="1" customWidth="1"/>
    <col min="3" max="3" width="16" bestFit="1" customWidth="1"/>
    <col min="4" max="4" width="20.1796875" bestFit="1" customWidth="1"/>
    <col min="5" max="9" width="14.26953125" bestFit="1" customWidth="1"/>
    <col min="10" max="10" width="16.1796875" bestFit="1" customWidth="1"/>
    <col min="11" max="16" width="14.26953125" bestFit="1" customWidth="1"/>
    <col min="17" max="28" width="16" bestFit="1" customWidth="1"/>
    <col min="29" max="29" width="22.7265625" bestFit="1" customWidth="1"/>
    <col min="30" max="31" width="16" bestFit="1" customWidth="1"/>
    <col min="32" max="32" width="36.54296875" bestFit="1" customWidth="1"/>
    <col min="33" max="39" width="16" bestFit="1" customWidth="1"/>
    <col min="40" max="40" width="27.54296875" bestFit="1" customWidth="1"/>
    <col min="41" max="41" width="16" bestFit="1" customWidth="1"/>
    <col min="42" max="42" width="32.26953125" bestFit="1" customWidth="1"/>
    <col min="43" max="64" width="14.26953125" bestFit="1" customWidth="1"/>
    <col min="65" max="65" width="37.26953125" bestFit="1" customWidth="1"/>
  </cols>
  <sheetData>
    <row r="1" spans="1:65" ht="15" x14ac:dyDescent="0.25">
      <c r="A1" s="161" t="s">
        <v>0</v>
      </c>
      <c r="B1" s="159"/>
      <c r="C1" s="159"/>
      <c r="D1" s="159"/>
      <c r="E1" s="159"/>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159"/>
      <c r="AG1" s="159"/>
      <c r="AH1" s="159"/>
      <c r="AI1" s="159"/>
      <c r="AJ1" s="159"/>
      <c r="AK1" s="159"/>
      <c r="AL1" s="159"/>
      <c r="AM1" s="159"/>
      <c r="AN1" s="159"/>
      <c r="AO1" s="159"/>
      <c r="AP1" s="159"/>
      <c r="AQ1" s="159"/>
      <c r="AR1" s="159"/>
      <c r="AS1" s="159"/>
      <c r="AT1" s="159"/>
      <c r="AU1" s="159"/>
      <c r="AV1" s="159"/>
      <c r="AW1" s="159"/>
      <c r="AX1" s="159"/>
      <c r="AY1" s="159"/>
      <c r="AZ1" s="159"/>
      <c r="BA1" s="159"/>
      <c r="BB1" s="159"/>
      <c r="BC1" s="159"/>
      <c r="BD1" s="159"/>
      <c r="BE1" s="159"/>
      <c r="BF1" s="159"/>
      <c r="BG1" s="159"/>
      <c r="BH1" s="159"/>
      <c r="BI1" s="159"/>
      <c r="BJ1" s="159"/>
      <c r="BK1" s="159"/>
      <c r="BL1" s="159"/>
      <c r="BM1" s="159"/>
    </row>
    <row r="2" spans="1:65" ht="15.5" x14ac:dyDescent="0.25">
      <c r="A2" s="1" t="s">
        <v>1</v>
      </c>
      <c r="B2" s="2">
        <v>2025</v>
      </c>
      <c r="C2" s="2">
        <v>2026</v>
      </c>
      <c r="D2" s="2">
        <v>2027</v>
      </c>
      <c r="E2" s="2">
        <v>2028</v>
      </c>
      <c r="F2" s="2">
        <v>2029</v>
      </c>
      <c r="G2" s="2">
        <v>2030</v>
      </c>
      <c r="H2" s="2">
        <v>2031</v>
      </c>
      <c r="I2" s="2">
        <v>2032</v>
      </c>
      <c r="J2" s="2">
        <v>2033</v>
      </c>
      <c r="K2" s="2">
        <v>2034</v>
      </c>
      <c r="L2" s="2">
        <v>2035</v>
      </c>
      <c r="M2" s="2">
        <v>2036</v>
      </c>
      <c r="N2" s="2">
        <v>2037</v>
      </c>
      <c r="O2" s="2">
        <v>2038</v>
      </c>
      <c r="P2" s="2">
        <v>2039</v>
      </c>
      <c r="Q2" s="2">
        <v>2040</v>
      </c>
      <c r="R2" s="2">
        <v>2041</v>
      </c>
      <c r="S2" s="2">
        <v>2042</v>
      </c>
      <c r="T2" s="2">
        <v>2043</v>
      </c>
      <c r="U2" s="2">
        <v>2044</v>
      </c>
      <c r="V2" s="2">
        <v>2045</v>
      </c>
      <c r="W2" s="2">
        <v>2046</v>
      </c>
      <c r="X2" s="2">
        <v>2047</v>
      </c>
      <c r="Y2" s="2">
        <v>2048</v>
      </c>
      <c r="Z2" s="2">
        <v>2049</v>
      </c>
      <c r="AA2" s="2">
        <v>2050</v>
      </c>
      <c r="AB2" s="2">
        <v>2051</v>
      </c>
      <c r="AC2" s="2">
        <v>2052</v>
      </c>
      <c r="AD2" s="2">
        <v>2053</v>
      </c>
      <c r="AE2" s="2">
        <v>2054</v>
      </c>
      <c r="AF2" s="2">
        <v>2055</v>
      </c>
      <c r="AG2" s="2">
        <v>2056</v>
      </c>
      <c r="AH2" s="2">
        <v>2057</v>
      </c>
      <c r="AI2" s="2">
        <v>2058</v>
      </c>
      <c r="AJ2" s="2">
        <v>2059</v>
      </c>
      <c r="AK2" s="2">
        <v>2060</v>
      </c>
      <c r="AL2" s="2">
        <v>2061</v>
      </c>
      <c r="AM2" s="2">
        <v>2062</v>
      </c>
      <c r="AN2" s="2">
        <v>2063</v>
      </c>
      <c r="AO2" s="2">
        <v>2064</v>
      </c>
      <c r="AP2" s="2">
        <v>2065</v>
      </c>
      <c r="AQ2" s="2">
        <v>2066</v>
      </c>
      <c r="AR2" s="2">
        <v>2067</v>
      </c>
      <c r="AS2" s="2">
        <v>2068</v>
      </c>
      <c r="AT2" s="2">
        <v>2069</v>
      </c>
      <c r="AU2" s="2">
        <v>2070</v>
      </c>
      <c r="AV2" s="2">
        <v>2071</v>
      </c>
      <c r="AW2" s="2">
        <v>2072</v>
      </c>
      <c r="AX2" s="2">
        <v>2073</v>
      </c>
      <c r="AY2" s="2">
        <v>2074</v>
      </c>
      <c r="AZ2" s="2">
        <v>2075</v>
      </c>
      <c r="BA2" s="2">
        <v>2076</v>
      </c>
      <c r="BB2" s="2">
        <v>2077</v>
      </c>
      <c r="BC2" s="2">
        <v>2078</v>
      </c>
      <c r="BD2" s="2">
        <v>2079</v>
      </c>
      <c r="BE2" s="2">
        <v>2080</v>
      </c>
      <c r="BF2" s="2">
        <v>2081</v>
      </c>
      <c r="BG2" s="2">
        <v>2082</v>
      </c>
      <c r="BH2" s="2">
        <v>2083</v>
      </c>
      <c r="BI2" s="2">
        <v>2084</v>
      </c>
      <c r="BJ2" s="2">
        <v>2085</v>
      </c>
      <c r="BK2" s="2">
        <v>2086</v>
      </c>
      <c r="BL2" s="2">
        <v>2087</v>
      </c>
      <c r="BM2" s="2">
        <v>2088</v>
      </c>
    </row>
    <row r="3" spans="1:65" ht="15.5" x14ac:dyDescent="0.25">
      <c r="A3" s="1" t="s">
        <v>2</v>
      </c>
      <c r="B3" s="2">
        <v>22</v>
      </c>
      <c r="C3" s="2">
        <v>23</v>
      </c>
      <c r="D3" s="2">
        <v>24</v>
      </c>
      <c r="E3" s="2">
        <v>25</v>
      </c>
      <c r="F3" s="2">
        <v>26</v>
      </c>
      <c r="G3" s="2">
        <v>27</v>
      </c>
      <c r="H3" s="2">
        <v>28</v>
      </c>
      <c r="I3" s="2">
        <v>29</v>
      </c>
      <c r="J3" s="2">
        <v>30</v>
      </c>
      <c r="K3" s="2">
        <v>31</v>
      </c>
      <c r="L3" s="2">
        <v>32</v>
      </c>
      <c r="M3" s="2">
        <v>33</v>
      </c>
      <c r="N3" s="2">
        <v>34</v>
      </c>
      <c r="O3" s="2">
        <v>35</v>
      </c>
      <c r="P3" s="2">
        <v>36</v>
      </c>
      <c r="Q3" s="2">
        <v>37</v>
      </c>
      <c r="R3" s="2">
        <v>38</v>
      </c>
      <c r="S3" s="2">
        <v>39</v>
      </c>
      <c r="T3" s="2">
        <v>40</v>
      </c>
      <c r="U3" s="2">
        <v>41</v>
      </c>
      <c r="V3" s="2">
        <v>42</v>
      </c>
      <c r="W3" s="2">
        <v>43</v>
      </c>
      <c r="X3" s="2">
        <v>44</v>
      </c>
      <c r="Y3" s="2">
        <v>45</v>
      </c>
      <c r="Z3" s="2">
        <v>46</v>
      </c>
      <c r="AA3" s="2">
        <v>47</v>
      </c>
      <c r="AB3" s="2">
        <v>48</v>
      </c>
      <c r="AC3" s="2">
        <v>49</v>
      </c>
      <c r="AD3" s="2">
        <v>50</v>
      </c>
      <c r="AE3" s="2">
        <v>51</v>
      </c>
      <c r="AF3" s="2">
        <v>52</v>
      </c>
      <c r="AG3" s="2">
        <v>53</v>
      </c>
      <c r="AH3" s="2">
        <v>54</v>
      </c>
      <c r="AI3" s="2">
        <v>55</v>
      </c>
      <c r="AJ3" s="2">
        <v>56</v>
      </c>
      <c r="AK3" s="2">
        <v>57</v>
      </c>
      <c r="AL3" s="2">
        <v>58</v>
      </c>
      <c r="AM3" s="2">
        <v>59</v>
      </c>
      <c r="AN3" s="2">
        <v>60</v>
      </c>
      <c r="AO3" s="2">
        <v>61</v>
      </c>
      <c r="AP3" s="2">
        <v>62</v>
      </c>
      <c r="AQ3" s="2">
        <v>63</v>
      </c>
      <c r="AR3" s="2">
        <v>64</v>
      </c>
      <c r="AS3" s="2">
        <v>65</v>
      </c>
      <c r="AT3" s="2">
        <v>66</v>
      </c>
      <c r="AU3" s="2">
        <v>67</v>
      </c>
      <c r="AV3" s="2">
        <v>68</v>
      </c>
      <c r="AW3" s="2">
        <v>69</v>
      </c>
      <c r="AX3" s="2">
        <v>70</v>
      </c>
      <c r="AY3" s="2">
        <v>71</v>
      </c>
      <c r="AZ3" s="2">
        <v>72</v>
      </c>
      <c r="BA3" s="2">
        <v>73</v>
      </c>
      <c r="BB3" s="2">
        <v>74</v>
      </c>
      <c r="BC3" s="2">
        <v>75</v>
      </c>
      <c r="BD3" s="2">
        <v>76</v>
      </c>
      <c r="BE3" s="2">
        <v>77</v>
      </c>
      <c r="BF3" s="2">
        <v>78</v>
      </c>
      <c r="BG3" s="2">
        <v>79</v>
      </c>
      <c r="BH3" s="2">
        <v>80</v>
      </c>
      <c r="BI3" s="2">
        <v>81</v>
      </c>
      <c r="BJ3" s="2">
        <v>82</v>
      </c>
      <c r="BK3" s="2">
        <v>83</v>
      </c>
      <c r="BL3" s="2">
        <v>84</v>
      </c>
      <c r="BM3" s="2">
        <v>85</v>
      </c>
    </row>
    <row r="4" spans="1:65" ht="62" x14ac:dyDescent="0.25">
      <c r="A4" s="1" t="s">
        <v>3</v>
      </c>
      <c r="B4" s="3"/>
      <c r="C4" s="3"/>
      <c r="D4" s="3"/>
      <c r="E4" s="3"/>
      <c r="F4" s="3"/>
      <c r="G4" s="3"/>
      <c r="H4" s="4" t="s">
        <v>4</v>
      </c>
      <c r="I4" s="5"/>
      <c r="J4" s="6" t="s">
        <v>5</v>
      </c>
      <c r="K4" s="4" t="s">
        <v>6</v>
      </c>
      <c r="L4" s="3"/>
      <c r="M4" s="3"/>
      <c r="N4" s="3"/>
      <c r="O4" s="3"/>
      <c r="P4" s="3"/>
      <c r="Q4" s="3"/>
      <c r="R4" s="3"/>
      <c r="S4" s="3"/>
      <c r="T4" s="3"/>
      <c r="U4" s="3"/>
      <c r="V4" s="3"/>
      <c r="W4" s="3"/>
      <c r="X4" s="3"/>
      <c r="Y4" s="3"/>
      <c r="Z4" s="3"/>
      <c r="AA4" s="3"/>
      <c r="AB4" s="5"/>
      <c r="AC4" s="6" t="s">
        <v>7</v>
      </c>
      <c r="AD4" s="3"/>
      <c r="AE4" s="3"/>
      <c r="AF4" s="6" t="s">
        <v>8</v>
      </c>
      <c r="AG4" s="5"/>
      <c r="AH4" s="3"/>
      <c r="AI4" s="3"/>
      <c r="AJ4" s="3"/>
      <c r="AK4" s="3"/>
      <c r="AL4" s="3"/>
      <c r="AM4" s="3"/>
      <c r="AN4" s="6" t="s">
        <v>9</v>
      </c>
      <c r="AO4" s="3"/>
      <c r="AP4" s="6" t="s">
        <v>10</v>
      </c>
      <c r="AQ4" s="3"/>
      <c r="AR4" s="3"/>
      <c r="AS4" s="3"/>
      <c r="AT4" s="5"/>
      <c r="AU4" s="3"/>
      <c r="AV4" s="3"/>
      <c r="AW4" s="3"/>
      <c r="AX4" s="3"/>
      <c r="AY4" s="6" t="s">
        <v>11</v>
      </c>
      <c r="AZ4" s="3"/>
      <c r="BA4" s="3"/>
      <c r="BB4" s="3"/>
      <c r="BC4" s="3"/>
      <c r="BD4" s="3"/>
      <c r="BE4" s="3"/>
      <c r="BF4" s="3"/>
      <c r="BG4" s="3"/>
      <c r="BH4" s="3"/>
      <c r="BI4" s="3"/>
      <c r="BJ4" s="3"/>
      <c r="BK4" s="3"/>
      <c r="BL4" s="3"/>
      <c r="BM4" s="6" t="s">
        <v>12</v>
      </c>
    </row>
    <row r="5" spans="1:65" ht="15.5" x14ac:dyDescent="0.25">
      <c r="A5" s="1" t="s">
        <v>196</v>
      </c>
      <c r="B5" s="57">
        <f>'1. Drivers'!B17</f>
        <v>2.9499999999999998E-2</v>
      </c>
      <c r="C5" s="57">
        <f>'1. Drivers'!B18</f>
        <v>2.4899999999999999E-2</v>
      </c>
      <c r="D5" s="57">
        <f>'1. Drivers'!B19</f>
        <v>2.8000000000000001E-2</v>
      </c>
      <c r="E5" s="57">
        <f>'1. Drivers'!B20</f>
        <v>2.9000000000000001E-2</v>
      </c>
      <c r="F5" s="57">
        <f>'1. Drivers'!B21</f>
        <v>2.9000000000000001E-2</v>
      </c>
      <c r="G5" s="57">
        <f>'1. Drivers'!B22</f>
        <v>2.9000000000000001E-2</v>
      </c>
      <c r="H5" s="57">
        <f>'1. Drivers'!$B$23</f>
        <v>2.8810000000000002E-2</v>
      </c>
      <c r="I5" s="57">
        <f>'1. Drivers'!$B$23</f>
        <v>2.8810000000000002E-2</v>
      </c>
      <c r="J5" s="57">
        <f>'1. Drivers'!$B$23</f>
        <v>2.8810000000000002E-2</v>
      </c>
      <c r="K5" s="57">
        <f>'1. Drivers'!$B$23</f>
        <v>2.8810000000000002E-2</v>
      </c>
      <c r="L5" s="57">
        <f>'1. Drivers'!$B$23</f>
        <v>2.8810000000000002E-2</v>
      </c>
      <c r="M5" s="57">
        <f>'1. Drivers'!$B$23</f>
        <v>2.8810000000000002E-2</v>
      </c>
      <c r="N5" s="57">
        <f>'1. Drivers'!$B$23</f>
        <v>2.8810000000000002E-2</v>
      </c>
      <c r="O5" s="57">
        <f>'1. Drivers'!$B$23</f>
        <v>2.8810000000000002E-2</v>
      </c>
      <c r="P5" s="57">
        <f>'1. Drivers'!$B$23</f>
        <v>2.8810000000000002E-2</v>
      </c>
      <c r="Q5" s="57">
        <f>'1. Drivers'!$B$23</f>
        <v>2.8810000000000002E-2</v>
      </c>
      <c r="R5" s="57">
        <f>'1. Drivers'!$B$23</f>
        <v>2.8810000000000002E-2</v>
      </c>
      <c r="S5" s="57">
        <f>'1. Drivers'!$B$23</f>
        <v>2.8810000000000002E-2</v>
      </c>
      <c r="T5" s="57">
        <f>'1. Drivers'!$B$23</f>
        <v>2.8810000000000002E-2</v>
      </c>
      <c r="U5" s="57">
        <f>'1. Drivers'!$B$23</f>
        <v>2.8810000000000002E-2</v>
      </c>
      <c r="V5" s="57">
        <f>'1. Drivers'!$B$23</f>
        <v>2.8810000000000002E-2</v>
      </c>
      <c r="W5" s="57">
        <f>'1. Drivers'!$B$23</f>
        <v>2.8810000000000002E-2</v>
      </c>
      <c r="X5" s="57">
        <f>'1. Drivers'!$B$23</f>
        <v>2.8810000000000002E-2</v>
      </c>
      <c r="Y5" s="57">
        <f>'1. Drivers'!$B$23</f>
        <v>2.8810000000000002E-2</v>
      </c>
      <c r="Z5" s="57">
        <f>'1. Drivers'!$B$23</f>
        <v>2.8810000000000002E-2</v>
      </c>
      <c r="AA5" s="57">
        <f>'1. Drivers'!$B$23</f>
        <v>2.8810000000000002E-2</v>
      </c>
      <c r="AB5" s="57">
        <f>'1. Drivers'!$B$23</f>
        <v>2.8810000000000002E-2</v>
      </c>
      <c r="AC5" s="57">
        <f>'1. Drivers'!$B$23</f>
        <v>2.8810000000000002E-2</v>
      </c>
      <c r="AD5" s="57">
        <f>'1. Drivers'!$B$23</f>
        <v>2.8810000000000002E-2</v>
      </c>
      <c r="AE5" s="57">
        <f>'1. Drivers'!$B$23</f>
        <v>2.8810000000000002E-2</v>
      </c>
      <c r="AF5" s="57">
        <f>'1. Drivers'!$B$23</f>
        <v>2.8810000000000002E-2</v>
      </c>
      <c r="AG5" s="57">
        <f>'1. Drivers'!$B$23</f>
        <v>2.8810000000000002E-2</v>
      </c>
      <c r="AH5" s="57">
        <f>'1. Drivers'!$B$23</f>
        <v>2.8810000000000002E-2</v>
      </c>
      <c r="AI5" s="57">
        <f>'1. Drivers'!$B$23</f>
        <v>2.8810000000000002E-2</v>
      </c>
      <c r="AJ5" s="57">
        <f>'1. Drivers'!$B$23</f>
        <v>2.8810000000000002E-2</v>
      </c>
      <c r="AK5" s="57">
        <f>'1. Drivers'!$B$23</f>
        <v>2.8810000000000002E-2</v>
      </c>
      <c r="AL5" s="57">
        <f>'1. Drivers'!$B$23</f>
        <v>2.8810000000000002E-2</v>
      </c>
      <c r="AM5" s="57">
        <f>'1. Drivers'!$B$23</f>
        <v>2.8810000000000002E-2</v>
      </c>
      <c r="AN5" s="57">
        <f>'1. Drivers'!$B$23</f>
        <v>2.8810000000000002E-2</v>
      </c>
      <c r="AO5" s="57">
        <f>'1. Drivers'!$B$23</f>
        <v>2.8810000000000002E-2</v>
      </c>
      <c r="AP5" s="57">
        <f>'1. Drivers'!$B$23</f>
        <v>2.8810000000000002E-2</v>
      </c>
      <c r="AQ5" s="57">
        <f>'1. Drivers'!$B$23</f>
        <v>2.8810000000000002E-2</v>
      </c>
      <c r="AR5" s="57">
        <f>'1. Drivers'!$B$23</f>
        <v>2.8810000000000002E-2</v>
      </c>
      <c r="AS5" s="57">
        <f>'1. Drivers'!$B$23</f>
        <v>2.8810000000000002E-2</v>
      </c>
      <c r="AT5" s="57">
        <f>'1. Drivers'!$B$23</f>
        <v>2.8810000000000002E-2</v>
      </c>
      <c r="AU5" s="57">
        <f>'1. Drivers'!$B$23</f>
        <v>2.8810000000000002E-2</v>
      </c>
      <c r="AV5" s="57">
        <f>'1. Drivers'!$B$23</f>
        <v>2.8810000000000002E-2</v>
      </c>
      <c r="AW5" s="57">
        <f>'1. Drivers'!$B$23</f>
        <v>2.8810000000000002E-2</v>
      </c>
      <c r="AX5" s="57">
        <f>'1. Drivers'!$B$23</f>
        <v>2.8810000000000002E-2</v>
      </c>
      <c r="AY5" s="57">
        <f>'1. Drivers'!$B$23</f>
        <v>2.8810000000000002E-2</v>
      </c>
      <c r="AZ5" s="57">
        <f>'1. Drivers'!$B$23</f>
        <v>2.8810000000000002E-2</v>
      </c>
      <c r="BA5" s="57">
        <f>'1. Drivers'!$B$23</f>
        <v>2.8810000000000002E-2</v>
      </c>
      <c r="BB5" s="57">
        <f>'1. Drivers'!$B$23</f>
        <v>2.8810000000000002E-2</v>
      </c>
      <c r="BC5" s="57">
        <f>'1. Drivers'!$B$23</f>
        <v>2.8810000000000002E-2</v>
      </c>
      <c r="BD5" s="57">
        <f>'1. Drivers'!$B$23</f>
        <v>2.8810000000000002E-2</v>
      </c>
      <c r="BE5" s="57">
        <f>'1. Drivers'!$B$23</f>
        <v>2.8810000000000002E-2</v>
      </c>
      <c r="BF5" s="57">
        <f>'1. Drivers'!$B$23</f>
        <v>2.8810000000000002E-2</v>
      </c>
      <c r="BG5" s="57">
        <f>'1. Drivers'!$B$23</f>
        <v>2.8810000000000002E-2</v>
      </c>
      <c r="BH5" s="57">
        <f>'1. Drivers'!$B$23</f>
        <v>2.8810000000000002E-2</v>
      </c>
      <c r="BI5" s="57">
        <f>'1. Drivers'!$B$23</f>
        <v>2.8810000000000002E-2</v>
      </c>
      <c r="BJ5" s="57">
        <f>'1. Drivers'!$B$23</f>
        <v>2.8810000000000002E-2</v>
      </c>
      <c r="BK5" s="57">
        <f>'1. Drivers'!$B$23</f>
        <v>2.8810000000000002E-2</v>
      </c>
      <c r="BL5" s="57">
        <f>'1. Drivers'!$B$23</f>
        <v>2.8810000000000002E-2</v>
      </c>
      <c r="BM5" s="57">
        <f>'1. Drivers'!$B$23</f>
        <v>2.8810000000000002E-2</v>
      </c>
    </row>
    <row r="6" spans="1:65" ht="15.5" x14ac:dyDescent="0.25">
      <c r="A6" s="58"/>
      <c r="B6" s="58"/>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5" x14ac:dyDescent="0.25">
      <c r="A7" s="141" t="s">
        <v>197</v>
      </c>
      <c r="B7" s="141" t="s">
        <v>198</v>
      </c>
      <c r="C7" s="141" t="s">
        <v>199</v>
      </c>
      <c r="D7" s="141" t="s">
        <v>200</v>
      </c>
      <c r="F7" s="7"/>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5" x14ac:dyDescent="0.25">
      <c r="A8" s="161" t="s">
        <v>201</v>
      </c>
      <c r="B8" s="159"/>
      <c r="C8" s="159"/>
      <c r="D8" s="159"/>
      <c r="E8" s="159"/>
      <c r="F8" s="159"/>
      <c r="G8" s="159"/>
      <c r="H8" s="159"/>
      <c r="I8" s="159"/>
      <c r="J8" s="159"/>
      <c r="K8" s="159"/>
      <c r="L8" s="159"/>
      <c r="M8" s="159"/>
      <c r="N8" s="159"/>
      <c r="O8" s="159"/>
      <c r="P8" s="159"/>
      <c r="Q8" s="159"/>
      <c r="R8" s="159"/>
      <c r="S8" s="159"/>
      <c r="T8" s="159"/>
      <c r="U8" s="159"/>
      <c r="V8" s="159"/>
      <c r="W8" s="159"/>
      <c r="X8" s="159"/>
      <c r="Y8" s="159"/>
      <c r="Z8" s="159"/>
      <c r="AA8" s="159"/>
      <c r="AB8" s="159"/>
      <c r="AC8" s="159"/>
      <c r="AD8" s="159"/>
      <c r="AE8" s="159"/>
      <c r="AF8" s="159"/>
      <c r="AG8" s="159"/>
      <c r="AH8" s="159"/>
      <c r="AI8" s="159"/>
      <c r="AJ8" s="159"/>
      <c r="AK8" s="159"/>
      <c r="AL8" s="159"/>
      <c r="AM8" s="159"/>
      <c r="AN8" s="159"/>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x14ac:dyDescent="0.25">
      <c r="A9" s="1" t="s">
        <v>202</v>
      </c>
      <c r="B9" s="175" t="s">
        <v>203</v>
      </c>
      <c r="C9" s="153"/>
      <c r="D9" s="175" t="s">
        <v>204</v>
      </c>
      <c r="E9" s="152"/>
      <c r="F9" s="153"/>
      <c r="G9" s="175" t="s">
        <v>205</v>
      </c>
      <c r="H9" s="152"/>
      <c r="I9" s="152"/>
      <c r="J9" s="152"/>
      <c r="K9" s="152"/>
      <c r="L9" s="152"/>
      <c r="M9" s="152"/>
      <c r="N9" s="153"/>
      <c r="O9" s="175" t="s">
        <v>206</v>
      </c>
      <c r="P9" s="152"/>
      <c r="Q9" s="152"/>
      <c r="R9" s="152"/>
      <c r="S9" s="152"/>
      <c r="T9" s="152"/>
      <c r="U9" s="152"/>
      <c r="V9" s="152"/>
      <c r="W9" s="152"/>
      <c r="X9" s="152"/>
      <c r="Y9" s="175" t="s">
        <v>207</v>
      </c>
      <c r="Z9" s="152"/>
      <c r="AA9" s="152"/>
      <c r="AB9" s="152"/>
      <c r="AC9" s="152"/>
      <c r="AD9" s="152"/>
      <c r="AE9" s="152"/>
      <c r="AF9" s="152"/>
      <c r="AG9" s="152"/>
      <c r="AH9" s="152"/>
      <c r="AI9" s="152"/>
      <c r="AJ9" s="152"/>
      <c r="AK9" s="152"/>
      <c r="AL9" s="152"/>
      <c r="AM9" s="152"/>
      <c r="AN9" s="153"/>
      <c r="AO9" s="59"/>
      <c r="AP9" s="59"/>
      <c r="AQ9" s="59"/>
      <c r="AR9" s="59"/>
      <c r="AS9" s="59"/>
      <c r="AT9" s="59"/>
      <c r="AU9" s="59"/>
      <c r="AV9" s="59"/>
      <c r="AW9" s="59"/>
      <c r="AX9" s="59"/>
      <c r="AY9" s="59"/>
      <c r="AZ9" s="59"/>
      <c r="BA9" s="59"/>
      <c r="BB9" s="59"/>
      <c r="BC9" s="59"/>
      <c r="BD9" s="59"/>
      <c r="BE9" s="59"/>
      <c r="BF9" s="59"/>
      <c r="BG9" s="59"/>
      <c r="BH9" s="59"/>
      <c r="BI9" s="59"/>
      <c r="BJ9" s="59"/>
      <c r="BK9" s="59"/>
      <c r="BL9" s="59"/>
      <c r="BM9" s="59"/>
    </row>
    <row r="10" spans="1:65" ht="15.5" x14ac:dyDescent="0.25">
      <c r="A10" s="3" t="s">
        <v>197</v>
      </c>
      <c r="B10" s="47">
        <f>AVERAGE(10000000,15000000)</f>
        <v>12500000</v>
      </c>
      <c r="C10" s="47">
        <f>B10*(1+C5)</f>
        <v>12811249.999999998</v>
      </c>
      <c r="D10" s="47">
        <f>AVERAGE(15000000,25000000)*(1+C5)*(1+D5)</f>
        <v>21071944</v>
      </c>
      <c r="E10" s="47">
        <f t="shared" ref="E10:F10" si="0">D10*(1+E5)</f>
        <v>21683030.375999998</v>
      </c>
      <c r="F10" s="47">
        <f t="shared" si="0"/>
        <v>22311838.256903995</v>
      </c>
      <c r="G10" s="47">
        <f>AVERAGE(25000000,40000000)*(1+C5)*(1+D5)*(1+E5)*(1+F5)*(1+G5)</f>
        <v>37308182.545325585</v>
      </c>
      <c r="H10" s="47">
        <f t="shared" ref="H10:N10" si="1">G10*(1+H5)</f>
        <v>38383031.284456417</v>
      </c>
      <c r="I10" s="47">
        <f t="shared" si="1"/>
        <v>39488846.415761605</v>
      </c>
      <c r="J10" s="47">
        <f t="shared" si="1"/>
        <v>40626520.080999695</v>
      </c>
      <c r="K10" s="47">
        <f t="shared" si="1"/>
        <v>41796970.124533296</v>
      </c>
      <c r="L10" s="47">
        <f t="shared" si="1"/>
        <v>43001140.833821103</v>
      </c>
      <c r="M10" s="47">
        <f t="shared" si="1"/>
        <v>44240003.70124349</v>
      </c>
      <c r="N10" s="47">
        <f t="shared" si="1"/>
        <v>45514558.207876317</v>
      </c>
      <c r="O10" s="47">
        <f>AVERAGE(35000000,50000000)*(1+C5)*(1+D5)*(1+E5)*(1+F5)*(1+G5)*(1+H5)^(O2-H2+1)</f>
        <v>61233781.131336108</v>
      </c>
      <c r="P10" s="47">
        <f t="shared" ref="P10:X10" si="2">O10*(1+P5)</f>
        <v>62997926.365729898</v>
      </c>
      <c r="Q10" s="47">
        <f t="shared" si="2"/>
        <v>64812896.624326579</v>
      </c>
      <c r="R10" s="47">
        <f t="shared" si="2"/>
        <v>66680156.176073425</v>
      </c>
      <c r="S10" s="47">
        <f t="shared" si="2"/>
        <v>68601211.475506097</v>
      </c>
      <c r="T10" s="47">
        <f t="shared" si="2"/>
        <v>70577612.37811543</v>
      </c>
      <c r="U10" s="47">
        <f t="shared" si="2"/>
        <v>72610953.390728936</v>
      </c>
      <c r="V10" s="47">
        <f t="shared" si="2"/>
        <v>74702874.957915843</v>
      </c>
      <c r="W10" s="47">
        <f t="shared" si="2"/>
        <v>76855064.785453394</v>
      </c>
      <c r="X10" s="47">
        <f t="shared" si="2"/>
        <v>79069259.201922312</v>
      </c>
      <c r="Y10" s="47">
        <f>AVERAGE(50000000,80000000)*(1+C5)*(1+D5)*(1+E5)*(1+F5)*(1+G5)*(1+H5)^(Y2-H2+1)</f>
        <v>124413432.85575135</v>
      </c>
      <c r="Z10" s="47">
        <f t="shared" ref="Z10:AN10" si="3">Y10*(1+Z5)</f>
        <v>127997783.85632555</v>
      </c>
      <c r="AA10" s="47">
        <f t="shared" si="3"/>
        <v>131685400.00922629</v>
      </c>
      <c r="AB10" s="47">
        <f t="shared" si="3"/>
        <v>135479256.38349211</v>
      </c>
      <c r="AC10" s="47">
        <f t="shared" si="3"/>
        <v>139382413.75990051</v>
      </c>
      <c r="AD10" s="47">
        <f t="shared" si="3"/>
        <v>143398021.10032323</v>
      </c>
      <c r="AE10" s="47">
        <f t="shared" si="3"/>
        <v>147529318.08822355</v>
      </c>
      <c r="AF10" s="47">
        <f t="shared" si="3"/>
        <v>151779637.74234527</v>
      </c>
      <c r="AG10" s="47">
        <f t="shared" si="3"/>
        <v>156152409.10570225</v>
      </c>
      <c r="AH10" s="47">
        <f t="shared" si="3"/>
        <v>160651160.01203755</v>
      </c>
      <c r="AI10" s="47">
        <f t="shared" si="3"/>
        <v>165279519.93198434</v>
      </c>
      <c r="AJ10" s="47">
        <f t="shared" si="3"/>
        <v>170041222.90122479</v>
      </c>
      <c r="AK10" s="47">
        <f t="shared" si="3"/>
        <v>174940110.53300908</v>
      </c>
      <c r="AL10" s="47">
        <f t="shared" si="3"/>
        <v>179980135.11746508</v>
      </c>
      <c r="AM10" s="47">
        <f t="shared" si="3"/>
        <v>185165362.81019926</v>
      </c>
      <c r="AN10" s="47">
        <f t="shared" si="3"/>
        <v>190499976.91276109</v>
      </c>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5" x14ac:dyDescent="0.25">
      <c r="A11" s="3" t="s">
        <v>198</v>
      </c>
      <c r="B11" s="47">
        <f t="shared" ref="B11:I11" si="4">B10</f>
        <v>12500000</v>
      </c>
      <c r="C11" s="47">
        <f t="shared" si="4"/>
        <v>12811249.999999998</v>
      </c>
      <c r="D11" s="47">
        <f t="shared" si="4"/>
        <v>21071944</v>
      </c>
      <c r="E11" s="47">
        <f t="shared" si="4"/>
        <v>21683030.375999998</v>
      </c>
      <c r="F11" s="47">
        <f t="shared" si="4"/>
        <v>22311838.256903995</v>
      </c>
      <c r="G11" s="47">
        <f t="shared" si="4"/>
        <v>37308182.545325585</v>
      </c>
      <c r="H11" s="47">
        <f t="shared" si="4"/>
        <v>38383031.284456417</v>
      </c>
      <c r="I11" s="47">
        <f t="shared" si="4"/>
        <v>39488846.415761605</v>
      </c>
      <c r="J11" s="47">
        <v>0</v>
      </c>
      <c r="K11" s="47">
        <f t="shared" ref="K11:AN11" si="5">K10</f>
        <v>41796970.124533296</v>
      </c>
      <c r="L11" s="47">
        <f t="shared" si="5"/>
        <v>43001140.833821103</v>
      </c>
      <c r="M11" s="47">
        <f t="shared" si="5"/>
        <v>44240003.70124349</v>
      </c>
      <c r="N11" s="47">
        <f t="shared" si="5"/>
        <v>45514558.207876317</v>
      </c>
      <c r="O11" s="47">
        <f t="shared" si="5"/>
        <v>61233781.131336108</v>
      </c>
      <c r="P11" s="47">
        <f t="shared" si="5"/>
        <v>62997926.365729898</v>
      </c>
      <c r="Q11" s="47">
        <f t="shared" si="5"/>
        <v>64812896.624326579</v>
      </c>
      <c r="R11" s="47">
        <f t="shared" si="5"/>
        <v>66680156.176073425</v>
      </c>
      <c r="S11" s="47">
        <f t="shared" si="5"/>
        <v>68601211.475506097</v>
      </c>
      <c r="T11" s="47">
        <f t="shared" si="5"/>
        <v>70577612.37811543</v>
      </c>
      <c r="U11" s="47">
        <f t="shared" si="5"/>
        <v>72610953.390728936</v>
      </c>
      <c r="V11" s="47">
        <f t="shared" si="5"/>
        <v>74702874.957915843</v>
      </c>
      <c r="W11" s="47">
        <f t="shared" si="5"/>
        <v>76855064.785453394</v>
      </c>
      <c r="X11" s="47">
        <f t="shared" si="5"/>
        <v>79069259.201922312</v>
      </c>
      <c r="Y11" s="47">
        <f t="shared" si="5"/>
        <v>124413432.85575135</v>
      </c>
      <c r="Z11" s="47">
        <f t="shared" si="5"/>
        <v>127997783.85632555</v>
      </c>
      <c r="AA11" s="47">
        <f t="shared" si="5"/>
        <v>131685400.00922629</v>
      </c>
      <c r="AB11" s="47">
        <f t="shared" si="5"/>
        <v>135479256.38349211</v>
      </c>
      <c r="AC11" s="47">
        <f t="shared" si="5"/>
        <v>139382413.75990051</v>
      </c>
      <c r="AD11" s="47">
        <f t="shared" si="5"/>
        <v>143398021.10032323</v>
      </c>
      <c r="AE11" s="47">
        <f t="shared" si="5"/>
        <v>147529318.08822355</v>
      </c>
      <c r="AF11" s="47">
        <f t="shared" si="5"/>
        <v>151779637.74234527</v>
      </c>
      <c r="AG11" s="47">
        <f t="shared" si="5"/>
        <v>156152409.10570225</v>
      </c>
      <c r="AH11" s="47">
        <f t="shared" si="5"/>
        <v>160651160.01203755</v>
      </c>
      <c r="AI11" s="47">
        <f t="shared" si="5"/>
        <v>165279519.93198434</v>
      </c>
      <c r="AJ11" s="47">
        <f t="shared" si="5"/>
        <v>170041222.90122479</v>
      </c>
      <c r="AK11" s="47">
        <f t="shared" si="5"/>
        <v>174940110.53300908</v>
      </c>
      <c r="AL11" s="47">
        <f t="shared" si="5"/>
        <v>179980135.11746508</v>
      </c>
      <c r="AM11" s="47">
        <f t="shared" si="5"/>
        <v>185165362.81019926</v>
      </c>
      <c r="AN11" s="47">
        <f t="shared" si="5"/>
        <v>190499976.91276109</v>
      </c>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x14ac:dyDescent="0.25">
      <c r="A12" s="61" t="s">
        <v>208</v>
      </c>
      <c r="B12" s="49">
        <f t="shared" ref="B12:I12" si="6">B10*12+B11</f>
        <v>162500000</v>
      </c>
      <c r="C12" s="49">
        <f t="shared" si="6"/>
        <v>166546249.99999997</v>
      </c>
      <c r="D12" s="49">
        <f t="shared" si="6"/>
        <v>273935272</v>
      </c>
      <c r="E12" s="49">
        <f t="shared" si="6"/>
        <v>281879394.88799995</v>
      </c>
      <c r="F12" s="49">
        <f t="shared" si="6"/>
        <v>290053897.33975196</v>
      </c>
      <c r="G12" s="49">
        <f t="shared" si="6"/>
        <v>485006373.08923262</v>
      </c>
      <c r="H12" s="49">
        <f t="shared" si="6"/>
        <v>498979406.69793344</v>
      </c>
      <c r="I12" s="49">
        <f t="shared" si="6"/>
        <v>513355003.40490085</v>
      </c>
      <c r="J12" s="49">
        <f>J10*6+J11</f>
        <v>243759120.48599815</v>
      </c>
      <c r="K12" s="49">
        <f t="shared" ref="K12:AN12" si="7">K10*12+K11</f>
        <v>543360611.61893284</v>
      </c>
      <c r="L12" s="49">
        <f t="shared" si="7"/>
        <v>559014830.83967435</v>
      </c>
      <c r="M12" s="49">
        <f t="shared" si="7"/>
        <v>575120048.1161654</v>
      </c>
      <c r="N12" s="49">
        <f t="shared" si="7"/>
        <v>591689256.7023921</v>
      </c>
      <c r="O12" s="49">
        <f t="shared" si="7"/>
        <v>796039154.70736945</v>
      </c>
      <c r="P12" s="49">
        <f t="shared" si="7"/>
        <v>818973042.75448871</v>
      </c>
      <c r="Q12" s="49">
        <f t="shared" si="7"/>
        <v>842567656.11624551</v>
      </c>
      <c r="R12" s="49">
        <f t="shared" si="7"/>
        <v>866842030.2889545</v>
      </c>
      <c r="S12" s="49">
        <f t="shared" si="7"/>
        <v>891815749.18157923</v>
      </c>
      <c r="T12" s="49">
        <f t="shared" si="7"/>
        <v>917508960.91550064</v>
      </c>
      <c r="U12" s="49">
        <f t="shared" si="7"/>
        <v>943942394.07947612</v>
      </c>
      <c r="V12" s="49">
        <f t="shared" si="7"/>
        <v>971137374.45290589</v>
      </c>
      <c r="W12" s="49">
        <f t="shared" si="7"/>
        <v>999115842.21089423</v>
      </c>
      <c r="X12" s="49">
        <f t="shared" si="7"/>
        <v>1027900369.6249901</v>
      </c>
      <c r="Y12" s="49">
        <f t="shared" si="7"/>
        <v>1617374627.1247675</v>
      </c>
      <c r="Z12" s="49">
        <f t="shared" si="7"/>
        <v>1663971190.1322322</v>
      </c>
      <c r="AA12" s="49">
        <f t="shared" si="7"/>
        <v>1711910200.1199417</v>
      </c>
      <c r="AB12" s="49">
        <f t="shared" si="7"/>
        <v>1761230332.9853973</v>
      </c>
      <c r="AC12" s="49">
        <f t="shared" si="7"/>
        <v>1811971378.8787067</v>
      </c>
      <c r="AD12" s="49">
        <f t="shared" si="7"/>
        <v>1864174274.3042021</v>
      </c>
      <c r="AE12" s="49">
        <f t="shared" si="7"/>
        <v>1917881135.1469059</v>
      </c>
      <c r="AF12" s="49">
        <f t="shared" si="7"/>
        <v>1973135290.6504886</v>
      </c>
      <c r="AG12" s="49">
        <f t="shared" si="7"/>
        <v>2029981318.3741291</v>
      </c>
      <c r="AH12" s="49">
        <f t="shared" si="7"/>
        <v>2088465080.1564882</v>
      </c>
      <c r="AI12" s="49">
        <f t="shared" si="7"/>
        <v>2148633759.1157966</v>
      </c>
      <c r="AJ12" s="49">
        <f t="shared" si="7"/>
        <v>2210535897.7159224</v>
      </c>
      <c r="AK12" s="49">
        <f t="shared" si="7"/>
        <v>2274221436.9291182</v>
      </c>
      <c r="AL12" s="49">
        <f t="shared" si="7"/>
        <v>2339741756.5270462</v>
      </c>
      <c r="AM12" s="49">
        <f t="shared" si="7"/>
        <v>2407149716.5325904</v>
      </c>
      <c r="AN12" s="49">
        <f t="shared" si="7"/>
        <v>2476499699.8658943</v>
      </c>
      <c r="AO12" s="54"/>
      <c r="AP12" s="54"/>
      <c r="AQ12" s="54"/>
      <c r="AR12" s="54"/>
      <c r="AS12" s="54"/>
      <c r="AT12" s="54"/>
      <c r="AU12" s="54"/>
      <c r="AV12" s="54"/>
      <c r="AW12" s="54"/>
      <c r="AX12" s="54"/>
      <c r="AY12" s="54"/>
      <c r="AZ12" s="54"/>
      <c r="BA12" s="54"/>
      <c r="BB12" s="54"/>
      <c r="BC12" s="54"/>
      <c r="BD12" s="54"/>
      <c r="BE12" s="54"/>
      <c r="BF12" s="54"/>
      <c r="BG12" s="54"/>
      <c r="BH12" s="54"/>
      <c r="BI12" s="54"/>
      <c r="BJ12" s="54"/>
      <c r="BK12" s="54"/>
      <c r="BL12" s="54"/>
      <c r="BM12" s="54"/>
    </row>
    <row r="13" spans="1:65" ht="15.5" x14ac:dyDescent="0.25">
      <c r="A13" s="5" t="s">
        <v>209</v>
      </c>
      <c r="B13" s="47">
        <f t="shared" ref="B13:AN13" si="8">11000000*12</f>
        <v>132000000</v>
      </c>
      <c r="C13" s="47">
        <f t="shared" si="8"/>
        <v>132000000</v>
      </c>
      <c r="D13" s="47">
        <f t="shared" si="8"/>
        <v>132000000</v>
      </c>
      <c r="E13" s="47">
        <f t="shared" si="8"/>
        <v>132000000</v>
      </c>
      <c r="F13" s="47">
        <f t="shared" si="8"/>
        <v>132000000</v>
      </c>
      <c r="G13" s="47">
        <f t="shared" si="8"/>
        <v>132000000</v>
      </c>
      <c r="H13" s="47">
        <f t="shared" si="8"/>
        <v>132000000</v>
      </c>
      <c r="I13" s="47">
        <f t="shared" si="8"/>
        <v>132000000</v>
      </c>
      <c r="J13" s="47">
        <f t="shared" si="8"/>
        <v>132000000</v>
      </c>
      <c r="K13" s="47">
        <f t="shared" si="8"/>
        <v>132000000</v>
      </c>
      <c r="L13" s="47">
        <f t="shared" si="8"/>
        <v>132000000</v>
      </c>
      <c r="M13" s="47">
        <f t="shared" si="8"/>
        <v>132000000</v>
      </c>
      <c r="N13" s="47">
        <f t="shared" si="8"/>
        <v>132000000</v>
      </c>
      <c r="O13" s="47">
        <f t="shared" si="8"/>
        <v>132000000</v>
      </c>
      <c r="P13" s="47">
        <f t="shared" si="8"/>
        <v>132000000</v>
      </c>
      <c r="Q13" s="47">
        <f t="shared" si="8"/>
        <v>132000000</v>
      </c>
      <c r="R13" s="47">
        <f t="shared" si="8"/>
        <v>132000000</v>
      </c>
      <c r="S13" s="47">
        <f t="shared" si="8"/>
        <v>132000000</v>
      </c>
      <c r="T13" s="47">
        <f t="shared" si="8"/>
        <v>132000000</v>
      </c>
      <c r="U13" s="47">
        <f t="shared" si="8"/>
        <v>132000000</v>
      </c>
      <c r="V13" s="47">
        <f t="shared" si="8"/>
        <v>132000000</v>
      </c>
      <c r="W13" s="47">
        <f t="shared" si="8"/>
        <v>132000000</v>
      </c>
      <c r="X13" s="47">
        <f t="shared" si="8"/>
        <v>132000000</v>
      </c>
      <c r="Y13" s="47">
        <f t="shared" si="8"/>
        <v>132000000</v>
      </c>
      <c r="Z13" s="47">
        <f t="shared" si="8"/>
        <v>132000000</v>
      </c>
      <c r="AA13" s="47">
        <f t="shared" si="8"/>
        <v>132000000</v>
      </c>
      <c r="AB13" s="47">
        <f t="shared" si="8"/>
        <v>132000000</v>
      </c>
      <c r="AC13" s="47">
        <f t="shared" si="8"/>
        <v>132000000</v>
      </c>
      <c r="AD13" s="47">
        <f t="shared" si="8"/>
        <v>132000000</v>
      </c>
      <c r="AE13" s="47">
        <f t="shared" si="8"/>
        <v>132000000</v>
      </c>
      <c r="AF13" s="47">
        <f t="shared" si="8"/>
        <v>132000000</v>
      </c>
      <c r="AG13" s="47">
        <f t="shared" si="8"/>
        <v>132000000</v>
      </c>
      <c r="AH13" s="47">
        <f t="shared" si="8"/>
        <v>132000000</v>
      </c>
      <c r="AI13" s="47">
        <f t="shared" si="8"/>
        <v>132000000</v>
      </c>
      <c r="AJ13" s="47">
        <f t="shared" si="8"/>
        <v>132000000</v>
      </c>
      <c r="AK13" s="47">
        <f t="shared" si="8"/>
        <v>132000000</v>
      </c>
      <c r="AL13" s="47">
        <f t="shared" si="8"/>
        <v>132000000</v>
      </c>
      <c r="AM13" s="47">
        <f t="shared" si="8"/>
        <v>132000000</v>
      </c>
      <c r="AN13" s="47">
        <f t="shared" si="8"/>
        <v>132000000</v>
      </c>
      <c r="AO13" s="60"/>
      <c r="AP13" s="60"/>
      <c r="AQ13" s="60"/>
      <c r="AR13" s="60"/>
      <c r="AS13" s="60"/>
      <c r="AT13" s="60"/>
      <c r="AU13" s="60"/>
      <c r="AV13" s="60"/>
      <c r="AW13" s="60"/>
      <c r="AX13" s="60"/>
      <c r="AY13" s="60"/>
      <c r="AZ13" s="60"/>
      <c r="BA13" s="60"/>
      <c r="BB13" s="60"/>
      <c r="BC13" s="60"/>
      <c r="BD13" s="60"/>
      <c r="BE13" s="60"/>
      <c r="BF13" s="60"/>
      <c r="BG13" s="60"/>
      <c r="BH13" s="60"/>
      <c r="BI13" s="60"/>
      <c r="BJ13" s="60"/>
      <c r="BK13" s="60"/>
      <c r="BL13" s="60"/>
      <c r="BM13" s="60"/>
    </row>
    <row r="14" spans="1:65" ht="15.5" x14ac:dyDescent="0.25">
      <c r="A14" s="5" t="s">
        <v>210</v>
      </c>
      <c r="B14" s="47">
        <f t="shared" ref="B14:AN14" si="9">B12-B13</f>
        <v>30500000</v>
      </c>
      <c r="C14" s="47">
        <f t="shared" si="9"/>
        <v>34546249.99999997</v>
      </c>
      <c r="D14" s="47">
        <f t="shared" si="9"/>
        <v>141935272</v>
      </c>
      <c r="E14" s="47">
        <f t="shared" si="9"/>
        <v>149879394.88799995</v>
      </c>
      <c r="F14" s="47">
        <f t="shared" si="9"/>
        <v>158053897.33975196</v>
      </c>
      <c r="G14" s="47">
        <f t="shared" si="9"/>
        <v>353006373.08923262</v>
      </c>
      <c r="H14" s="47">
        <f t="shared" si="9"/>
        <v>366979406.69793344</v>
      </c>
      <c r="I14" s="47">
        <f t="shared" si="9"/>
        <v>381355003.40490085</v>
      </c>
      <c r="J14" s="47">
        <f t="shared" si="9"/>
        <v>111759120.48599815</v>
      </c>
      <c r="K14" s="47">
        <f t="shared" si="9"/>
        <v>411360611.61893284</v>
      </c>
      <c r="L14" s="47">
        <f t="shared" si="9"/>
        <v>427014830.83967435</v>
      </c>
      <c r="M14" s="47">
        <f t="shared" si="9"/>
        <v>443120048.1161654</v>
      </c>
      <c r="N14" s="47">
        <f t="shared" si="9"/>
        <v>459689256.7023921</v>
      </c>
      <c r="O14" s="47">
        <f t="shared" si="9"/>
        <v>664039154.70736945</v>
      </c>
      <c r="P14" s="47">
        <f t="shared" si="9"/>
        <v>686973042.75448871</v>
      </c>
      <c r="Q14" s="47">
        <f t="shared" si="9"/>
        <v>710567656.11624551</v>
      </c>
      <c r="R14" s="47">
        <f t="shared" si="9"/>
        <v>734842030.2889545</v>
      </c>
      <c r="S14" s="47">
        <f t="shared" si="9"/>
        <v>759815749.18157923</v>
      </c>
      <c r="T14" s="47">
        <f t="shared" si="9"/>
        <v>785508960.91550064</v>
      </c>
      <c r="U14" s="47">
        <f t="shared" si="9"/>
        <v>811942394.07947612</v>
      </c>
      <c r="V14" s="47">
        <f t="shared" si="9"/>
        <v>839137374.45290589</v>
      </c>
      <c r="W14" s="47">
        <f t="shared" si="9"/>
        <v>867115842.21089423</v>
      </c>
      <c r="X14" s="47">
        <f t="shared" si="9"/>
        <v>895900369.62499011</v>
      </c>
      <c r="Y14" s="47">
        <f t="shared" si="9"/>
        <v>1485374627.1247675</v>
      </c>
      <c r="Z14" s="47">
        <f t="shared" si="9"/>
        <v>1531971190.1322322</v>
      </c>
      <c r="AA14" s="47">
        <f t="shared" si="9"/>
        <v>1579910200.1199417</v>
      </c>
      <c r="AB14" s="47">
        <f t="shared" si="9"/>
        <v>1629230332.9853973</v>
      </c>
      <c r="AC14" s="47">
        <f t="shared" si="9"/>
        <v>1679971378.8787067</v>
      </c>
      <c r="AD14" s="47">
        <f t="shared" si="9"/>
        <v>1732174274.3042021</v>
      </c>
      <c r="AE14" s="47">
        <f t="shared" si="9"/>
        <v>1785881135.1469059</v>
      </c>
      <c r="AF14" s="47">
        <f t="shared" si="9"/>
        <v>1841135290.6504886</v>
      </c>
      <c r="AG14" s="47">
        <f t="shared" si="9"/>
        <v>1897981318.3741291</v>
      </c>
      <c r="AH14" s="47">
        <f t="shared" si="9"/>
        <v>1956465080.1564882</v>
      </c>
      <c r="AI14" s="47">
        <f t="shared" si="9"/>
        <v>2016633759.1157966</v>
      </c>
      <c r="AJ14" s="47">
        <f t="shared" si="9"/>
        <v>2078535897.7159224</v>
      </c>
      <c r="AK14" s="47">
        <f t="shared" si="9"/>
        <v>2142221436.9291182</v>
      </c>
      <c r="AL14" s="47">
        <f t="shared" si="9"/>
        <v>2207741756.5270462</v>
      </c>
      <c r="AM14" s="47">
        <f t="shared" si="9"/>
        <v>2275149716.5325904</v>
      </c>
      <c r="AN14" s="47">
        <f t="shared" si="9"/>
        <v>2344499699.8658943</v>
      </c>
      <c r="AO14" s="60"/>
      <c r="AP14" s="60"/>
      <c r="AQ14" s="60"/>
      <c r="AR14" s="60"/>
      <c r="AS14" s="60"/>
      <c r="AT14" s="60"/>
      <c r="AU14" s="60"/>
      <c r="AV14" s="60"/>
      <c r="AW14" s="60"/>
      <c r="AX14" s="60"/>
      <c r="AY14" s="60"/>
      <c r="AZ14" s="60"/>
      <c r="BA14" s="60"/>
      <c r="BB14" s="60"/>
      <c r="BC14" s="60"/>
      <c r="BD14" s="60"/>
      <c r="BE14" s="60"/>
      <c r="BF14" s="60"/>
      <c r="BG14" s="60"/>
      <c r="BH14" s="60"/>
      <c r="BI14" s="60"/>
      <c r="BJ14" s="60"/>
      <c r="BK14" s="60"/>
      <c r="BL14" s="60"/>
      <c r="BM14" s="60"/>
    </row>
    <row r="15" spans="1:65" ht="15.5" x14ac:dyDescent="0.25">
      <c r="A15" s="5" t="s">
        <v>82</v>
      </c>
      <c r="B15" s="47">
        <f t="shared" ref="B15:AN15" si="10">IF(B14&lt;=60000000,B14*0.05,IF(B14&lt;=120000000,60000000*0.05+(B14-60000000)*0.1,IF(B14&lt;=216000000,60000000*0.05+60000000*0.1+(B14-120000000)*0.15,IF(B14&lt;=384000000,60000000*0.05+60000000*0.1+96000000*0.15+(B14-216000000)*0.2,IF(B14&lt;=624000000,60000000*0.05+60000000*0.1+96000000*0.15+168000000*0.2+(B14-384000000)*0.25,IF(B14&lt;=960000000,60000000*0.05+60000000*0.1+96000000*0.15+168000000*0.2+240000000*0.25+(B14-624000000)*0.3,60000000*0.05+60000000*0.1+96000000*0.15+168000000*0.2+240000000*0.25+336000000*0.3+(B14-960000000)*0.35))))))</f>
        <v>1525000</v>
      </c>
      <c r="C15" s="47">
        <f t="shared" si="10"/>
        <v>1727312.4999999986</v>
      </c>
      <c r="D15" s="47">
        <f t="shared" si="10"/>
        <v>12290290.800000001</v>
      </c>
      <c r="E15" s="47">
        <f t="shared" si="10"/>
        <v>13481909.233199991</v>
      </c>
      <c r="F15" s="47">
        <f t="shared" si="10"/>
        <v>14708084.600962793</v>
      </c>
      <c r="G15" s="47">
        <f t="shared" si="10"/>
        <v>50801274.617846526</v>
      </c>
      <c r="H15" s="47">
        <f t="shared" si="10"/>
        <v>53595881.33958669</v>
      </c>
      <c r="I15" s="47">
        <f t="shared" si="10"/>
        <v>56471000.680980176</v>
      </c>
      <c r="J15" s="47">
        <f t="shared" si="10"/>
        <v>8175912.0485998159</v>
      </c>
      <c r="K15" s="47">
        <f t="shared" si="10"/>
        <v>63840152.904733211</v>
      </c>
      <c r="L15" s="47">
        <f t="shared" si="10"/>
        <v>67753707.709918588</v>
      </c>
      <c r="M15" s="47">
        <f t="shared" si="10"/>
        <v>71780012.02904135</v>
      </c>
      <c r="N15" s="47">
        <f t="shared" si="10"/>
        <v>75922314.175598025</v>
      </c>
      <c r="O15" s="47">
        <f t="shared" si="10"/>
        <v>129011746.41221084</v>
      </c>
      <c r="P15" s="47">
        <f t="shared" si="10"/>
        <v>135891912.82634661</v>
      </c>
      <c r="Q15" s="47">
        <f t="shared" si="10"/>
        <v>142970296.83487365</v>
      </c>
      <c r="R15" s="47">
        <f t="shared" si="10"/>
        <v>150252609.08668634</v>
      </c>
      <c r="S15" s="47">
        <f t="shared" si="10"/>
        <v>157744724.75447378</v>
      </c>
      <c r="T15" s="47">
        <f t="shared" si="10"/>
        <v>165452688.27465019</v>
      </c>
      <c r="U15" s="47">
        <f t="shared" si="10"/>
        <v>173382718.22384283</v>
      </c>
      <c r="V15" s="47">
        <f t="shared" si="10"/>
        <v>181541212.33587176</v>
      </c>
      <c r="W15" s="47">
        <f t="shared" si="10"/>
        <v>189934752.66326827</v>
      </c>
      <c r="X15" s="47">
        <f t="shared" si="10"/>
        <v>198570110.88749701</v>
      </c>
      <c r="Y15" s="47">
        <f t="shared" si="10"/>
        <v>401681119.49366862</v>
      </c>
      <c r="Z15" s="47">
        <f t="shared" si="10"/>
        <v>417989916.54628122</v>
      </c>
      <c r="AA15" s="47">
        <f t="shared" si="10"/>
        <v>434768570.04197955</v>
      </c>
      <c r="AB15" s="47">
        <f t="shared" si="10"/>
        <v>452030616.54488909</v>
      </c>
      <c r="AC15" s="47">
        <f t="shared" si="10"/>
        <v>469789982.60754728</v>
      </c>
      <c r="AD15" s="47">
        <f t="shared" si="10"/>
        <v>488060996.00647074</v>
      </c>
      <c r="AE15" s="47">
        <f t="shared" si="10"/>
        <v>506858397.30141705</v>
      </c>
      <c r="AF15" s="47">
        <f t="shared" si="10"/>
        <v>526197351.72767097</v>
      </c>
      <c r="AG15" s="47">
        <f t="shared" si="10"/>
        <v>546093461.43094516</v>
      </c>
      <c r="AH15" s="47">
        <f t="shared" si="10"/>
        <v>566562778.05477083</v>
      </c>
      <c r="AI15" s="47">
        <f t="shared" si="10"/>
        <v>587621815.69052875</v>
      </c>
      <c r="AJ15" s="47">
        <f t="shared" si="10"/>
        <v>609287564.20057273</v>
      </c>
      <c r="AK15" s="47">
        <f t="shared" si="10"/>
        <v>631577502.9251914</v>
      </c>
      <c r="AL15" s="47">
        <f t="shared" si="10"/>
        <v>654509614.78446615</v>
      </c>
      <c r="AM15" s="47">
        <f t="shared" si="10"/>
        <v>678102400.78640664</v>
      </c>
      <c r="AN15" s="47">
        <f t="shared" si="10"/>
        <v>702374894.95306301</v>
      </c>
      <c r="AO15" s="60"/>
      <c r="AP15" s="60"/>
      <c r="AQ15" s="60"/>
      <c r="AR15" s="60"/>
      <c r="AS15" s="60"/>
      <c r="AT15" s="60"/>
      <c r="AU15" s="60"/>
      <c r="AV15" s="60"/>
      <c r="AW15" s="60"/>
      <c r="AX15" s="60"/>
      <c r="AY15" s="60"/>
      <c r="AZ15" s="60"/>
      <c r="BA15" s="60"/>
      <c r="BB15" s="60"/>
      <c r="BC15" s="60"/>
      <c r="BD15" s="60"/>
      <c r="BE15" s="60"/>
      <c r="BF15" s="60"/>
      <c r="BG15" s="60"/>
      <c r="BH15" s="60"/>
      <c r="BI15" s="60"/>
      <c r="BJ15" s="60"/>
      <c r="BK15" s="60"/>
      <c r="BL15" s="60"/>
      <c r="BM15" s="60"/>
    </row>
    <row r="16" spans="1:65" ht="15" x14ac:dyDescent="0.25">
      <c r="A16" s="11" t="s">
        <v>211</v>
      </c>
      <c r="B16" s="49">
        <f t="shared" ref="B16:AN16" si="11">B12-B15</f>
        <v>160975000</v>
      </c>
      <c r="C16" s="49">
        <f t="shared" si="11"/>
        <v>164818937.49999997</v>
      </c>
      <c r="D16" s="49">
        <f t="shared" si="11"/>
        <v>261644981.19999999</v>
      </c>
      <c r="E16" s="49">
        <f t="shared" si="11"/>
        <v>268397485.65479997</v>
      </c>
      <c r="F16" s="49">
        <f t="shared" si="11"/>
        <v>275345812.73878914</v>
      </c>
      <c r="G16" s="49">
        <f t="shared" si="11"/>
        <v>434205098.47138608</v>
      </c>
      <c r="H16" s="49">
        <f t="shared" si="11"/>
        <v>445383525.35834676</v>
      </c>
      <c r="I16" s="49">
        <f t="shared" si="11"/>
        <v>456884002.7239207</v>
      </c>
      <c r="J16" s="49">
        <f t="shared" si="11"/>
        <v>235583208.43739834</v>
      </c>
      <c r="K16" s="49">
        <f t="shared" si="11"/>
        <v>479520458.71419966</v>
      </c>
      <c r="L16" s="49">
        <f t="shared" si="11"/>
        <v>491261123.12975574</v>
      </c>
      <c r="M16" s="49">
        <f t="shared" si="11"/>
        <v>503340036.08712405</v>
      </c>
      <c r="N16" s="49">
        <f t="shared" si="11"/>
        <v>515766942.52679408</v>
      </c>
      <c r="O16" s="49">
        <f t="shared" si="11"/>
        <v>667027408.29515862</v>
      </c>
      <c r="P16" s="49">
        <f t="shared" si="11"/>
        <v>683081129.92814207</v>
      </c>
      <c r="Q16" s="49">
        <f t="shared" si="11"/>
        <v>699597359.28137183</v>
      </c>
      <c r="R16" s="49">
        <f t="shared" si="11"/>
        <v>716589421.20226812</v>
      </c>
      <c r="S16" s="49">
        <f t="shared" si="11"/>
        <v>734071024.42710543</v>
      </c>
      <c r="T16" s="49">
        <f t="shared" si="11"/>
        <v>752056272.64085042</v>
      </c>
      <c r="U16" s="49">
        <f t="shared" si="11"/>
        <v>770559675.85563326</v>
      </c>
      <c r="V16" s="49">
        <f t="shared" si="11"/>
        <v>789596162.1170342</v>
      </c>
      <c r="W16" s="49">
        <f t="shared" si="11"/>
        <v>809181089.54762602</v>
      </c>
      <c r="X16" s="49">
        <f t="shared" si="11"/>
        <v>829330258.73749304</v>
      </c>
      <c r="Y16" s="49">
        <f t="shared" si="11"/>
        <v>1215693507.631099</v>
      </c>
      <c r="Z16" s="49">
        <f t="shared" si="11"/>
        <v>1245981273.5859509</v>
      </c>
      <c r="AA16" s="49">
        <f t="shared" si="11"/>
        <v>1277141630.0779622</v>
      </c>
      <c r="AB16" s="49">
        <f t="shared" si="11"/>
        <v>1309199716.4405084</v>
      </c>
      <c r="AC16" s="49">
        <f t="shared" si="11"/>
        <v>1342181396.2711594</v>
      </c>
      <c r="AD16" s="49">
        <f t="shared" si="11"/>
        <v>1376113278.2977314</v>
      </c>
      <c r="AE16" s="49">
        <f t="shared" si="11"/>
        <v>1411022737.8454888</v>
      </c>
      <c r="AF16" s="49">
        <f t="shared" si="11"/>
        <v>1446937938.9228177</v>
      </c>
      <c r="AG16" s="49">
        <f t="shared" si="11"/>
        <v>1483887856.9431839</v>
      </c>
      <c r="AH16" s="49">
        <f t="shared" si="11"/>
        <v>1521902302.1017175</v>
      </c>
      <c r="AI16" s="49">
        <f t="shared" si="11"/>
        <v>1561011943.4252677</v>
      </c>
      <c r="AJ16" s="49">
        <f t="shared" si="11"/>
        <v>1601248333.5153496</v>
      </c>
      <c r="AK16" s="49">
        <f t="shared" si="11"/>
        <v>1642643934.0039268</v>
      </c>
      <c r="AL16" s="49">
        <f t="shared" si="11"/>
        <v>1685232141.7425799</v>
      </c>
      <c r="AM16" s="49">
        <f t="shared" si="11"/>
        <v>1729047315.7461839</v>
      </c>
      <c r="AN16" s="49">
        <f t="shared" si="11"/>
        <v>1774124804.9128313</v>
      </c>
      <c r="AO16" s="54"/>
      <c r="AP16" s="54"/>
      <c r="AQ16" s="54"/>
      <c r="AR16" s="54"/>
      <c r="AS16" s="54"/>
      <c r="AT16" s="54"/>
      <c r="AU16" s="54"/>
      <c r="AV16" s="54"/>
      <c r="AW16" s="54"/>
      <c r="AX16" s="54"/>
      <c r="AY16" s="54"/>
      <c r="AZ16" s="54"/>
      <c r="BA16" s="54"/>
      <c r="BB16" s="54"/>
      <c r="BC16" s="54"/>
      <c r="BD16" s="54"/>
      <c r="BE16" s="54"/>
      <c r="BF16" s="54"/>
      <c r="BG16" s="54"/>
      <c r="BH16" s="54"/>
      <c r="BI16" s="54"/>
      <c r="BJ16" s="54"/>
      <c r="BK16" s="54"/>
      <c r="BL16" s="54"/>
      <c r="BM16" s="54"/>
    </row>
    <row r="17" spans="1:65" ht="15" x14ac:dyDescent="0.25">
      <c r="A17" s="11" t="s">
        <v>212</v>
      </c>
      <c r="B17" s="49">
        <f>B16/(1+'1. Drivers'!$K$3+'1. Drivers'!$K$4)^(B2-2025)</f>
        <v>160975000</v>
      </c>
      <c r="C17" s="49">
        <f>C16/(1+'1. Drivers'!$K$3+'1. Drivers'!$K$4)^(C2-2025)</f>
        <v>154797356.63166592</v>
      </c>
      <c r="D17" s="49">
        <f>D16/(1+'1. Drivers'!$K$3+'1. Drivers'!$K$4)^(D2-2025)</f>
        <v>230794401.05587798</v>
      </c>
      <c r="E17" s="49">
        <f>E16/(1+'1. Drivers'!$K$3+'1. Drivers'!$K$4)^(E2-2025)</f>
        <v>222355426.84942058</v>
      </c>
      <c r="F17" s="49">
        <f>F16/(1+'1. Drivers'!$K$3+'1. Drivers'!$K$4)^(F2-2025)</f>
        <v>214241794.26661482</v>
      </c>
      <c r="G17" s="49">
        <f>G16/(1+'1. Drivers'!$K$3+'1. Drivers'!$K$4)^(G2-2025)</f>
        <v>317305112.22000259</v>
      </c>
      <c r="H17" s="49">
        <f>H16/(1+'1. Drivers'!$K$3+'1. Drivers'!$K$4)^(H2-2025)</f>
        <v>305684015.1868434</v>
      </c>
      <c r="I17" s="49">
        <f>I16/(1+'1. Drivers'!$K$3+'1. Drivers'!$K$4)^(I2-2025)</f>
        <v>294510621.89812064</v>
      </c>
      <c r="J17" s="49">
        <f>J16/(1+'1. Drivers'!$K$3+'1. Drivers'!$K$4)^(J2-2025)</f>
        <v>142625037.98941454</v>
      </c>
      <c r="K17" s="49">
        <f>K16/(1+'1. Drivers'!$K$3+'1. Drivers'!$K$4)^(K2-2025)</f>
        <v>272655970.47260034</v>
      </c>
      <c r="L17" s="49">
        <f>L16/(1+'1. Drivers'!$K$3+'1. Drivers'!$K$4)^(L2-2025)</f>
        <v>262347359.79822832</v>
      </c>
      <c r="M17" s="49">
        <f>M16/(1+'1. Drivers'!$K$3+'1. Drivers'!$K$4)^(M2-2025)</f>
        <v>252453971.46483627</v>
      </c>
      <c r="N17" s="49">
        <f>N16/(1+'1. Drivers'!$K$3+'1. Drivers'!$K$4)^(N2-2025)</f>
        <v>242957698.23986951</v>
      </c>
      <c r="O17" s="49">
        <f>O16/(1+'1. Drivers'!$K$3+'1. Drivers'!$K$4)^(O2-2025)</f>
        <v>295105477.78721088</v>
      </c>
      <c r="P17" s="49">
        <f>P16/(1+'1. Drivers'!$K$3+'1. Drivers'!$K$4)^(P2-2025)</f>
        <v>283832622.37001359</v>
      </c>
      <c r="Q17" s="49">
        <f>Q16/(1+'1. Drivers'!$K$3+'1. Drivers'!$K$4)^(Q2-2025)</f>
        <v>273020094.85660207</v>
      </c>
      <c r="R17" s="49">
        <f>R16/(1+'1. Drivers'!$K$3+'1. Drivers'!$K$4)^(R2-2025)</f>
        <v>262647501.80555144</v>
      </c>
      <c r="S17" s="49">
        <f>S16/(1+'1. Drivers'!$K$3+'1. Drivers'!$K$4)^(S2-2025)</f>
        <v>252695433.43532991</v>
      </c>
      <c r="T17" s="49">
        <f>T16/(1+'1. Drivers'!$K$3+'1. Drivers'!$K$4)^(T2-2025)</f>
        <v>243145412.46434414</v>
      </c>
      <c r="U17" s="49">
        <f>U16/(1+'1. Drivers'!$K$3+'1. Drivers'!$K$4)^(U2-2025)</f>
        <v>233979845.76979166</v>
      </c>
      <c r="V17" s="49">
        <f>V16/(1+'1. Drivers'!$K$3+'1. Drivers'!$K$4)^(V2-2025)</f>
        <v>225181978.70377952</v>
      </c>
      <c r="W17" s="49">
        <f>W16/(1+'1. Drivers'!$K$3+'1. Drivers'!$K$4)^(W2-2025)</f>
        <v>216735851.91465327</v>
      </c>
      <c r="X17" s="49">
        <f>X16/(1+'1. Drivers'!$K$3+'1. Drivers'!$K$4)^(X2-2025)</f>
        <v>208626260.53040951</v>
      </c>
      <c r="Y17" s="49">
        <f>Y16/(1+'1. Drivers'!$K$3+'1. Drivers'!$K$4)^(Y2-2025)</f>
        <v>287224835.89320993</v>
      </c>
      <c r="Z17" s="49">
        <f>Z16/(1+'1. Drivers'!$K$3+'1. Drivers'!$K$4)^(Z2-2025)</f>
        <v>276481347.77933466</v>
      </c>
      <c r="AA17" s="49">
        <f>AA16/(1+'1. Drivers'!$K$3+'1. Drivers'!$K$4)^(AA2-2025)</f>
        <v>266164306.2604</v>
      </c>
      <c r="AB17" s="49">
        <f>AB16/(1+'1. Drivers'!$K$3+'1. Drivers'!$K$4)^(AB2-2025)</f>
        <v>256255435.16038871</v>
      </c>
      <c r="AC17" s="49">
        <f>AC16/(1+'1. Drivers'!$K$3+'1. Drivers'!$K$4)^(AC2-2025)</f>
        <v>246737311.29696283</v>
      </c>
      <c r="AD17" s="49">
        <f>AD16/(1+'1. Drivers'!$K$3+'1. Drivers'!$K$4)^(AD2-2025)</f>
        <v>237593321.33157319</v>
      </c>
      <c r="AE17" s="49">
        <f>AE16/(1+'1. Drivers'!$K$3+'1. Drivers'!$K$4)^(AE2-2025)</f>
        <v>228807620.94913974</v>
      </c>
      <c r="AF17" s="49">
        <f>AF16/(1+'1. Drivers'!$K$3+'1. Drivers'!$K$4)^(AF2-2025)</f>
        <v>220365096.23558176</v>
      </c>
      <c r="AG17" s="49">
        <f>AG16/(1+'1. Drivers'!$K$3+'1. Drivers'!$K$4)^(AG2-2025)</f>
        <v>212251327.12914929</v>
      </c>
      <c r="AH17" s="49">
        <f>AH16/(1+'1. Drivers'!$K$3+'1. Drivers'!$K$4)^(AH2-2025)</f>
        <v>204452552.8287282</v>
      </c>
      <c r="AI17" s="49">
        <f>AI16/(1+'1. Drivers'!$K$3+'1. Drivers'!$K$4)^(AI2-2025)</f>
        <v>196955639.04907957</v>
      </c>
      <c r="AJ17" s="49">
        <f>AJ16/(1+'1. Drivers'!$K$3+'1. Drivers'!$K$4)^(AJ2-2025)</f>
        <v>189748047.01936641</v>
      </c>
      <c r="AK17" s="49">
        <f>AK16/(1+'1. Drivers'!$K$3+'1. Drivers'!$K$4)^(AK2-2025)</f>
        <v>182817804.12732634</v>
      </c>
      <c r="AL17" s="49">
        <f>AL16/(1+'1. Drivers'!$K$3+'1. Drivers'!$K$4)^(AL2-2025)</f>
        <v>176153476.11710811</v>
      </c>
      <c r="AM17" s="49">
        <f>AM16/(1+'1. Drivers'!$K$3+'1. Drivers'!$K$4)^(AM2-2025)</f>
        <v>169744140.75410688</v>
      </c>
      <c r="AN17" s="49">
        <f>AN16/(1+'1. Drivers'!$K$3+'1. Drivers'!$K$4)^(AN2-2025)</f>
        <v>163579362.87514126</v>
      </c>
      <c r="AO17" s="55"/>
      <c r="AP17" s="55"/>
      <c r="AQ17" s="55"/>
      <c r="AR17" s="55"/>
      <c r="AS17" s="55"/>
      <c r="AT17" s="55"/>
      <c r="AU17" s="55"/>
      <c r="AV17" s="55"/>
      <c r="AW17" s="55"/>
      <c r="AX17" s="55"/>
      <c r="AY17" s="55"/>
      <c r="AZ17" s="55"/>
      <c r="BA17" s="55"/>
      <c r="BB17" s="55"/>
      <c r="BC17" s="55"/>
      <c r="BD17" s="55"/>
      <c r="BE17" s="55"/>
      <c r="BF17" s="55"/>
      <c r="BG17" s="55"/>
      <c r="BH17" s="55"/>
      <c r="BI17" s="55"/>
      <c r="BJ17" s="55"/>
      <c r="BK17" s="55"/>
      <c r="BL17" s="55"/>
      <c r="BM17" s="55"/>
    </row>
    <row r="18" spans="1:65" ht="15.5" x14ac:dyDescent="0.25">
      <c r="A18" s="5" t="s">
        <v>200</v>
      </c>
      <c r="B18" s="37">
        <f t="shared" ref="B18:D18" si="12">1-0.000416227</f>
        <v>0.99958377300000001</v>
      </c>
      <c r="C18" s="37">
        <f t="shared" si="12"/>
        <v>0.99958377300000001</v>
      </c>
      <c r="D18" s="37">
        <f t="shared" si="12"/>
        <v>0.99958377300000001</v>
      </c>
      <c r="E18" s="37">
        <f t="shared" ref="E18:I18" si="13">1-        0.000472252</f>
        <v>0.99952774799999999</v>
      </c>
      <c r="F18" s="37">
        <f t="shared" si="13"/>
        <v>0.99952774799999999</v>
      </c>
      <c r="G18" s="37">
        <f t="shared" si="13"/>
        <v>0.99952774799999999</v>
      </c>
      <c r="H18" s="37">
        <f t="shared" si="13"/>
        <v>0.99952774799999999</v>
      </c>
      <c r="I18" s="37">
        <f t="shared" si="13"/>
        <v>0.99952774799999999</v>
      </c>
      <c r="J18" s="37">
        <f t="shared" ref="J18:N18" si="14">1-0.000615292</f>
        <v>0.99938470800000001</v>
      </c>
      <c r="K18" s="37">
        <f t="shared" si="14"/>
        <v>0.99938470800000001</v>
      </c>
      <c r="L18" s="37">
        <f t="shared" si="14"/>
        <v>0.99938470800000001</v>
      </c>
      <c r="M18" s="37">
        <f t="shared" si="14"/>
        <v>0.99938470800000001</v>
      </c>
      <c r="N18" s="37">
        <f t="shared" si="14"/>
        <v>0.99938470800000001</v>
      </c>
      <c r="O18" s="37">
        <f t="shared" ref="O18:S18" si="15">1-0.000912829</f>
        <v>0.999087171</v>
      </c>
      <c r="P18" s="37">
        <f t="shared" si="15"/>
        <v>0.999087171</v>
      </c>
      <c r="Q18" s="37">
        <f t="shared" si="15"/>
        <v>0.999087171</v>
      </c>
      <c r="R18" s="37">
        <f t="shared" si="15"/>
        <v>0.999087171</v>
      </c>
      <c r="S18" s="37">
        <f t="shared" si="15"/>
        <v>0.999087171</v>
      </c>
      <c r="T18" s="37">
        <f t="shared" ref="T18:X18" si="16">1-0.001452051</f>
        <v>0.99854794899999999</v>
      </c>
      <c r="U18" s="37">
        <f t="shared" si="16"/>
        <v>0.99854794899999999</v>
      </c>
      <c r="V18" s="37">
        <f t="shared" si="16"/>
        <v>0.99854794899999999</v>
      </c>
      <c r="W18" s="37">
        <f t="shared" si="16"/>
        <v>0.99854794899999999</v>
      </c>
      <c r="X18" s="37">
        <f t="shared" si="16"/>
        <v>0.99854794899999999</v>
      </c>
      <c r="Y18" s="37">
        <f t="shared" ref="Y18:AC18" si="17">1-0.002280473</f>
        <v>0.99771952699999999</v>
      </c>
      <c r="Z18" s="37">
        <f t="shared" si="17"/>
        <v>0.99771952699999999</v>
      </c>
      <c r="AA18" s="37">
        <f t="shared" si="17"/>
        <v>0.99771952699999999</v>
      </c>
      <c r="AB18" s="37">
        <f t="shared" si="17"/>
        <v>0.99771952699999999</v>
      </c>
      <c r="AC18" s="37">
        <f t="shared" si="17"/>
        <v>0.99771952699999999</v>
      </c>
      <c r="AD18" s="37">
        <f t="shared" ref="AD18:AH18" si="18">1-0.003585945</f>
        <v>0.99641405500000002</v>
      </c>
      <c r="AE18" s="37">
        <f t="shared" si="18"/>
        <v>0.99641405500000002</v>
      </c>
      <c r="AF18" s="37">
        <f t="shared" si="18"/>
        <v>0.99641405500000002</v>
      </c>
      <c r="AG18" s="37">
        <f t="shared" si="18"/>
        <v>0.99641405500000002</v>
      </c>
      <c r="AH18" s="37">
        <f t="shared" si="18"/>
        <v>0.99641405500000002</v>
      </c>
      <c r="AI18" s="37">
        <f t="shared" ref="AI18:AM18" si="19">1-0.005487598</f>
        <v>0.99451240200000002</v>
      </c>
      <c r="AJ18" s="37">
        <f t="shared" si="19"/>
        <v>0.99451240200000002</v>
      </c>
      <c r="AK18" s="37">
        <f t="shared" si="19"/>
        <v>0.99451240200000002</v>
      </c>
      <c r="AL18" s="37">
        <f t="shared" si="19"/>
        <v>0.99451240200000002</v>
      </c>
      <c r="AM18" s="37">
        <f t="shared" si="19"/>
        <v>0.99451240200000002</v>
      </c>
      <c r="AN18" s="37">
        <f>1-0.008891343</f>
        <v>0.99110865699999995</v>
      </c>
      <c r="AO18" s="7"/>
      <c r="AP18" s="7"/>
      <c r="AQ18" s="7"/>
      <c r="AR18" s="7"/>
      <c r="AS18" s="7"/>
      <c r="AT18" s="7"/>
      <c r="AU18" s="7"/>
      <c r="AV18" s="7"/>
      <c r="AW18" s="7"/>
      <c r="AX18" s="7"/>
      <c r="AY18" s="7"/>
      <c r="AZ18" s="7"/>
      <c r="BA18" s="7"/>
      <c r="BB18" s="7"/>
      <c r="BC18" s="7"/>
      <c r="BD18" s="7"/>
      <c r="BE18" s="7"/>
      <c r="BF18" s="7"/>
      <c r="BG18" s="7"/>
      <c r="BH18" s="7"/>
      <c r="BI18" s="7"/>
      <c r="BJ18" s="7"/>
      <c r="BK18" s="7"/>
      <c r="BL18" s="7"/>
      <c r="BM18" s="7"/>
    </row>
    <row r="19" spans="1:65" ht="15.5" x14ac:dyDescent="0.25">
      <c r="A19" s="62" t="s">
        <v>213</v>
      </c>
      <c r="B19" s="63">
        <f>SUMPRODUCT(C17:AN17,C18:AN18)</f>
        <v>8905149160.7896347</v>
      </c>
      <c r="C19" s="44"/>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7"/>
      <c r="AP19" s="7"/>
      <c r="AQ19" s="7"/>
      <c r="AR19" s="7"/>
      <c r="AS19" s="7"/>
      <c r="AT19" s="7"/>
      <c r="AU19" s="7"/>
      <c r="AV19" s="7"/>
      <c r="AW19" s="7"/>
      <c r="AX19" s="7"/>
      <c r="AY19" s="7"/>
      <c r="AZ19" s="7"/>
      <c r="BA19" s="7"/>
      <c r="BB19" s="7"/>
      <c r="BC19" s="7"/>
      <c r="BD19" s="7"/>
      <c r="BE19" s="7"/>
      <c r="BF19" s="7"/>
      <c r="BG19" s="7"/>
      <c r="BH19" s="7"/>
      <c r="BI19" s="7"/>
      <c r="BJ19" s="7"/>
      <c r="BK19" s="7"/>
      <c r="BL19" s="7"/>
      <c r="BM19" s="7"/>
    </row>
    <row r="20" spans="1:65" ht="15.5" x14ac:dyDescent="0.25">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row>
    <row r="21" spans="1:65" ht="15.5" x14ac:dyDescent="0.25">
      <c r="A21" s="141" t="s">
        <v>197</v>
      </c>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row>
    <row r="22" spans="1:65" ht="15" x14ac:dyDescent="0.25">
      <c r="A22" s="174" t="s">
        <v>214</v>
      </c>
      <c r="B22" s="159"/>
      <c r="C22" s="159"/>
      <c r="D22" s="159"/>
      <c r="E22" s="159"/>
      <c r="F22" s="159"/>
      <c r="G22" s="159"/>
      <c r="H22" s="159"/>
      <c r="I22" s="159"/>
      <c r="J22" s="159"/>
      <c r="K22" s="159"/>
      <c r="L22" s="159"/>
      <c r="M22" s="159"/>
      <c r="N22" s="159"/>
      <c r="O22" s="159"/>
      <c r="P22" s="159"/>
      <c r="Q22" s="159"/>
      <c r="R22" s="159"/>
      <c r="S22" s="159"/>
      <c r="T22" s="159"/>
      <c r="U22" s="159"/>
      <c r="V22" s="159"/>
      <c r="W22" s="159"/>
      <c r="X22" s="159"/>
      <c r="Y22" s="159"/>
      <c r="Z22" s="159"/>
      <c r="AA22" s="159"/>
      <c r="AB22" s="159"/>
      <c r="AC22" s="159"/>
      <c r="AD22" s="159"/>
      <c r="AE22" s="159"/>
      <c r="AF22" s="159"/>
      <c r="AG22" s="159"/>
      <c r="AH22" s="159"/>
      <c r="AI22" s="159"/>
      <c r="AJ22" s="159"/>
      <c r="AK22" s="159"/>
      <c r="AL22" s="159"/>
      <c r="AM22" s="159"/>
      <c r="AN22" s="159"/>
      <c r="AO22" s="159"/>
      <c r="AP22" s="159"/>
      <c r="AQ22" s="55"/>
      <c r="AR22" s="55"/>
      <c r="AS22" s="55"/>
      <c r="AT22" s="55"/>
      <c r="AU22" s="55"/>
      <c r="AV22" s="55"/>
      <c r="AW22" s="55"/>
      <c r="AX22" s="55"/>
      <c r="AY22" s="55"/>
      <c r="AZ22" s="55"/>
      <c r="BA22" s="55"/>
      <c r="BB22" s="55"/>
      <c r="BC22" s="55"/>
      <c r="BD22" s="55"/>
      <c r="BE22" s="55"/>
      <c r="BF22" s="55"/>
      <c r="BG22" s="55"/>
      <c r="BH22" s="55"/>
      <c r="BI22" s="55"/>
      <c r="BJ22" s="55"/>
      <c r="BK22" s="55"/>
      <c r="BL22" s="55"/>
      <c r="BM22" s="55"/>
    </row>
    <row r="23" spans="1:65" ht="15" x14ac:dyDescent="0.25">
      <c r="A23" s="1" t="s">
        <v>202</v>
      </c>
      <c r="B23" s="175" t="s">
        <v>215</v>
      </c>
      <c r="C23" s="152"/>
      <c r="D23" s="153"/>
      <c r="E23" s="175" t="s">
        <v>216</v>
      </c>
      <c r="F23" s="152"/>
      <c r="G23" s="152"/>
      <c r="H23" s="152"/>
      <c r="I23" s="153"/>
      <c r="J23" s="175" t="s">
        <v>217</v>
      </c>
      <c r="K23" s="152"/>
      <c r="L23" s="152"/>
      <c r="M23" s="152"/>
      <c r="N23" s="152"/>
      <c r="O23" s="152"/>
      <c r="P23" s="153"/>
      <c r="Q23" s="175" t="s">
        <v>218</v>
      </c>
      <c r="R23" s="152"/>
      <c r="S23" s="152"/>
      <c r="T23" s="152"/>
      <c r="U23" s="152"/>
      <c r="V23" s="152"/>
      <c r="W23" s="152"/>
      <c r="X23" s="152"/>
      <c r="Y23" s="152"/>
      <c r="Z23" s="152"/>
      <c r="AA23" s="175" t="s">
        <v>219</v>
      </c>
      <c r="AB23" s="152"/>
      <c r="AC23" s="152"/>
      <c r="AD23" s="152"/>
      <c r="AE23" s="152"/>
      <c r="AF23" s="152"/>
      <c r="AG23" s="152"/>
      <c r="AH23" s="152"/>
      <c r="AI23" s="152"/>
      <c r="AJ23" s="152"/>
      <c r="AK23" s="152"/>
      <c r="AL23" s="152"/>
      <c r="AM23" s="152"/>
      <c r="AN23" s="152"/>
      <c r="AO23" s="152"/>
      <c r="AP23" s="153"/>
      <c r="AQ23" s="59"/>
      <c r="AR23" s="59"/>
      <c r="AS23" s="59"/>
      <c r="AT23" s="59"/>
      <c r="AU23" s="59"/>
      <c r="AV23" s="59"/>
      <c r="AW23" s="59"/>
      <c r="AX23" s="59"/>
      <c r="AY23" s="59"/>
      <c r="AZ23" s="59"/>
      <c r="BA23" s="59"/>
      <c r="BB23" s="59"/>
      <c r="BC23" s="59"/>
      <c r="BD23" s="59"/>
      <c r="BE23" s="59"/>
      <c r="BF23" s="59"/>
      <c r="BG23" s="59"/>
      <c r="BH23" s="59"/>
      <c r="BI23" s="59"/>
      <c r="BJ23" s="59"/>
      <c r="BK23" s="59"/>
      <c r="BL23" s="59"/>
      <c r="BM23" s="59"/>
    </row>
    <row r="24" spans="1:65" ht="15.5" x14ac:dyDescent="0.25">
      <c r="A24" s="3" t="s">
        <v>197</v>
      </c>
      <c r="B24" s="47">
        <f>AVERAGE(8000000,24000000)</f>
        <v>16000000</v>
      </c>
      <c r="C24" s="47">
        <f t="shared" ref="C24:D24" si="20">B24*(1+C5)</f>
        <v>16398399.999999998</v>
      </c>
      <c r="D24" s="47">
        <f t="shared" si="20"/>
        <v>16857555.199999999</v>
      </c>
      <c r="E24" s="47">
        <f>AVERAGE(20000000,52000000)*(1+C5)*(1+D5)*(1+E5)</f>
        <v>39029454.676799998</v>
      </c>
      <c r="F24" s="47">
        <f t="shared" ref="F24:I24" si="21">E24*(1+F5)</f>
        <v>40161308.862427197</v>
      </c>
      <c r="G24" s="47">
        <f t="shared" si="21"/>
        <v>41325986.819437586</v>
      </c>
      <c r="H24" s="47">
        <f t="shared" si="21"/>
        <v>42516588.499705583</v>
      </c>
      <c r="I24" s="47">
        <f t="shared" si="21"/>
        <v>43741491.4143821</v>
      </c>
      <c r="J24" s="47">
        <f>AVERAGE(36000000,48000000)*(1+C5)*(1+D5)*(1+E5)*(1+F5)*(1+G5)*(1+H5)^(J2-H2+1)</f>
        <v>52501964.412368849</v>
      </c>
      <c r="K24" s="47">
        <f t="shared" ref="K24:P24" si="22">J24*(1+K5)</f>
        <v>54014546.007089198</v>
      </c>
      <c r="L24" s="47">
        <f t="shared" si="22"/>
        <v>55570705.077553436</v>
      </c>
      <c r="M24" s="47">
        <f t="shared" si="22"/>
        <v>57171697.090837754</v>
      </c>
      <c r="N24" s="47">
        <f t="shared" si="22"/>
        <v>58818813.684024788</v>
      </c>
      <c r="O24" s="47">
        <f t="shared" si="22"/>
        <v>60513383.706261545</v>
      </c>
      <c r="P24" s="47">
        <f t="shared" si="22"/>
        <v>62256774.290838942</v>
      </c>
      <c r="Q24" s="47">
        <f>AVERAGE(48000000,72000000)*(1+C5)*(1+D5)*(1+E5)*(1+F5)*(1+G5)*(1+H5)^(Q2-H2+1)</f>
        <v>91500559.940225765</v>
      </c>
      <c r="R24" s="47">
        <f t="shared" ref="R24:AP24" si="23">Q24*(1+R5)</f>
        <v>94136691.072103664</v>
      </c>
      <c r="S24" s="47">
        <f t="shared" si="23"/>
        <v>96848769.141890973</v>
      </c>
      <c r="T24" s="47">
        <f t="shared" si="23"/>
        <v>99638982.180868849</v>
      </c>
      <c r="U24" s="47">
        <f t="shared" si="23"/>
        <v>102509581.25749968</v>
      </c>
      <c r="V24" s="47">
        <f t="shared" si="23"/>
        <v>105462882.29352824</v>
      </c>
      <c r="W24" s="47">
        <f t="shared" si="23"/>
        <v>108501267.93240479</v>
      </c>
      <c r="X24" s="47">
        <f t="shared" si="23"/>
        <v>111627189.46153736</v>
      </c>
      <c r="Y24" s="47">
        <f t="shared" si="23"/>
        <v>114843168.78992425</v>
      </c>
      <c r="Z24" s="47">
        <f t="shared" si="23"/>
        <v>118151800.48276196</v>
      </c>
      <c r="AA24" s="47">
        <f t="shared" si="23"/>
        <v>121555753.85467033</v>
      </c>
      <c r="AB24" s="47">
        <f t="shared" si="23"/>
        <v>125057775.12322338</v>
      </c>
      <c r="AC24" s="47">
        <f t="shared" si="23"/>
        <v>128660689.62452345</v>
      </c>
      <c r="AD24" s="47">
        <f t="shared" si="23"/>
        <v>132367404.09260596</v>
      </c>
      <c r="AE24" s="47">
        <f t="shared" si="23"/>
        <v>136180909.00451395</v>
      </c>
      <c r="AF24" s="47">
        <f t="shared" si="23"/>
        <v>140104280.99293399</v>
      </c>
      <c r="AG24" s="47">
        <f t="shared" si="23"/>
        <v>144140685.32834041</v>
      </c>
      <c r="AH24" s="47">
        <f t="shared" si="23"/>
        <v>148293378.4726499</v>
      </c>
      <c r="AI24" s="47">
        <f t="shared" si="23"/>
        <v>152565710.70644695</v>
      </c>
      <c r="AJ24" s="47">
        <f t="shared" si="23"/>
        <v>156961128.83189967</v>
      </c>
      <c r="AK24" s="47">
        <f t="shared" si="23"/>
        <v>161483178.9535467</v>
      </c>
      <c r="AL24" s="47">
        <f t="shared" si="23"/>
        <v>166135509.33919838</v>
      </c>
      <c r="AM24" s="47">
        <f t="shared" si="23"/>
        <v>170921873.36326069</v>
      </c>
      <c r="AN24" s="47">
        <f t="shared" si="23"/>
        <v>175846132.53485623</v>
      </c>
      <c r="AO24" s="47">
        <f t="shared" si="23"/>
        <v>180912259.61318544</v>
      </c>
      <c r="AP24" s="47">
        <f t="shared" si="23"/>
        <v>186124341.81264132</v>
      </c>
      <c r="AQ24" s="60"/>
      <c r="AR24" s="60"/>
      <c r="AS24" s="60"/>
      <c r="AT24" s="60"/>
      <c r="AU24" s="60"/>
      <c r="AV24" s="60"/>
      <c r="AW24" s="60"/>
      <c r="AX24" s="60"/>
      <c r="AY24" s="60"/>
      <c r="AZ24" s="60"/>
      <c r="BA24" s="60"/>
      <c r="BB24" s="60"/>
      <c r="BC24" s="60"/>
      <c r="BD24" s="60"/>
      <c r="BE24" s="60"/>
      <c r="BF24" s="60"/>
      <c r="BG24" s="60"/>
      <c r="BH24" s="60"/>
      <c r="BI24" s="60"/>
      <c r="BJ24" s="60"/>
      <c r="BK24" s="60"/>
      <c r="BL24" s="60"/>
      <c r="BM24" s="60"/>
    </row>
    <row r="25" spans="1:65" ht="15.5" x14ac:dyDescent="0.25">
      <c r="A25" s="3" t="s">
        <v>198</v>
      </c>
      <c r="B25" s="47">
        <f t="shared" ref="B25:AP25" si="24">B24</f>
        <v>16000000</v>
      </c>
      <c r="C25" s="47">
        <f t="shared" si="24"/>
        <v>16398399.999999998</v>
      </c>
      <c r="D25" s="47">
        <f t="shared" si="24"/>
        <v>16857555.199999999</v>
      </c>
      <c r="E25" s="47">
        <f t="shared" si="24"/>
        <v>39029454.676799998</v>
      </c>
      <c r="F25" s="47">
        <f t="shared" si="24"/>
        <v>40161308.862427197</v>
      </c>
      <c r="G25" s="47">
        <f t="shared" si="24"/>
        <v>41325986.819437586</v>
      </c>
      <c r="H25" s="47">
        <f t="shared" si="24"/>
        <v>42516588.499705583</v>
      </c>
      <c r="I25" s="47">
        <f t="shared" si="24"/>
        <v>43741491.4143821</v>
      </c>
      <c r="J25" s="47">
        <f t="shared" si="24"/>
        <v>52501964.412368849</v>
      </c>
      <c r="K25" s="47">
        <f t="shared" si="24"/>
        <v>54014546.007089198</v>
      </c>
      <c r="L25" s="47">
        <f t="shared" si="24"/>
        <v>55570705.077553436</v>
      </c>
      <c r="M25" s="47">
        <f t="shared" si="24"/>
        <v>57171697.090837754</v>
      </c>
      <c r="N25" s="47">
        <f t="shared" si="24"/>
        <v>58818813.684024788</v>
      </c>
      <c r="O25" s="47">
        <f t="shared" si="24"/>
        <v>60513383.706261545</v>
      </c>
      <c r="P25" s="47">
        <f t="shared" si="24"/>
        <v>62256774.290838942</v>
      </c>
      <c r="Q25" s="47">
        <f t="shared" si="24"/>
        <v>91500559.940225765</v>
      </c>
      <c r="R25" s="47">
        <f t="shared" si="24"/>
        <v>94136691.072103664</v>
      </c>
      <c r="S25" s="47">
        <f t="shared" si="24"/>
        <v>96848769.141890973</v>
      </c>
      <c r="T25" s="47">
        <f t="shared" si="24"/>
        <v>99638982.180868849</v>
      </c>
      <c r="U25" s="47">
        <f t="shared" si="24"/>
        <v>102509581.25749968</v>
      </c>
      <c r="V25" s="47">
        <f t="shared" si="24"/>
        <v>105462882.29352824</v>
      </c>
      <c r="W25" s="47">
        <f t="shared" si="24"/>
        <v>108501267.93240479</v>
      </c>
      <c r="X25" s="47">
        <f t="shared" si="24"/>
        <v>111627189.46153736</v>
      </c>
      <c r="Y25" s="47">
        <f t="shared" si="24"/>
        <v>114843168.78992425</v>
      </c>
      <c r="Z25" s="47">
        <f t="shared" si="24"/>
        <v>118151800.48276196</v>
      </c>
      <c r="AA25" s="47">
        <f t="shared" si="24"/>
        <v>121555753.85467033</v>
      </c>
      <c r="AB25" s="47">
        <f t="shared" si="24"/>
        <v>125057775.12322338</v>
      </c>
      <c r="AC25" s="47">
        <f t="shared" si="24"/>
        <v>128660689.62452345</v>
      </c>
      <c r="AD25" s="47">
        <f t="shared" si="24"/>
        <v>132367404.09260596</v>
      </c>
      <c r="AE25" s="47">
        <f t="shared" si="24"/>
        <v>136180909.00451395</v>
      </c>
      <c r="AF25" s="47">
        <f t="shared" si="24"/>
        <v>140104280.99293399</v>
      </c>
      <c r="AG25" s="47">
        <f t="shared" si="24"/>
        <v>144140685.32834041</v>
      </c>
      <c r="AH25" s="47">
        <f t="shared" si="24"/>
        <v>148293378.4726499</v>
      </c>
      <c r="AI25" s="47">
        <f t="shared" si="24"/>
        <v>152565710.70644695</v>
      </c>
      <c r="AJ25" s="47">
        <f t="shared" si="24"/>
        <v>156961128.83189967</v>
      </c>
      <c r="AK25" s="47">
        <f t="shared" si="24"/>
        <v>161483178.9535467</v>
      </c>
      <c r="AL25" s="47">
        <f t="shared" si="24"/>
        <v>166135509.33919838</v>
      </c>
      <c r="AM25" s="47">
        <f t="shared" si="24"/>
        <v>170921873.36326069</v>
      </c>
      <c r="AN25" s="47">
        <f t="shared" si="24"/>
        <v>175846132.53485623</v>
      </c>
      <c r="AO25" s="47">
        <f t="shared" si="24"/>
        <v>180912259.61318544</v>
      </c>
      <c r="AP25" s="47">
        <f t="shared" si="24"/>
        <v>186124341.81264132</v>
      </c>
      <c r="AQ25" s="60"/>
      <c r="AR25" s="60"/>
      <c r="AS25" s="60"/>
      <c r="AT25" s="60"/>
      <c r="AU25" s="60"/>
      <c r="AV25" s="60"/>
      <c r="AW25" s="60"/>
      <c r="AX25" s="60"/>
      <c r="AY25" s="60"/>
      <c r="AZ25" s="60"/>
      <c r="BA25" s="60"/>
      <c r="BB25" s="60"/>
      <c r="BC25" s="60"/>
      <c r="BD25" s="60"/>
      <c r="BE25" s="60"/>
      <c r="BF25" s="60"/>
      <c r="BG25" s="60"/>
      <c r="BH25" s="60"/>
      <c r="BI25" s="60"/>
      <c r="BJ25" s="60"/>
      <c r="BK25" s="60"/>
      <c r="BL25" s="60"/>
      <c r="BM25" s="60"/>
    </row>
    <row r="26" spans="1:65" ht="15" x14ac:dyDescent="0.25">
      <c r="A26" s="61" t="s">
        <v>208</v>
      </c>
      <c r="B26" s="49">
        <f t="shared" ref="B26:AP26" si="25">B24*12+B25</f>
        <v>208000000</v>
      </c>
      <c r="C26" s="49">
        <f t="shared" si="25"/>
        <v>213179199.99999997</v>
      </c>
      <c r="D26" s="49">
        <f t="shared" si="25"/>
        <v>219148217.59999996</v>
      </c>
      <c r="E26" s="49">
        <f t="shared" si="25"/>
        <v>507382910.79839998</v>
      </c>
      <c r="F26" s="49">
        <f t="shared" si="25"/>
        <v>522097015.21155351</v>
      </c>
      <c r="G26" s="49">
        <f t="shared" si="25"/>
        <v>537237828.65268862</v>
      </c>
      <c r="H26" s="49">
        <f t="shared" si="25"/>
        <v>552715650.49617255</v>
      </c>
      <c r="I26" s="49">
        <f t="shared" si="25"/>
        <v>568639388.3869673</v>
      </c>
      <c r="J26" s="49">
        <f t="shared" si="25"/>
        <v>682525537.36079514</v>
      </c>
      <c r="K26" s="49">
        <f t="shared" si="25"/>
        <v>702189098.09215951</v>
      </c>
      <c r="L26" s="49">
        <f t="shared" si="25"/>
        <v>722419166.00819457</v>
      </c>
      <c r="M26" s="49">
        <f t="shared" si="25"/>
        <v>743232062.1808908</v>
      </c>
      <c r="N26" s="49">
        <f t="shared" si="25"/>
        <v>764644577.8923223</v>
      </c>
      <c r="O26" s="49">
        <f t="shared" si="25"/>
        <v>786673988.18140006</v>
      </c>
      <c r="P26" s="49">
        <f t="shared" si="25"/>
        <v>809338065.7809062</v>
      </c>
      <c r="Q26" s="49">
        <f t="shared" si="25"/>
        <v>1189507279.222935</v>
      </c>
      <c r="R26" s="49">
        <f t="shared" si="25"/>
        <v>1223776983.9373477</v>
      </c>
      <c r="S26" s="49">
        <f t="shared" si="25"/>
        <v>1259033998.8445826</v>
      </c>
      <c r="T26" s="49">
        <f t="shared" si="25"/>
        <v>1295306768.351295</v>
      </c>
      <c r="U26" s="49">
        <f t="shared" si="25"/>
        <v>1332624556.3474958</v>
      </c>
      <c r="V26" s="49">
        <f t="shared" si="25"/>
        <v>1371017469.8158672</v>
      </c>
      <c r="W26" s="49">
        <f t="shared" si="25"/>
        <v>1410516483.1212623</v>
      </c>
      <c r="X26" s="49">
        <f t="shared" si="25"/>
        <v>1451153462.9999857</v>
      </c>
      <c r="Y26" s="49">
        <f t="shared" si="25"/>
        <v>1492961194.2690151</v>
      </c>
      <c r="Z26" s="49">
        <f t="shared" si="25"/>
        <v>1535973406.2759054</v>
      </c>
      <c r="AA26" s="49">
        <f t="shared" si="25"/>
        <v>1580224800.1107142</v>
      </c>
      <c r="AB26" s="49">
        <f t="shared" si="25"/>
        <v>1625751076.6019039</v>
      </c>
      <c r="AC26" s="49">
        <f t="shared" si="25"/>
        <v>1672588965.1188047</v>
      </c>
      <c r="AD26" s="49">
        <f t="shared" si="25"/>
        <v>1720776253.2038777</v>
      </c>
      <c r="AE26" s="49">
        <f t="shared" si="25"/>
        <v>1770351817.0586812</v>
      </c>
      <c r="AF26" s="49">
        <f t="shared" si="25"/>
        <v>1821355652.9081419</v>
      </c>
      <c r="AG26" s="49">
        <f t="shared" si="25"/>
        <v>1873828909.2684255</v>
      </c>
      <c r="AH26" s="49">
        <f t="shared" si="25"/>
        <v>1927813920.1444485</v>
      </c>
      <c r="AI26" s="49">
        <f t="shared" si="25"/>
        <v>1983354239.1838102</v>
      </c>
      <c r="AJ26" s="49">
        <f t="shared" si="25"/>
        <v>2040494674.8146958</v>
      </c>
      <c r="AK26" s="49">
        <f t="shared" si="25"/>
        <v>2099281326.3961072</v>
      </c>
      <c r="AL26" s="49">
        <f t="shared" si="25"/>
        <v>2159761621.4095793</v>
      </c>
      <c r="AM26" s="49">
        <f t="shared" si="25"/>
        <v>2221984353.7223887</v>
      </c>
      <c r="AN26" s="49">
        <f t="shared" si="25"/>
        <v>2285999722.9531312</v>
      </c>
      <c r="AO26" s="49">
        <f t="shared" si="25"/>
        <v>2351859374.9714108</v>
      </c>
      <c r="AP26" s="49">
        <f t="shared" si="25"/>
        <v>2419616443.5643368</v>
      </c>
      <c r="AQ26" s="54"/>
      <c r="AR26" s="54"/>
      <c r="AS26" s="54"/>
      <c r="AT26" s="54"/>
      <c r="AU26" s="54"/>
      <c r="AV26" s="54"/>
      <c r="AW26" s="54"/>
      <c r="AX26" s="54"/>
      <c r="AY26" s="54"/>
      <c r="AZ26" s="54"/>
      <c r="BA26" s="54"/>
      <c r="BB26" s="54"/>
      <c r="BC26" s="54"/>
      <c r="BD26" s="54"/>
      <c r="BE26" s="54"/>
      <c r="BF26" s="54"/>
      <c r="BG26" s="54"/>
      <c r="BH26" s="54"/>
      <c r="BI26" s="54"/>
      <c r="BJ26" s="54"/>
      <c r="BK26" s="54"/>
      <c r="BL26" s="54"/>
      <c r="BM26" s="54"/>
    </row>
    <row r="27" spans="1:65" ht="15.5" x14ac:dyDescent="0.25">
      <c r="A27" s="5" t="s">
        <v>209</v>
      </c>
      <c r="B27" s="47">
        <f t="shared" ref="B27:J27" si="26">11000000*12</f>
        <v>132000000</v>
      </c>
      <c r="C27" s="47">
        <f t="shared" si="26"/>
        <v>132000000</v>
      </c>
      <c r="D27" s="47">
        <f t="shared" si="26"/>
        <v>132000000</v>
      </c>
      <c r="E27" s="47">
        <f t="shared" si="26"/>
        <v>132000000</v>
      </c>
      <c r="F27" s="47">
        <f t="shared" si="26"/>
        <v>132000000</v>
      </c>
      <c r="G27" s="47">
        <f t="shared" si="26"/>
        <v>132000000</v>
      </c>
      <c r="H27" s="47">
        <f t="shared" si="26"/>
        <v>132000000</v>
      </c>
      <c r="I27" s="47">
        <f t="shared" si="26"/>
        <v>132000000</v>
      </c>
      <c r="J27" s="47">
        <f t="shared" si="26"/>
        <v>132000000</v>
      </c>
      <c r="K27" s="47">
        <f t="shared" ref="K27:AB27" si="27">(11000000+4400000)*12</f>
        <v>184800000</v>
      </c>
      <c r="L27" s="47">
        <f t="shared" si="27"/>
        <v>184800000</v>
      </c>
      <c r="M27" s="47">
        <f t="shared" si="27"/>
        <v>184800000</v>
      </c>
      <c r="N27" s="47">
        <f t="shared" si="27"/>
        <v>184800000</v>
      </c>
      <c r="O27" s="47">
        <f t="shared" si="27"/>
        <v>184800000</v>
      </c>
      <c r="P27" s="47">
        <f t="shared" si="27"/>
        <v>184800000</v>
      </c>
      <c r="Q27" s="47">
        <f t="shared" si="27"/>
        <v>184800000</v>
      </c>
      <c r="R27" s="47">
        <f t="shared" si="27"/>
        <v>184800000</v>
      </c>
      <c r="S27" s="47">
        <f t="shared" si="27"/>
        <v>184800000</v>
      </c>
      <c r="T27" s="47">
        <f t="shared" si="27"/>
        <v>184800000</v>
      </c>
      <c r="U27" s="47">
        <f t="shared" si="27"/>
        <v>184800000</v>
      </c>
      <c r="V27" s="47">
        <f t="shared" si="27"/>
        <v>184800000</v>
      </c>
      <c r="W27" s="47">
        <f t="shared" si="27"/>
        <v>184800000</v>
      </c>
      <c r="X27" s="47">
        <f t="shared" si="27"/>
        <v>184800000</v>
      </c>
      <c r="Y27" s="47">
        <f t="shared" si="27"/>
        <v>184800000</v>
      </c>
      <c r="Z27" s="47">
        <f t="shared" si="27"/>
        <v>184800000</v>
      </c>
      <c r="AA27" s="47">
        <f t="shared" si="27"/>
        <v>184800000</v>
      </c>
      <c r="AB27" s="47">
        <f t="shared" si="27"/>
        <v>184800000</v>
      </c>
      <c r="AC27" s="47">
        <f t="shared" ref="AC27:AP27" si="28">11000000*12</f>
        <v>132000000</v>
      </c>
      <c r="AD27" s="47">
        <f t="shared" si="28"/>
        <v>132000000</v>
      </c>
      <c r="AE27" s="47">
        <f t="shared" si="28"/>
        <v>132000000</v>
      </c>
      <c r="AF27" s="47">
        <f t="shared" si="28"/>
        <v>132000000</v>
      </c>
      <c r="AG27" s="47">
        <f t="shared" si="28"/>
        <v>132000000</v>
      </c>
      <c r="AH27" s="47">
        <f t="shared" si="28"/>
        <v>132000000</v>
      </c>
      <c r="AI27" s="47">
        <f t="shared" si="28"/>
        <v>132000000</v>
      </c>
      <c r="AJ27" s="47">
        <f t="shared" si="28"/>
        <v>132000000</v>
      </c>
      <c r="AK27" s="47">
        <f t="shared" si="28"/>
        <v>132000000</v>
      </c>
      <c r="AL27" s="47">
        <f t="shared" si="28"/>
        <v>132000000</v>
      </c>
      <c r="AM27" s="47">
        <f t="shared" si="28"/>
        <v>132000000</v>
      </c>
      <c r="AN27" s="47">
        <f t="shared" si="28"/>
        <v>132000000</v>
      </c>
      <c r="AO27" s="47">
        <f t="shared" si="28"/>
        <v>132000000</v>
      </c>
      <c r="AP27" s="47">
        <f t="shared" si="28"/>
        <v>132000000</v>
      </c>
      <c r="AQ27" s="60"/>
      <c r="AR27" s="60"/>
      <c r="AS27" s="60"/>
      <c r="AT27" s="60"/>
      <c r="AU27" s="60"/>
      <c r="AV27" s="60"/>
      <c r="AW27" s="60"/>
      <c r="AX27" s="60"/>
      <c r="AY27" s="60"/>
      <c r="AZ27" s="60"/>
      <c r="BA27" s="60"/>
      <c r="BB27" s="60"/>
      <c r="BC27" s="60"/>
      <c r="BD27" s="60"/>
      <c r="BE27" s="60"/>
      <c r="BF27" s="60"/>
      <c r="BG27" s="60"/>
      <c r="BH27" s="60"/>
      <c r="BI27" s="60"/>
      <c r="BJ27" s="60"/>
      <c r="BK27" s="60"/>
      <c r="BL27" s="60"/>
      <c r="BM27" s="60"/>
    </row>
    <row r="28" spans="1:65" ht="15.5" x14ac:dyDescent="0.25">
      <c r="A28" s="5" t="s">
        <v>210</v>
      </c>
      <c r="B28" s="47">
        <f t="shared" ref="B28:AP28" si="29">B26-B27</f>
        <v>76000000</v>
      </c>
      <c r="C28" s="47">
        <f t="shared" si="29"/>
        <v>81179199.99999997</v>
      </c>
      <c r="D28" s="47">
        <f t="shared" si="29"/>
        <v>87148217.599999964</v>
      </c>
      <c r="E28" s="47">
        <f t="shared" si="29"/>
        <v>375382910.79839998</v>
      </c>
      <c r="F28" s="47">
        <f t="shared" si="29"/>
        <v>390097015.21155351</v>
      </c>
      <c r="G28" s="47">
        <f t="shared" si="29"/>
        <v>405237828.65268862</v>
      </c>
      <c r="H28" s="47">
        <f t="shared" si="29"/>
        <v>420715650.49617255</v>
      </c>
      <c r="I28" s="47">
        <f t="shared" si="29"/>
        <v>436639388.3869673</v>
      </c>
      <c r="J28" s="47">
        <f t="shared" si="29"/>
        <v>550525537.36079514</v>
      </c>
      <c r="K28" s="47">
        <f t="shared" si="29"/>
        <v>517389098.09215951</v>
      </c>
      <c r="L28" s="47">
        <f t="shared" si="29"/>
        <v>537619166.00819457</v>
      </c>
      <c r="M28" s="47">
        <f t="shared" si="29"/>
        <v>558432062.1808908</v>
      </c>
      <c r="N28" s="47">
        <f t="shared" si="29"/>
        <v>579844577.8923223</v>
      </c>
      <c r="O28" s="47">
        <f t="shared" si="29"/>
        <v>601873988.18140006</v>
      </c>
      <c r="P28" s="47">
        <f t="shared" si="29"/>
        <v>624538065.7809062</v>
      </c>
      <c r="Q28" s="47">
        <f t="shared" si="29"/>
        <v>1004707279.222935</v>
      </c>
      <c r="R28" s="47">
        <f t="shared" si="29"/>
        <v>1038976983.9373477</v>
      </c>
      <c r="S28" s="47">
        <f t="shared" si="29"/>
        <v>1074233998.8445826</v>
      </c>
      <c r="T28" s="47">
        <f t="shared" si="29"/>
        <v>1110506768.351295</v>
      </c>
      <c r="U28" s="47">
        <f t="shared" si="29"/>
        <v>1147824556.3474958</v>
      </c>
      <c r="V28" s="47">
        <f t="shared" si="29"/>
        <v>1186217469.8158672</v>
      </c>
      <c r="W28" s="47">
        <f t="shared" si="29"/>
        <v>1225716483.1212623</v>
      </c>
      <c r="X28" s="47">
        <f t="shared" si="29"/>
        <v>1266353462.9999857</v>
      </c>
      <c r="Y28" s="47">
        <f t="shared" si="29"/>
        <v>1308161194.2690151</v>
      </c>
      <c r="Z28" s="47">
        <f t="shared" si="29"/>
        <v>1351173406.2759054</v>
      </c>
      <c r="AA28" s="47">
        <f t="shared" si="29"/>
        <v>1395424800.1107142</v>
      </c>
      <c r="AB28" s="47">
        <f t="shared" si="29"/>
        <v>1440951076.6019039</v>
      </c>
      <c r="AC28" s="47">
        <f t="shared" si="29"/>
        <v>1540588965.1188047</v>
      </c>
      <c r="AD28" s="47">
        <f t="shared" si="29"/>
        <v>1588776253.2038777</v>
      </c>
      <c r="AE28" s="47">
        <f t="shared" si="29"/>
        <v>1638351817.0586812</v>
      </c>
      <c r="AF28" s="47">
        <f t="shared" si="29"/>
        <v>1689355652.9081419</v>
      </c>
      <c r="AG28" s="47">
        <f t="shared" si="29"/>
        <v>1741828909.2684255</v>
      </c>
      <c r="AH28" s="47">
        <f t="shared" si="29"/>
        <v>1795813920.1444485</v>
      </c>
      <c r="AI28" s="47">
        <f t="shared" si="29"/>
        <v>1851354239.1838102</v>
      </c>
      <c r="AJ28" s="47">
        <f t="shared" si="29"/>
        <v>1908494674.8146958</v>
      </c>
      <c r="AK28" s="47">
        <f t="shared" si="29"/>
        <v>1967281326.3961072</v>
      </c>
      <c r="AL28" s="47">
        <f t="shared" si="29"/>
        <v>2027761621.4095793</v>
      </c>
      <c r="AM28" s="47">
        <f t="shared" si="29"/>
        <v>2089984353.7223887</v>
      </c>
      <c r="AN28" s="47">
        <f t="shared" si="29"/>
        <v>2153999722.9531312</v>
      </c>
      <c r="AO28" s="47">
        <f t="shared" si="29"/>
        <v>2219859374.9714108</v>
      </c>
      <c r="AP28" s="47">
        <f t="shared" si="29"/>
        <v>2287616443.5643368</v>
      </c>
      <c r="AQ28" s="60"/>
      <c r="AR28" s="60"/>
      <c r="AS28" s="60"/>
      <c r="AT28" s="60"/>
      <c r="AU28" s="60"/>
      <c r="AV28" s="60"/>
      <c r="AW28" s="60"/>
      <c r="AX28" s="60"/>
      <c r="AY28" s="60"/>
      <c r="AZ28" s="60"/>
      <c r="BA28" s="60"/>
      <c r="BB28" s="60"/>
      <c r="BC28" s="60"/>
      <c r="BD28" s="60"/>
      <c r="BE28" s="60"/>
      <c r="BF28" s="60"/>
      <c r="BG28" s="60"/>
      <c r="BH28" s="60"/>
      <c r="BI28" s="60"/>
      <c r="BJ28" s="60"/>
      <c r="BK28" s="60"/>
      <c r="BL28" s="60"/>
      <c r="BM28" s="60"/>
    </row>
    <row r="29" spans="1:65" ht="15.5" x14ac:dyDescent="0.25">
      <c r="A29" s="5" t="s">
        <v>82</v>
      </c>
      <c r="B29" s="47">
        <f t="shared" ref="B29:AP29" si="30">IF(B28&lt;=60000000,B28*0.05,IF(B28&lt;=120000000,60000000*0.05+(B28-60000000)*0.1,IF(B28&lt;=216000000,60000000*0.05+60000000*0.1+(B28-120000000)*0.15,IF(B28&lt;=384000000,60000000*0.05+60000000*0.1+96000000*0.15+(B28-216000000)*0.2,IF(B28&lt;=624000000,60000000*0.05+60000000*0.1+96000000*0.15+168000000*0.2+(B28-384000000)*0.25,IF(B28&lt;=960000000,60000000*0.05+60000000*0.1+96000000*0.15+168000000*0.2+240000000*0.25+(B28-624000000)*0.3,60000000*0.05+60000000*0.1+96000000*0.15+168000000*0.2+240000000*0.25+336000000*0.3+(B28-960000000)*0.35))))))</f>
        <v>4600000</v>
      </c>
      <c r="C29" s="47">
        <f t="shared" si="30"/>
        <v>5117919.9999999972</v>
      </c>
      <c r="D29" s="47">
        <f t="shared" si="30"/>
        <v>5714821.7599999961</v>
      </c>
      <c r="E29" s="47">
        <f t="shared" si="30"/>
        <v>55276582.159679994</v>
      </c>
      <c r="F29" s="47">
        <f t="shared" si="30"/>
        <v>58524253.802888379</v>
      </c>
      <c r="G29" s="47">
        <f t="shared" si="30"/>
        <v>62309457.163172156</v>
      </c>
      <c r="H29" s="47">
        <f t="shared" si="30"/>
        <v>66178912.624043137</v>
      </c>
      <c r="I29" s="47">
        <f t="shared" si="30"/>
        <v>70159847.096741825</v>
      </c>
      <c r="J29" s="47">
        <f t="shared" si="30"/>
        <v>98631384.340198785</v>
      </c>
      <c r="K29" s="47">
        <f t="shared" si="30"/>
        <v>90347274.523039877</v>
      </c>
      <c r="L29" s="47">
        <f t="shared" si="30"/>
        <v>95404791.502048641</v>
      </c>
      <c r="M29" s="47">
        <f t="shared" si="30"/>
        <v>100608015.5452227</v>
      </c>
      <c r="N29" s="47">
        <f t="shared" si="30"/>
        <v>105961144.47308058</v>
      </c>
      <c r="O29" s="47">
        <f t="shared" si="30"/>
        <v>111468497.04535002</v>
      </c>
      <c r="P29" s="47">
        <f t="shared" si="30"/>
        <v>117161419.73427185</v>
      </c>
      <c r="Q29" s="47">
        <f t="shared" si="30"/>
        <v>233447547.72802722</v>
      </c>
      <c r="R29" s="47">
        <f t="shared" si="30"/>
        <v>245441944.37807167</v>
      </c>
      <c r="S29" s="47">
        <f t="shared" si="30"/>
        <v>257781899.59560388</v>
      </c>
      <c r="T29" s="47">
        <f t="shared" si="30"/>
        <v>270477368.92295325</v>
      </c>
      <c r="U29" s="47">
        <f t="shared" si="30"/>
        <v>283538594.72162354</v>
      </c>
      <c r="V29" s="47">
        <f t="shared" si="30"/>
        <v>296976114.43555349</v>
      </c>
      <c r="W29" s="47">
        <f t="shared" si="30"/>
        <v>310800769.0924418</v>
      </c>
      <c r="X29" s="47">
        <f t="shared" si="30"/>
        <v>325023712.04999501</v>
      </c>
      <c r="Y29" s="47">
        <f t="shared" si="30"/>
        <v>339656417.99415529</v>
      </c>
      <c r="Z29" s="47">
        <f t="shared" si="30"/>
        <v>354710692.19656688</v>
      </c>
      <c r="AA29" s="47">
        <f t="shared" si="30"/>
        <v>370198680.03874993</v>
      </c>
      <c r="AB29" s="47">
        <f t="shared" si="30"/>
        <v>386132876.81066632</v>
      </c>
      <c r="AC29" s="47">
        <f t="shared" si="30"/>
        <v>421006137.79158163</v>
      </c>
      <c r="AD29" s="47">
        <f t="shared" si="30"/>
        <v>437871688.6213572</v>
      </c>
      <c r="AE29" s="47">
        <f t="shared" si="30"/>
        <v>455223135.97053838</v>
      </c>
      <c r="AF29" s="47">
        <f t="shared" si="30"/>
        <v>473074478.51784962</v>
      </c>
      <c r="AG29" s="47">
        <f t="shared" si="30"/>
        <v>491440118.24394888</v>
      </c>
      <c r="AH29" s="47">
        <f t="shared" si="30"/>
        <v>510334872.05055696</v>
      </c>
      <c r="AI29" s="47">
        <f t="shared" si="30"/>
        <v>529773983.71433353</v>
      </c>
      <c r="AJ29" s="47">
        <f t="shared" si="30"/>
        <v>549773136.18514347</v>
      </c>
      <c r="AK29" s="47">
        <f t="shared" si="30"/>
        <v>570348464.23863745</v>
      </c>
      <c r="AL29" s="47">
        <f t="shared" si="30"/>
        <v>591516567.49335265</v>
      </c>
      <c r="AM29" s="47">
        <f t="shared" si="30"/>
        <v>613294523.80283606</v>
      </c>
      <c r="AN29" s="47">
        <f t="shared" si="30"/>
        <v>635699903.03359592</v>
      </c>
      <c r="AO29" s="47">
        <f t="shared" si="30"/>
        <v>658750781.23999381</v>
      </c>
      <c r="AP29" s="47">
        <f t="shared" si="30"/>
        <v>682465755.24751782</v>
      </c>
      <c r="AQ29" s="60"/>
      <c r="AR29" s="60"/>
      <c r="AS29" s="60"/>
      <c r="AT29" s="60"/>
      <c r="AU29" s="60"/>
      <c r="AV29" s="60"/>
      <c r="AW29" s="60"/>
      <c r="AX29" s="60"/>
      <c r="AY29" s="60"/>
      <c r="AZ29" s="60"/>
      <c r="BA29" s="60"/>
      <c r="BB29" s="60"/>
      <c r="BC29" s="60"/>
      <c r="BD29" s="60"/>
      <c r="BE29" s="60"/>
      <c r="BF29" s="60"/>
      <c r="BG29" s="60"/>
      <c r="BH29" s="60"/>
      <c r="BI29" s="60"/>
      <c r="BJ29" s="60"/>
      <c r="BK29" s="60"/>
      <c r="BL29" s="60"/>
      <c r="BM29" s="60"/>
    </row>
    <row r="30" spans="1:65" ht="15" x14ac:dyDescent="0.25">
      <c r="A30" s="11" t="s">
        <v>211</v>
      </c>
      <c r="B30" s="49">
        <f t="shared" ref="B30:AP30" si="31">B26-B29</f>
        <v>203400000</v>
      </c>
      <c r="C30" s="49">
        <f t="shared" si="31"/>
        <v>208061279.99999997</v>
      </c>
      <c r="D30" s="49">
        <f t="shared" si="31"/>
        <v>213433395.83999997</v>
      </c>
      <c r="E30" s="49">
        <f t="shared" si="31"/>
        <v>452106328.63871998</v>
      </c>
      <c r="F30" s="49">
        <f t="shared" si="31"/>
        <v>463572761.40866512</v>
      </c>
      <c r="G30" s="49">
        <f t="shared" si="31"/>
        <v>474928371.4895165</v>
      </c>
      <c r="H30" s="49">
        <f t="shared" si="31"/>
        <v>486536737.87212944</v>
      </c>
      <c r="I30" s="49">
        <f t="shared" si="31"/>
        <v>498479541.29022551</v>
      </c>
      <c r="J30" s="49">
        <f t="shared" si="31"/>
        <v>583894153.02059639</v>
      </c>
      <c r="K30" s="49">
        <f t="shared" si="31"/>
        <v>611841823.56911969</v>
      </c>
      <c r="L30" s="49">
        <f t="shared" si="31"/>
        <v>627014374.50614595</v>
      </c>
      <c r="M30" s="49">
        <f t="shared" si="31"/>
        <v>642624046.63566804</v>
      </c>
      <c r="N30" s="49">
        <f t="shared" si="31"/>
        <v>658683433.41924167</v>
      </c>
      <c r="O30" s="49">
        <f t="shared" si="31"/>
        <v>675205491.13604999</v>
      </c>
      <c r="P30" s="49">
        <f t="shared" si="31"/>
        <v>692176646.04663432</v>
      </c>
      <c r="Q30" s="49">
        <f t="shared" si="31"/>
        <v>956059731.49490774</v>
      </c>
      <c r="R30" s="49">
        <f t="shared" si="31"/>
        <v>978335039.55927598</v>
      </c>
      <c r="S30" s="49">
        <f t="shared" si="31"/>
        <v>1001252099.2489786</v>
      </c>
      <c r="T30" s="49">
        <f t="shared" si="31"/>
        <v>1024829399.4283417</v>
      </c>
      <c r="U30" s="49">
        <f t="shared" si="31"/>
        <v>1049085961.6258723</v>
      </c>
      <c r="V30" s="49">
        <f t="shared" si="31"/>
        <v>1074041355.3803136</v>
      </c>
      <c r="W30" s="49">
        <f t="shared" si="31"/>
        <v>1099715714.0288205</v>
      </c>
      <c r="X30" s="49">
        <f t="shared" si="31"/>
        <v>1126129750.9499907</v>
      </c>
      <c r="Y30" s="49">
        <f t="shared" si="31"/>
        <v>1153304776.2748599</v>
      </c>
      <c r="Z30" s="49">
        <f t="shared" si="31"/>
        <v>1181262714.0793386</v>
      </c>
      <c r="AA30" s="49">
        <f t="shared" si="31"/>
        <v>1210026120.0719643</v>
      </c>
      <c r="AB30" s="49">
        <f t="shared" si="31"/>
        <v>1239618199.7912376</v>
      </c>
      <c r="AC30" s="49">
        <f t="shared" si="31"/>
        <v>1251582827.3272231</v>
      </c>
      <c r="AD30" s="49">
        <f t="shared" si="31"/>
        <v>1282904564.5825205</v>
      </c>
      <c r="AE30" s="49">
        <f t="shared" si="31"/>
        <v>1315128681.0881429</v>
      </c>
      <c r="AF30" s="49">
        <f t="shared" si="31"/>
        <v>1348281174.3902922</v>
      </c>
      <c r="AG30" s="49">
        <f t="shared" si="31"/>
        <v>1382388791.0244765</v>
      </c>
      <c r="AH30" s="49">
        <f t="shared" si="31"/>
        <v>1417479048.0938916</v>
      </c>
      <c r="AI30" s="49">
        <f t="shared" si="31"/>
        <v>1453580255.4694767</v>
      </c>
      <c r="AJ30" s="49">
        <f t="shared" si="31"/>
        <v>1490721538.6295524</v>
      </c>
      <c r="AK30" s="49">
        <f t="shared" si="31"/>
        <v>1528932862.1574697</v>
      </c>
      <c r="AL30" s="49">
        <f t="shared" si="31"/>
        <v>1568245053.9162266</v>
      </c>
      <c r="AM30" s="49">
        <f t="shared" si="31"/>
        <v>1608689829.9195528</v>
      </c>
      <c r="AN30" s="49">
        <f t="shared" si="31"/>
        <v>1650299819.9195352</v>
      </c>
      <c r="AO30" s="49">
        <f t="shared" si="31"/>
        <v>1693108593.7314169</v>
      </c>
      <c r="AP30" s="49">
        <f t="shared" si="31"/>
        <v>1737150688.316819</v>
      </c>
      <c r="AQ30" s="54"/>
      <c r="AR30" s="54"/>
      <c r="AS30" s="54"/>
      <c r="AT30" s="54"/>
      <c r="AU30" s="54"/>
      <c r="AV30" s="54"/>
      <c r="AW30" s="54"/>
      <c r="AX30" s="54"/>
      <c r="AY30" s="54"/>
      <c r="AZ30" s="54"/>
      <c r="BA30" s="54"/>
      <c r="BB30" s="54"/>
      <c r="BC30" s="54"/>
      <c r="BD30" s="54"/>
      <c r="BE30" s="54"/>
      <c r="BF30" s="54"/>
      <c r="BG30" s="54"/>
      <c r="BH30" s="54"/>
      <c r="BI30" s="54"/>
      <c r="BJ30" s="54"/>
      <c r="BK30" s="54"/>
      <c r="BL30" s="54"/>
      <c r="BM30" s="54"/>
    </row>
    <row r="31" spans="1:65" ht="15" x14ac:dyDescent="0.25">
      <c r="A31" s="11" t="s">
        <v>212</v>
      </c>
      <c r="B31" s="49">
        <f>B30/(1+'1. Drivers'!$K$3+'1. Drivers'!$K$4)^(B2-2025)</f>
        <v>203400000</v>
      </c>
      <c r="C31" s="49">
        <f>C30/(1+'1. Drivers'!$K$3+'1. Drivers'!$K$4)^(C2-2025)</f>
        <v>195410410.05315849</v>
      </c>
      <c r="D31" s="49">
        <f>D30/(1+'1. Drivers'!$K$3+'1. Drivers'!$K$4)^(D2-2025)</f>
        <v>188267447.48664385</v>
      </c>
      <c r="E31" s="49">
        <f>E30/(1+'1. Drivers'!$K$3+'1. Drivers'!$K$4)^(E2-2025)</f>
        <v>374550064.95508564</v>
      </c>
      <c r="F31" s="49">
        <f>F30/(1+'1. Drivers'!$K$3+'1. Drivers'!$K$4)^(F2-2025)</f>
        <v>360697913.61432451</v>
      </c>
      <c r="G31" s="49">
        <f>G30/(1+'1. Drivers'!$K$3+'1. Drivers'!$K$4)^(G2-2025)</f>
        <v>347064557.14700687</v>
      </c>
      <c r="H31" s="49">
        <f>H30/(1+'1. Drivers'!$K$3+'1. Drivers'!$K$4)^(H2-2025)</f>
        <v>333929063.60647011</v>
      </c>
      <c r="I31" s="49">
        <f>I30/(1+'1. Drivers'!$K$3+'1. Drivers'!$K$4)^(I2-2025)</f>
        <v>321323396.82198274</v>
      </c>
      <c r="J31" s="49">
        <f>J30/(1+'1. Drivers'!$K$3+'1. Drivers'!$K$4)^(J2-2025)</f>
        <v>353496865.53950244</v>
      </c>
      <c r="K31" s="49">
        <f>K30/(1+'1. Drivers'!$K$3+'1. Drivers'!$K$4)^(K2-2025)</f>
        <v>347894074.48492634</v>
      </c>
      <c r="L31" s="49">
        <f>L30/(1+'1. Drivers'!$K$3+'1. Drivers'!$K$4)^(L2-2025)</f>
        <v>334843442.64664537</v>
      </c>
      <c r="M31" s="49">
        <f>M30/(1+'1. Drivers'!$K$3+'1. Drivers'!$K$4)^(M2-2025)</f>
        <v>322312911.94944274</v>
      </c>
      <c r="N31" s="49">
        <f>N30/(1+'1. Drivers'!$K$3+'1. Drivers'!$K$4)^(N2-2025)</f>
        <v>310280085.16455013</v>
      </c>
      <c r="O31" s="49">
        <f>O30/(1+'1. Drivers'!$K$3+'1. Drivers'!$K$4)^(O2-2025)</f>
        <v>298723615.53407347</v>
      </c>
      <c r="P31" s="49">
        <f>P30/(1+'1. Drivers'!$K$3+'1. Drivers'!$K$4)^(P2-2025)</f>
        <v>287611974.60009491</v>
      </c>
      <c r="Q31" s="49">
        <f>Q30/(1+'1. Drivers'!$K$3+'1. Drivers'!$K$4)^(Q2-2025)</f>
        <v>373105351.41161948</v>
      </c>
      <c r="R31" s="49">
        <f>R30/(1+'1. Drivers'!$K$3+'1. Drivers'!$K$4)^(R2-2025)</f>
        <v>358583655.39078915</v>
      </c>
      <c r="S31" s="49">
        <f>S30/(1+'1. Drivers'!$K$3+'1. Drivers'!$K$4)^(S2-2025)</f>
        <v>344669418.59640062</v>
      </c>
      <c r="T31" s="49">
        <f>T30/(1+'1. Drivers'!$K$3+'1. Drivers'!$K$4)^(T2-2025)</f>
        <v>331335002.57179433</v>
      </c>
      <c r="U31" s="49">
        <f>U30/(1+'1. Drivers'!$K$3+'1. Drivers'!$K$4)^(U2-2025)</f>
        <v>318554135.63902062</v>
      </c>
      <c r="V31" s="49">
        <f>V30/(1+'1. Drivers'!$K$3+'1. Drivers'!$K$4)^(V2-2025)</f>
        <v>306301840.38100797</v>
      </c>
      <c r="W31" s="49">
        <f>W30/(1+'1. Drivers'!$K$3+'1. Drivers'!$K$4)^(W2-2025)</f>
        <v>294554365.17580551</v>
      </c>
      <c r="X31" s="49">
        <f>X30/(1+'1. Drivers'!$K$3+'1. Drivers'!$K$4)^(X2-2025)</f>
        <v>283289119.54857701</v>
      </c>
      <c r="Y31" s="49">
        <f>Y30/(1+'1. Drivers'!$K$3+'1. Drivers'!$K$4)^(Y2-2025)</f>
        <v>272484613.12086046</v>
      </c>
      <c r="Z31" s="49">
        <f>Z30/(1+'1. Drivers'!$K$3+'1. Drivers'!$K$4)^(Z2-2025)</f>
        <v>262120397.94962528</v>
      </c>
      <c r="AA31" s="49">
        <f>AA30/(1+'1. Drivers'!$K$3+'1. Drivers'!$K$4)^(AA2-2025)</f>
        <v>252177014.06088969</v>
      </c>
      <c r="AB31" s="49">
        <f>AB30/(1+'1. Drivers'!$K$3+'1. Drivers'!$K$4)^(AB2-2025)</f>
        <v>242635937.9941678</v>
      </c>
      <c r="AC31" s="49">
        <f>AC30/(1+'1. Drivers'!$K$3+'1. Drivers'!$K$4)^(AC2-2025)</f>
        <v>230082299.26156789</v>
      </c>
      <c r="AD31" s="49">
        <f>AD30/(1+'1. Drivers'!$K$3+'1. Drivers'!$K$4)^(AD2-2025)</f>
        <v>221500338.13179237</v>
      </c>
      <c r="AE31" s="49">
        <f>AE30/(1+'1. Drivers'!$K$3+'1. Drivers'!$K$4)^(AE2-2025)</f>
        <v>213257700.73785201</v>
      </c>
      <c r="AF31" s="49">
        <f>AF30/(1+'1. Drivers'!$K$3+'1. Drivers'!$K$4)^(AF2-2025)</f>
        <v>205339913.17438844</v>
      </c>
      <c r="AG31" s="49">
        <f>AG30/(1+'1. Drivers'!$K$3+'1. Drivers'!$K$4)^(AG2-2025)</f>
        <v>197733173.79107022</v>
      </c>
      <c r="AH31" s="49">
        <f>AH30/(1+'1. Drivers'!$K$3+'1. Drivers'!$K$4)^(AH2-2025)</f>
        <v>190424319.32970574</v>
      </c>
      <c r="AI31" s="49">
        <f>AI30/(1+'1. Drivers'!$K$3+'1. Drivers'!$K$4)^(AI2-2025)</f>
        <v>183400792.88369718</v>
      </c>
      <c r="AJ31" s="49">
        <f>AJ30/(1+'1. Drivers'!$K$3+'1. Drivers'!$K$4)^(AJ2-2025)</f>
        <v>176650613.57701704</v>
      </c>
      <c r="AK31" s="49">
        <f>AK30/(1+'1. Drivers'!$K$3+'1. Drivers'!$K$4)^(AK2-2025)</f>
        <v>170162347.86586961</v>
      </c>
      <c r="AL31" s="49">
        <f>AL30/(1+'1. Drivers'!$K$3+'1. Drivers'!$K$4)^(AL2-2025)</f>
        <v>163925082.37182826</v>
      </c>
      <c r="AM31" s="49">
        <f>AM30/(1+'1. Drivers'!$K$3+'1. Drivers'!$K$4)^(AM2-2025)</f>
        <v>157928398.16053337</v>
      </c>
      <c r="AN31" s="49">
        <f>AN30/(1+'1. Drivers'!$K$3+'1. Drivers'!$K$4)^(AN2-2025)</f>
        <v>152162346.38501754</v>
      </c>
      <c r="AO31" s="49">
        <f>AO30/(1+'1. Drivers'!$K$3+'1. Drivers'!$K$4)^(AO2-2025)</f>
        <v>146617425.21740803</v>
      </c>
      <c r="AP31" s="49">
        <f>AP30/(1+'1. Drivers'!$K$3+'1. Drivers'!$K$4)^(AP2-2025)</f>
        <v>141284557.99717033</v>
      </c>
      <c r="AQ31" s="54"/>
      <c r="AR31" s="54"/>
      <c r="AS31" s="54"/>
      <c r="AT31" s="54"/>
      <c r="AU31" s="54"/>
      <c r="AV31" s="54"/>
      <c r="AW31" s="54"/>
      <c r="AX31" s="54"/>
      <c r="AY31" s="54"/>
      <c r="AZ31" s="54"/>
      <c r="BA31" s="54"/>
      <c r="BB31" s="54"/>
      <c r="BC31" s="54"/>
      <c r="BD31" s="54"/>
      <c r="BE31" s="54"/>
      <c r="BF31" s="54"/>
      <c r="BG31" s="54"/>
      <c r="BH31" s="54"/>
      <c r="BI31" s="54"/>
      <c r="BJ31" s="54"/>
      <c r="BK31" s="54"/>
      <c r="BL31" s="54"/>
      <c r="BM31" s="54"/>
    </row>
    <row r="32" spans="1:65" ht="15.5" x14ac:dyDescent="0.25">
      <c r="A32" s="5" t="s">
        <v>200</v>
      </c>
      <c r="B32" s="37">
        <f t="shared" ref="B32:D32" si="32">1-0.00148833</f>
        <v>0.99851166999999996</v>
      </c>
      <c r="C32" s="37">
        <f t="shared" si="32"/>
        <v>0.99851166999999996</v>
      </c>
      <c r="D32" s="37">
        <f t="shared" si="32"/>
        <v>0.99851166999999996</v>
      </c>
      <c r="E32" s="37">
        <f t="shared" ref="E32:I32" si="33">1-0.001467648</f>
        <v>0.99853235200000001</v>
      </c>
      <c r="F32" s="37">
        <f t="shared" si="33"/>
        <v>0.99853235200000001</v>
      </c>
      <c r="G32" s="37">
        <f t="shared" si="33"/>
        <v>0.99853235200000001</v>
      </c>
      <c r="H32" s="37">
        <f t="shared" si="33"/>
        <v>0.99853235200000001</v>
      </c>
      <c r="I32" s="37">
        <f t="shared" si="33"/>
        <v>0.99853235200000001</v>
      </c>
      <c r="J32" s="37">
        <f t="shared" ref="J32:N32" si="34">1-0.001691763</f>
        <v>0.99830823700000004</v>
      </c>
      <c r="K32" s="37">
        <f t="shared" si="34"/>
        <v>0.99830823700000004</v>
      </c>
      <c r="L32" s="37">
        <f t="shared" si="34"/>
        <v>0.99830823700000004</v>
      </c>
      <c r="M32" s="37">
        <f t="shared" si="34"/>
        <v>0.99830823700000004</v>
      </c>
      <c r="N32" s="37">
        <f t="shared" si="34"/>
        <v>0.99830823700000004</v>
      </c>
      <c r="O32" s="37">
        <f t="shared" ref="O32:S32" si="35">1-0.002338274</f>
        <v>0.99766172600000003</v>
      </c>
      <c r="P32" s="37">
        <f t="shared" si="35"/>
        <v>0.99766172600000003</v>
      </c>
      <c r="Q32" s="37">
        <f t="shared" si="35"/>
        <v>0.99766172600000003</v>
      </c>
      <c r="R32" s="37">
        <f t="shared" si="35"/>
        <v>0.99766172600000003</v>
      </c>
      <c r="S32" s="37">
        <f t="shared" si="35"/>
        <v>0.99766172600000003</v>
      </c>
      <c r="T32" s="37">
        <f t="shared" ref="T32:X32" si="36">1-0.003645446</f>
        <v>0.99635455399999995</v>
      </c>
      <c r="U32" s="37">
        <f t="shared" si="36"/>
        <v>0.99635455399999995</v>
      </c>
      <c r="V32" s="37">
        <f t="shared" si="36"/>
        <v>0.99635455399999995</v>
      </c>
      <c r="W32" s="37">
        <f t="shared" si="36"/>
        <v>0.99635455399999995</v>
      </c>
      <c r="X32" s="37">
        <f t="shared" si="36"/>
        <v>0.99635455399999995</v>
      </c>
      <c r="Y32" s="37">
        <f t="shared" ref="Y32:AC32" si="37">1-        0.005916506</f>
        <v>0.99408349399999996</v>
      </c>
      <c r="Z32" s="37">
        <f t="shared" si="37"/>
        <v>0.99408349399999996</v>
      </c>
      <c r="AA32" s="37">
        <f t="shared" si="37"/>
        <v>0.99408349399999996</v>
      </c>
      <c r="AB32" s="37">
        <f t="shared" si="37"/>
        <v>0.99408349399999996</v>
      </c>
      <c r="AC32" s="37">
        <f t="shared" si="37"/>
        <v>0.99408349399999996</v>
      </c>
      <c r="AD32" s="37">
        <f t="shared" ref="AD32:AH32" si="38">1-0.00947506</f>
        <v>0.99052494000000002</v>
      </c>
      <c r="AE32" s="37">
        <f t="shared" si="38"/>
        <v>0.99052494000000002</v>
      </c>
      <c r="AF32" s="37">
        <f t="shared" si="38"/>
        <v>0.99052494000000002</v>
      </c>
      <c r="AG32" s="37">
        <f t="shared" si="38"/>
        <v>0.99052494000000002</v>
      </c>
      <c r="AH32" s="37">
        <f t="shared" si="38"/>
        <v>0.99052494000000002</v>
      </c>
      <c r="AI32" s="37">
        <f t="shared" ref="AI32:AM32" si="39">1-0.014665436</f>
        <v>0.98533456399999997</v>
      </c>
      <c r="AJ32" s="37">
        <f t="shared" si="39"/>
        <v>0.98533456399999997</v>
      </c>
      <c r="AK32" s="37">
        <f t="shared" si="39"/>
        <v>0.98533456399999997</v>
      </c>
      <c r="AL32" s="37">
        <f t="shared" si="39"/>
        <v>0.98533456399999997</v>
      </c>
      <c r="AM32" s="37">
        <f t="shared" si="39"/>
        <v>0.98533456399999997</v>
      </c>
      <c r="AN32" s="37">
        <f t="shared" ref="AN32:AP32" si="40">1-0.022502985</f>
        <v>0.97749701499999997</v>
      </c>
      <c r="AO32" s="37">
        <f t="shared" si="40"/>
        <v>0.97749701499999997</v>
      </c>
      <c r="AP32" s="37">
        <f t="shared" si="40"/>
        <v>0.97749701499999997</v>
      </c>
      <c r="AQ32" s="44"/>
      <c r="AR32" s="44"/>
      <c r="AS32" s="44"/>
      <c r="AT32" s="44"/>
      <c r="AU32" s="44"/>
      <c r="AV32" s="44"/>
      <c r="AW32" s="44"/>
      <c r="AX32" s="44"/>
      <c r="AY32" s="44"/>
      <c r="AZ32" s="44"/>
      <c r="BA32" s="44"/>
      <c r="BB32" s="44"/>
      <c r="BC32" s="44"/>
      <c r="BD32" s="44"/>
      <c r="BE32" s="44"/>
      <c r="BF32" s="44"/>
      <c r="BG32" s="44"/>
      <c r="BH32" s="44"/>
      <c r="BI32" s="44"/>
      <c r="BJ32" s="44"/>
      <c r="BK32" s="44"/>
      <c r="BL32" s="44"/>
      <c r="BM32" s="44"/>
    </row>
    <row r="33" spans="1:65" ht="15.5" x14ac:dyDescent="0.25">
      <c r="A33" s="62" t="s">
        <v>213</v>
      </c>
      <c r="B33" s="63">
        <f>SUMPRODUCT(C31:AP31,C32:AP32)</f>
        <v>10511668155.466854</v>
      </c>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c r="BF33" s="60"/>
      <c r="BG33" s="60"/>
      <c r="BH33" s="60"/>
      <c r="BI33" s="60"/>
      <c r="BJ33" s="60"/>
      <c r="BK33" s="60"/>
      <c r="BL33" s="60"/>
      <c r="BM33" s="60"/>
    </row>
    <row r="34" spans="1:65" ht="15.5" x14ac:dyDescent="0.25">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row>
    <row r="35" spans="1:65" ht="15.5" x14ac:dyDescent="0.25">
      <c r="A35" s="64" t="s">
        <v>220</v>
      </c>
      <c r="B35" s="65">
        <f>SUM(B19,B33)</f>
        <v>19416817316.256489</v>
      </c>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row>
    <row r="36" spans="1:65" ht="15.5" x14ac:dyDescent="0.25">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row>
    <row r="37" spans="1:65" ht="15.5" x14ac:dyDescent="0.25">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row>
    <row r="38" spans="1:65" ht="15.5" x14ac:dyDescent="0.25">
      <c r="A38" s="176" t="s">
        <v>221</v>
      </c>
      <c r="B38" s="159"/>
      <c r="C38" s="159"/>
      <c r="D38" s="66"/>
      <c r="E38" s="6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row>
    <row r="39" spans="1:65" ht="15.5" x14ac:dyDescent="0.25">
      <c r="A39" s="68"/>
      <c r="B39" s="13" t="s">
        <v>15</v>
      </c>
      <c r="C39" s="69" t="s">
        <v>16</v>
      </c>
      <c r="D39" s="141" t="s">
        <v>222</v>
      </c>
      <c r="E39" s="6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row>
    <row r="40" spans="1:65" ht="15.5" x14ac:dyDescent="0.25">
      <c r="A40" s="14" t="s">
        <v>223</v>
      </c>
      <c r="B40" s="70">
        <v>45658</v>
      </c>
      <c r="C40" s="70">
        <v>45658</v>
      </c>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row>
    <row r="41" spans="1:65" ht="15.5" x14ac:dyDescent="0.25">
      <c r="A41" s="14" t="s">
        <v>224</v>
      </c>
      <c r="B41" s="71">
        <f>AVERAGE(B16:AN16)</f>
        <v>917117603.23176825</v>
      </c>
      <c r="C41" s="71">
        <f>AVERAGE(B30:AP30)</f>
        <v>1007661292.0822734</v>
      </c>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row>
    <row r="42" spans="1:65" ht="15.5" x14ac:dyDescent="0.25">
      <c r="A42" s="72" t="s">
        <v>225</v>
      </c>
      <c r="B42" s="71">
        <f t="shared" ref="B42:C42" si="41">75%*B41</f>
        <v>687838202.42382622</v>
      </c>
      <c r="C42" s="71">
        <f t="shared" si="41"/>
        <v>755745969.06170499</v>
      </c>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row>
    <row r="43" spans="1:65" ht="15.5" x14ac:dyDescent="0.25">
      <c r="A43" s="7"/>
      <c r="B43" s="7"/>
      <c r="C43" s="73"/>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row>
    <row r="44" spans="1:65" ht="15" x14ac:dyDescent="0.25">
      <c r="A44" s="174" t="s">
        <v>226</v>
      </c>
      <c r="B44" s="159"/>
      <c r="C44" s="159"/>
      <c r="D44" s="159"/>
      <c r="E44" s="159"/>
      <c r="F44" s="159"/>
      <c r="G44" s="159"/>
      <c r="H44" s="159"/>
      <c r="I44" s="159"/>
      <c r="J44" s="159"/>
      <c r="K44" s="159"/>
      <c r="L44" s="159"/>
      <c r="M44" s="159"/>
      <c r="N44" s="159"/>
      <c r="O44" s="159"/>
      <c r="P44" s="159"/>
      <c r="Q44" s="159"/>
      <c r="R44" s="159"/>
      <c r="S44" s="159"/>
      <c r="T44" s="159"/>
      <c r="U44" s="159"/>
      <c r="V44" s="159"/>
      <c r="W44" s="159"/>
      <c r="X44" s="159"/>
      <c r="Y44" s="159"/>
      <c r="Z44" s="159"/>
      <c r="AA44" s="159"/>
      <c r="AB44" s="159"/>
      <c r="AC44" s="159"/>
      <c r="AD44" s="159"/>
      <c r="AE44" s="159"/>
      <c r="AF44" s="159"/>
      <c r="AG44" s="159"/>
      <c r="AH44" s="159"/>
      <c r="AI44" s="159"/>
      <c r="AJ44" s="159"/>
      <c r="AK44" s="159"/>
      <c r="AL44" s="159"/>
      <c r="AM44" s="159"/>
      <c r="AN44" s="159"/>
      <c r="AO44" s="159"/>
      <c r="AP44" s="159"/>
      <c r="AQ44" s="159"/>
      <c r="AR44" s="159"/>
      <c r="AS44" s="159"/>
      <c r="AT44" s="159"/>
      <c r="AU44" s="159"/>
      <c r="AV44" s="159"/>
      <c r="AW44" s="159"/>
      <c r="AX44" s="159"/>
      <c r="AY44" s="159"/>
      <c r="AZ44" s="159"/>
      <c r="BA44" s="159"/>
      <c r="BB44" s="159"/>
      <c r="BC44" s="159"/>
      <c r="BD44" s="159"/>
      <c r="BE44" s="159"/>
      <c r="BF44" s="159"/>
      <c r="BG44" s="159"/>
      <c r="BH44" s="159"/>
      <c r="BI44" s="159"/>
      <c r="BJ44" s="159"/>
      <c r="BK44" s="159"/>
      <c r="BL44" s="159"/>
      <c r="BM44" s="159"/>
    </row>
    <row r="45" spans="1:65" ht="15.5" x14ac:dyDescent="0.25">
      <c r="A45" s="5" t="s">
        <v>225</v>
      </c>
      <c r="B45" s="5"/>
      <c r="C45" s="74"/>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47">
        <f t="shared" ref="AO45:BM45" si="42">$B$42</f>
        <v>687838202.42382622</v>
      </c>
      <c r="AP45" s="47">
        <f t="shared" si="42"/>
        <v>687838202.42382622</v>
      </c>
      <c r="AQ45" s="47">
        <f t="shared" si="42"/>
        <v>687838202.42382622</v>
      </c>
      <c r="AR45" s="47">
        <f t="shared" si="42"/>
        <v>687838202.42382622</v>
      </c>
      <c r="AS45" s="47">
        <f t="shared" si="42"/>
        <v>687838202.42382622</v>
      </c>
      <c r="AT45" s="47">
        <f t="shared" si="42"/>
        <v>687838202.42382622</v>
      </c>
      <c r="AU45" s="47">
        <f t="shared" si="42"/>
        <v>687838202.42382622</v>
      </c>
      <c r="AV45" s="47">
        <f t="shared" si="42"/>
        <v>687838202.42382622</v>
      </c>
      <c r="AW45" s="47">
        <f t="shared" si="42"/>
        <v>687838202.42382622</v>
      </c>
      <c r="AX45" s="47">
        <f t="shared" si="42"/>
        <v>687838202.42382622</v>
      </c>
      <c r="AY45" s="47">
        <f t="shared" si="42"/>
        <v>687838202.42382622</v>
      </c>
      <c r="AZ45" s="47">
        <f t="shared" si="42"/>
        <v>687838202.42382622</v>
      </c>
      <c r="BA45" s="47">
        <f t="shared" si="42"/>
        <v>687838202.42382622</v>
      </c>
      <c r="BB45" s="47">
        <f t="shared" si="42"/>
        <v>687838202.42382622</v>
      </c>
      <c r="BC45" s="47">
        <f t="shared" si="42"/>
        <v>687838202.42382622</v>
      </c>
      <c r="BD45" s="47">
        <f t="shared" si="42"/>
        <v>687838202.42382622</v>
      </c>
      <c r="BE45" s="47">
        <f t="shared" si="42"/>
        <v>687838202.42382622</v>
      </c>
      <c r="BF45" s="47">
        <f t="shared" si="42"/>
        <v>687838202.42382622</v>
      </c>
      <c r="BG45" s="47">
        <f t="shared" si="42"/>
        <v>687838202.42382622</v>
      </c>
      <c r="BH45" s="47">
        <f t="shared" si="42"/>
        <v>687838202.42382622</v>
      </c>
      <c r="BI45" s="47">
        <f t="shared" si="42"/>
        <v>687838202.42382622</v>
      </c>
      <c r="BJ45" s="47">
        <f t="shared" si="42"/>
        <v>687838202.42382622</v>
      </c>
      <c r="BK45" s="47">
        <f t="shared" si="42"/>
        <v>687838202.42382622</v>
      </c>
      <c r="BL45" s="47">
        <f t="shared" si="42"/>
        <v>687838202.42382622</v>
      </c>
      <c r="BM45" s="47">
        <f t="shared" si="42"/>
        <v>687838202.42382622</v>
      </c>
    </row>
    <row r="46" spans="1:65" ht="15" x14ac:dyDescent="0.25">
      <c r="A46" s="11" t="s">
        <v>227</v>
      </c>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49">
        <f>AO45/(1+'1. Drivers'!$K$3)^(AO2-2025)</f>
        <v>181580000.30330339</v>
      </c>
      <c r="AP46" s="49">
        <f>AP45/(1+'1. Drivers'!$K$3)^(AP2-2025)</f>
        <v>175483696.6806187</v>
      </c>
      <c r="AQ46" s="49">
        <f>AQ45/(1+'1. Drivers'!$K$3)^(AQ2-2025)</f>
        <v>169592068.2302981</v>
      </c>
      <c r="AR46" s="49">
        <f>AR45/(1+'1. Drivers'!$K$3)^(AR2-2025)</f>
        <v>163898243.25946432</v>
      </c>
      <c r="AS46" s="49">
        <f>AS45/(1+'1. Drivers'!$K$3)^(AS2-2025)</f>
        <v>158395580.78306076</v>
      </c>
      <c r="AT46" s="49">
        <f>AT45/(1+'1. Drivers'!$K$3)^(AT2-2025)</f>
        <v>153077662.77814791</v>
      </c>
      <c r="AU46" s="49">
        <f>AU45/(1+'1. Drivers'!$K$3)^(AU2-2025)</f>
        <v>147938286.69825068</v>
      </c>
      <c r="AV46" s="49">
        <f>AV45/(1+'1. Drivers'!$K$3)^(AV2-2025)</f>
        <v>142971458.23902687</v>
      </c>
      <c r="AW46" s="49">
        <f>AW45/(1+'1. Drivers'!$K$3)^(AW2-2025)</f>
        <v>138171384.34681842</v>
      </c>
      <c r="AX46" s="49">
        <f>AX45/(1+'1. Drivers'!$K$3)^(AX2-2025)</f>
        <v>133532466.46193092</v>
      </c>
      <c r="AY46" s="49">
        <f>AY45/(1+'1. Drivers'!$K$3)^(AY2-2025)</f>
        <v>129049293.98876135</v>
      </c>
      <c r="AZ46" s="49">
        <f>AZ45/(1+'1. Drivers'!$K$3)^(AZ2-2025)</f>
        <v>124716637.98515698</v>
      </c>
      <c r="BA46" s="49">
        <f>BA45/(1+'1. Drivers'!$K$3)^(BA2-2025)</f>
        <v>120529445.0636459</v>
      </c>
      <c r="BB46" s="49">
        <f>BB45/(1+'1. Drivers'!$K$3)^(BB2-2025)</f>
        <v>116482831.49742535</v>
      </c>
      <c r="BC46" s="49">
        <f>BC45/(1+'1. Drivers'!$K$3)^(BC2-2025)</f>
        <v>112572077.52423348</v>
      </c>
      <c r="BD46" s="49">
        <f>BD45/(1+'1. Drivers'!$K$3)^(BD2-2025)</f>
        <v>108792621.84146112</v>
      </c>
      <c r="BE46" s="49">
        <f>BE45/(1+'1. Drivers'!$K$3)^(BE2-2025)</f>
        <v>105140056.2860826</v>
      </c>
      <c r="BF46" s="49">
        <f>BF45/(1+'1. Drivers'!$K$3)^(BF2-2025)</f>
        <v>101610120.69320078</v>
      </c>
      <c r="BG46" s="49">
        <f>BG45/(1+'1. Drivers'!$K$3)^(BG2-2025)</f>
        <v>98198697.927209526</v>
      </c>
      <c r="BH46" s="49">
        <f>BH45/(1+'1. Drivers'!$K$3)^(BH2-2025)</f>
        <v>94901809.079778031</v>
      </c>
      <c r="BI46" s="49">
        <f>BI45/(1+'1. Drivers'!$K$3)^(BI2-2025)</f>
        <v>91715608.829056606</v>
      </c>
      <c r="BJ46" s="49">
        <f>BJ45/(1+'1. Drivers'!$K$3)^(BJ2-2025)</f>
        <v>88636380.95469065</v>
      </c>
      <c r="BK46" s="49">
        <f>BK45/(1+'1. Drivers'!$K$3)^(BK2-2025)</f>
        <v>85660534.003412113</v>
      </c>
      <c r="BL46" s="49">
        <f>BL45/(1+'1. Drivers'!$K$3)^(BL2-2025)</f>
        <v>82784597.100152791</v>
      </c>
      <c r="BM46" s="49">
        <f>BM45/(1+'1. Drivers'!$K$3)^(BM2-2025)</f>
        <v>80005215.899793938</v>
      </c>
    </row>
    <row r="47" spans="1:65" ht="15.5" x14ac:dyDescent="0.25">
      <c r="A47" s="5" t="s">
        <v>200</v>
      </c>
      <c r="B47" s="37">
        <f t="shared" ref="B47:D47" si="43">1-0.000416227</f>
        <v>0.99958377300000001</v>
      </c>
      <c r="C47" s="37">
        <f t="shared" si="43"/>
        <v>0.99958377300000001</v>
      </c>
      <c r="D47" s="37">
        <f t="shared" si="43"/>
        <v>0.99958377300000001</v>
      </c>
      <c r="E47" s="37">
        <f t="shared" ref="E47:I47" si="44">1-        0.000472252</f>
        <v>0.99952774799999999</v>
      </c>
      <c r="F47" s="37">
        <f t="shared" si="44"/>
        <v>0.99952774799999999</v>
      </c>
      <c r="G47" s="37">
        <f t="shared" si="44"/>
        <v>0.99952774799999999</v>
      </c>
      <c r="H47" s="37">
        <f t="shared" si="44"/>
        <v>0.99952774799999999</v>
      </c>
      <c r="I47" s="37">
        <f t="shared" si="44"/>
        <v>0.99952774799999999</v>
      </c>
      <c r="J47" s="37">
        <f t="shared" ref="J47:N47" si="45">1-0.000615292</f>
        <v>0.99938470800000001</v>
      </c>
      <c r="K47" s="37">
        <f t="shared" si="45"/>
        <v>0.99938470800000001</v>
      </c>
      <c r="L47" s="37">
        <f t="shared" si="45"/>
        <v>0.99938470800000001</v>
      </c>
      <c r="M47" s="37">
        <f t="shared" si="45"/>
        <v>0.99938470800000001</v>
      </c>
      <c r="N47" s="37">
        <f t="shared" si="45"/>
        <v>0.99938470800000001</v>
      </c>
      <c r="O47" s="37">
        <f t="shared" ref="O47:S47" si="46">1-0.000912829</f>
        <v>0.999087171</v>
      </c>
      <c r="P47" s="37">
        <f t="shared" si="46"/>
        <v>0.999087171</v>
      </c>
      <c r="Q47" s="37">
        <f t="shared" si="46"/>
        <v>0.999087171</v>
      </c>
      <c r="R47" s="37">
        <f t="shared" si="46"/>
        <v>0.999087171</v>
      </c>
      <c r="S47" s="37">
        <f t="shared" si="46"/>
        <v>0.999087171</v>
      </c>
      <c r="T47" s="37">
        <f t="shared" ref="T47:X47" si="47">1-0.001452051</f>
        <v>0.99854794899999999</v>
      </c>
      <c r="U47" s="37">
        <f t="shared" si="47"/>
        <v>0.99854794899999999</v>
      </c>
      <c r="V47" s="37">
        <f t="shared" si="47"/>
        <v>0.99854794899999999</v>
      </c>
      <c r="W47" s="37">
        <f t="shared" si="47"/>
        <v>0.99854794899999999</v>
      </c>
      <c r="X47" s="37">
        <f t="shared" si="47"/>
        <v>0.99854794899999999</v>
      </c>
      <c r="Y47" s="37">
        <f t="shared" ref="Y47:AC47" si="48">1-0.002280473</f>
        <v>0.99771952699999999</v>
      </c>
      <c r="Z47" s="37">
        <f t="shared" si="48"/>
        <v>0.99771952699999999</v>
      </c>
      <c r="AA47" s="37">
        <f t="shared" si="48"/>
        <v>0.99771952699999999</v>
      </c>
      <c r="AB47" s="37">
        <f t="shared" si="48"/>
        <v>0.99771952699999999</v>
      </c>
      <c r="AC47" s="37">
        <f t="shared" si="48"/>
        <v>0.99771952699999999</v>
      </c>
      <c r="AD47" s="37">
        <f t="shared" ref="AD47:AH47" si="49">1-0.003585945</f>
        <v>0.99641405500000002</v>
      </c>
      <c r="AE47" s="37">
        <f t="shared" si="49"/>
        <v>0.99641405500000002</v>
      </c>
      <c r="AF47" s="37">
        <f t="shared" si="49"/>
        <v>0.99641405500000002</v>
      </c>
      <c r="AG47" s="37">
        <f t="shared" si="49"/>
        <v>0.99641405500000002</v>
      </c>
      <c r="AH47" s="37">
        <f t="shared" si="49"/>
        <v>0.99641405500000002</v>
      </c>
      <c r="AI47" s="37">
        <f t="shared" ref="AI47:AM47" si="50">1-0.005487598</f>
        <v>0.99451240200000002</v>
      </c>
      <c r="AJ47" s="37">
        <f t="shared" si="50"/>
        <v>0.99451240200000002</v>
      </c>
      <c r="AK47" s="37">
        <f t="shared" si="50"/>
        <v>0.99451240200000002</v>
      </c>
      <c r="AL47" s="37">
        <f t="shared" si="50"/>
        <v>0.99451240200000002</v>
      </c>
      <c r="AM47" s="37">
        <f t="shared" si="50"/>
        <v>0.99451240200000002</v>
      </c>
      <c r="AN47" s="37">
        <f t="shared" ref="AN47:AR47" si="51">1-0.008891343</f>
        <v>0.99110865699999995</v>
      </c>
      <c r="AO47" s="37">
        <f t="shared" si="51"/>
        <v>0.99110865699999995</v>
      </c>
      <c r="AP47" s="37">
        <f t="shared" si="51"/>
        <v>0.99110865699999995</v>
      </c>
      <c r="AQ47" s="37">
        <f t="shared" si="51"/>
        <v>0.99110865699999995</v>
      </c>
      <c r="AR47" s="37">
        <f t="shared" si="51"/>
        <v>0.99110865699999995</v>
      </c>
      <c r="AS47" s="37">
        <f t="shared" ref="AS47:AW47" si="52">1-0.014746672</f>
        <v>0.98525332799999998</v>
      </c>
      <c r="AT47" s="37">
        <f t="shared" si="52"/>
        <v>0.98525332799999998</v>
      </c>
      <c r="AU47" s="37">
        <f t="shared" si="52"/>
        <v>0.98525332799999998</v>
      </c>
      <c r="AV47" s="37">
        <f t="shared" si="52"/>
        <v>0.98525332799999998</v>
      </c>
      <c r="AW47" s="37">
        <f t="shared" si="52"/>
        <v>0.98525332799999998</v>
      </c>
      <c r="AX47" s="37">
        <f t="shared" ref="AX47:BB47" si="53">1-0.025760369</f>
        <v>0.97423963099999999</v>
      </c>
      <c r="AY47" s="37">
        <f t="shared" si="53"/>
        <v>0.97423963099999999</v>
      </c>
      <c r="AZ47" s="37">
        <f t="shared" si="53"/>
        <v>0.97423963099999999</v>
      </c>
      <c r="BA47" s="37">
        <f t="shared" si="53"/>
        <v>0.97423963099999999</v>
      </c>
      <c r="BB47" s="37">
        <f t="shared" si="53"/>
        <v>0.97423963099999999</v>
      </c>
      <c r="BC47" s="37">
        <f t="shared" ref="BC47:BG47" si="54">1-0.044856567</f>
        <v>0.95514343300000004</v>
      </c>
      <c r="BD47" s="37">
        <f t="shared" si="54"/>
        <v>0.95514343300000004</v>
      </c>
      <c r="BE47" s="37">
        <f t="shared" si="54"/>
        <v>0.95514343300000004</v>
      </c>
      <c r="BF47" s="37">
        <f t="shared" si="54"/>
        <v>0.95514343300000004</v>
      </c>
      <c r="BG47" s="37">
        <f t="shared" si="54"/>
        <v>0.95514343300000004</v>
      </c>
      <c r="BH47" s="37">
        <f t="shared" ref="BH47:BL47" si="55">1-0.080907942</f>
        <v>0.91909205800000005</v>
      </c>
      <c r="BI47" s="37">
        <f t="shared" si="55"/>
        <v>0.91909205800000005</v>
      </c>
      <c r="BJ47" s="37">
        <f t="shared" si="55"/>
        <v>0.91909205800000005</v>
      </c>
      <c r="BK47" s="37">
        <f t="shared" si="55"/>
        <v>0.91909205800000005</v>
      </c>
      <c r="BL47" s="37">
        <f t="shared" si="55"/>
        <v>0.91909205800000005</v>
      </c>
      <c r="BM47" s="37">
        <f>1-0.169725066</f>
        <v>0.83027493399999996</v>
      </c>
    </row>
    <row r="48" spans="1:65" ht="15.5" x14ac:dyDescent="0.25">
      <c r="A48" s="62" t="s">
        <v>228</v>
      </c>
      <c r="B48" s="63">
        <f>SUMPRODUCT(AO46:BM46,AO47:BM47)</f>
        <v>2999207360.1650152</v>
      </c>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row>
    <row r="49" spans="1:65" ht="15.5" x14ac:dyDescent="0.25">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row>
    <row r="50" spans="1:65" ht="15" x14ac:dyDescent="0.25">
      <c r="A50" s="174" t="s">
        <v>229</v>
      </c>
      <c r="B50" s="159"/>
      <c r="C50" s="159"/>
      <c r="D50" s="159"/>
      <c r="E50" s="159"/>
      <c r="F50" s="159"/>
      <c r="G50" s="159"/>
      <c r="H50" s="159"/>
      <c r="I50" s="159"/>
      <c r="J50" s="159"/>
      <c r="K50" s="159"/>
      <c r="L50" s="159"/>
      <c r="M50" s="159"/>
      <c r="N50" s="159"/>
      <c r="O50" s="159"/>
      <c r="P50" s="159"/>
      <c r="Q50" s="159"/>
      <c r="R50" s="159"/>
      <c r="S50" s="159"/>
      <c r="T50" s="159"/>
      <c r="U50" s="159"/>
      <c r="V50" s="159"/>
      <c r="W50" s="159"/>
      <c r="X50" s="159"/>
      <c r="Y50" s="159"/>
      <c r="Z50" s="159"/>
      <c r="AA50" s="159"/>
      <c r="AB50" s="159"/>
      <c r="AC50" s="159"/>
      <c r="AD50" s="159"/>
      <c r="AE50" s="159"/>
      <c r="AF50" s="159"/>
      <c r="AG50" s="159"/>
      <c r="AH50" s="159"/>
      <c r="AI50" s="159"/>
      <c r="AJ50" s="159"/>
      <c r="AK50" s="159"/>
      <c r="AL50" s="159"/>
      <c r="AM50" s="159"/>
      <c r="AN50" s="159"/>
      <c r="AO50" s="159"/>
      <c r="AP50" s="159"/>
      <c r="AQ50" s="159"/>
      <c r="AR50" s="159"/>
      <c r="AS50" s="159"/>
      <c r="AT50" s="159"/>
      <c r="AU50" s="159"/>
      <c r="AV50" s="159"/>
      <c r="AW50" s="159"/>
      <c r="AX50" s="159"/>
      <c r="AY50" s="159"/>
      <c r="AZ50" s="159"/>
      <c r="BA50" s="159"/>
      <c r="BB50" s="159"/>
      <c r="BC50" s="159"/>
      <c r="BD50" s="159"/>
      <c r="BE50" s="159"/>
      <c r="BF50" s="159"/>
      <c r="BG50" s="159"/>
      <c r="BH50" s="159"/>
      <c r="BI50" s="159"/>
      <c r="BJ50" s="159"/>
      <c r="BK50" s="159"/>
      <c r="BL50" s="159"/>
      <c r="BM50" s="159"/>
    </row>
    <row r="51" spans="1:65" ht="15.5" x14ac:dyDescent="0.25">
      <c r="A51" s="5" t="s">
        <v>225</v>
      </c>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47">
        <f t="shared" ref="AQ51:BM51" si="56">$C$42</f>
        <v>755745969.06170499</v>
      </c>
      <c r="AR51" s="47">
        <f t="shared" si="56"/>
        <v>755745969.06170499</v>
      </c>
      <c r="AS51" s="47">
        <f t="shared" si="56"/>
        <v>755745969.06170499</v>
      </c>
      <c r="AT51" s="47">
        <f t="shared" si="56"/>
        <v>755745969.06170499</v>
      </c>
      <c r="AU51" s="47">
        <f t="shared" si="56"/>
        <v>755745969.06170499</v>
      </c>
      <c r="AV51" s="47">
        <f t="shared" si="56"/>
        <v>755745969.06170499</v>
      </c>
      <c r="AW51" s="47">
        <f t="shared" si="56"/>
        <v>755745969.06170499</v>
      </c>
      <c r="AX51" s="47">
        <f t="shared" si="56"/>
        <v>755745969.06170499</v>
      </c>
      <c r="AY51" s="47">
        <f t="shared" si="56"/>
        <v>755745969.06170499</v>
      </c>
      <c r="AZ51" s="47">
        <f t="shared" si="56"/>
        <v>755745969.06170499</v>
      </c>
      <c r="BA51" s="47">
        <f t="shared" si="56"/>
        <v>755745969.06170499</v>
      </c>
      <c r="BB51" s="47">
        <f t="shared" si="56"/>
        <v>755745969.06170499</v>
      </c>
      <c r="BC51" s="47">
        <f t="shared" si="56"/>
        <v>755745969.06170499</v>
      </c>
      <c r="BD51" s="47">
        <f t="shared" si="56"/>
        <v>755745969.06170499</v>
      </c>
      <c r="BE51" s="47">
        <f t="shared" si="56"/>
        <v>755745969.06170499</v>
      </c>
      <c r="BF51" s="47">
        <f t="shared" si="56"/>
        <v>755745969.06170499</v>
      </c>
      <c r="BG51" s="47">
        <f t="shared" si="56"/>
        <v>755745969.06170499</v>
      </c>
      <c r="BH51" s="47">
        <f t="shared" si="56"/>
        <v>755745969.06170499</v>
      </c>
      <c r="BI51" s="47">
        <f t="shared" si="56"/>
        <v>755745969.06170499</v>
      </c>
      <c r="BJ51" s="47">
        <f t="shared" si="56"/>
        <v>755745969.06170499</v>
      </c>
      <c r="BK51" s="47">
        <f t="shared" si="56"/>
        <v>755745969.06170499</v>
      </c>
      <c r="BL51" s="47">
        <f t="shared" si="56"/>
        <v>755745969.06170499</v>
      </c>
      <c r="BM51" s="47">
        <f t="shared" si="56"/>
        <v>755745969.06170499</v>
      </c>
    </row>
    <row r="52" spans="1:65" ht="15" x14ac:dyDescent="0.25">
      <c r="A52" s="11" t="s">
        <v>227</v>
      </c>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49">
        <f>AQ51/(1+'1. Drivers'!$K$3)^(AQ2-2025)</f>
        <v>186335276.95647189</v>
      </c>
      <c r="AR52" s="49">
        <f>AR51/(1+'1. Drivers'!$K$3)^(AR2-2025)</f>
        <v>180079321.33335128</v>
      </c>
      <c r="AS52" s="49">
        <f>AS51/(1+'1. Drivers'!$K$3)^(AS2-2025)</f>
        <v>174033400.98319507</v>
      </c>
      <c r="AT52" s="49">
        <f>AT51/(1+'1. Drivers'!$K$3)^(AT2-2025)</f>
        <v>168190464.25497717</v>
      </c>
      <c r="AU52" s="49">
        <f>AU51/(1+'1. Drivers'!$K$3)^(AU2-2025)</f>
        <v>162543696.2473444</v>
      </c>
      <c r="AV52" s="49">
        <f>AV51/(1+'1. Drivers'!$K$3)^(AV2-2025)</f>
        <v>157086510.86006573</v>
      </c>
      <c r="AW52" s="49">
        <f>AW51/(1+'1. Drivers'!$K$3)^(AW2-2025)</f>
        <v>151812543.11234292</v>
      </c>
      <c r="AX52" s="49">
        <f>AX51/(1+'1. Drivers'!$K$3)^(AX2-2025)</f>
        <v>146715641.719024</v>
      </c>
      <c r="AY52" s="49">
        <f>AY51/(1+'1. Drivers'!$K$3)^(AY2-2025)</f>
        <v>141789861.91606009</v>
      </c>
      <c r="AZ52" s="49">
        <f>AZ51/(1+'1. Drivers'!$K$3)^(AZ2-2025)</f>
        <v>137029458.52683774</v>
      </c>
      <c r="BA52" s="49">
        <f>BA51/(1+'1. Drivers'!$K$3)^(BA2-2025)</f>
        <v>132428879.26130013</v>
      </c>
      <c r="BB52" s="49">
        <f>BB51/(1+'1. Drivers'!$K$3)^(BB2-2025)</f>
        <v>127982758.24004111</v>
      </c>
      <c r="BC52" s="49">
        <f>BC51/(1+'1. Drivers'!$K$3)^(BC2-2025)</f>
        <v>123685909.73581876</v>
      </c>
      <c r="BD52" s="49">
        <f>BD51/(1+'1. Drivers'!$K$3)^(BD2-2025)</f>
        <v>119533322.12518968</v>
      </c>
      <c r="BE52" s="49">
        <f>BE51/(1+'1. Drivers'!$K$3)^(BE2-2025)</f>
        <v>115520152.0432086</v>
      </c>
      <c r="BF52" s="49">
        <f>BF51/(1+'1. Drivers'!$K$3)^(BF2-2025)</f>
        <v>111641718.73437636</v>
      </c>
      <c r="BG52" s="49">
        <f>BG51/(1+'1. Drivers'!$K$3)^(BG2-2025)</f>
        <v>107893498.59324694</v>
      </c>
      <c r="BH52" s="49">
        <f>BH51/(1+'1. Drivers'!$K$3)^(BH2-2025)</f>
        <v>104271119.88832648</v>
      </c>
      <c r="BI52" s="49">
        <f>BI51/(1+'1. Drivers'!$K$3)^(BI2-2025)</f>
        <v>100770357.66311003</v>
      </c>
      <c r="BJ52" s="49">
        <f>BJ51/(1+'1. Drivers'!$K$3)^(BJ2-2025)</f>
        <v>97387128.808309361</v>
      </c>
      <c r="BK52" s="49">
        <f>BK51/(1+'1. Drivers'!$K$3)^(BK2-2025)</f>
        <v>94117487.299523905</v>
      </c>
      <c r="BL52" s="49">
        <f>BL51/(1+'1. Drivers'!$K$3)^(BL2-2025)</f>
        <v>90957619.594800517</v>
      </c>
      <c r="BM52" s="49">
        <f>BM51/(1+'1. Drivers'!$K$3)^(BM2-2025)</f>
        <v>87903840.186714068</v>
      </c>
    </row>
    <row r="53" spans="1:65" ht="15.5" x14ac:dyDescent="0.25">
      <c r="A53" s="5" t="s">
        <v>200</v>
      </c>
      <c r="B53" s="37">
        <f t="shared" ref="B53:D53" si="57">1-0.00148833</f>
        <v>0.99851166999999996</v>
      </c>
      <c r="C53" s="37">
        <f t="shared" si="57"/>
        <v>0.99851166999999996</v>
      </c>
      <c r="D53" s="37">
        <f t="shared" si="57"/>
        <v>0.99851166999999996</v>
      </c>
      <c r="E53" s="37">
        <f t="shared" ref="E53:I53" si="58">1-0.001467648</f>
        <v>0.99853235200000001</v>
      </c>
      <c r="F53" s="37">
        <f t="shared" si="58"/>
        <v>0.99853235200000001</v>
      </c>
      <c r="G53" s="37">
        <f t="shared" si="58"/>
        <v>0.99853235200000001</v>
      </c>
      <c r="H53" s="37">
        <f t="shared" si="58"/>
        <v>0.99853235200000001</v>
      </c>
      <c r="I53" s="37">
        <f t="shared" si="58"/>
        <v>0.99853235200000001</v>
      </c>
      <c r="J53" s="37">
        <f t="shared" ref="J53:N53" si="59">1-0.001691763</f>
        <v>0.99830823700000004</v>
      </c>
      <c r="K53" s="37">
        <f t="shared" si="59"/>
        <v>0.99830823700000004</v>
      </c>
      <c r="L53" s="37">
        <f t="shared" si="59"/>
        <v>0.99830823700000004</v>
      </c>
      <c r="M53" s="37">
        <f t="shared" si="59"/>
        <v>0.99830823700000004</v>
      </c>
      <c r="N53" s="37">
        <f t="shared" si="59"/>
        <v>0.99830823700000004</v>
      </c>
      <c r="O53" s="37">
        <f t="shared" ref="O53:S53" si="60">1-0.002338274</f>
        <v>0.99766172600000003</v>
      </c>
      <c r="P53" s="37">
        <f t="shared" si="60"/>
        <v>0.99766172600000003</v>
      </c>
      <c r="Q53" s="37">
        <f t="shared" si="60"/>
        <v>0.99766172600000003</v>
      </c>
      <c r="R53" s="37">
        <f t="shared" si="60"/>
        <v>0.99766172600000003</v>
      </c>
      <c r="S53" s="37">
        <f t="shared" si="60"/>
        <v>0.99766172600000003</v>
      </c>
      <c r="T53" s="37">
        <f t="shared" ref="T53:X53" si="61">1-0.003645446</f>
        <v>0.99635455399999995</v>
      </c>
      <c r="U53" s="37">
        <f t="shared" si="61"/>
        <v>0.99635455399999995</v>
      </c>
      <c r="V53" s="37">
        <f t="shared" si="61"/>
        <v>0.99635455399999995</v>
      </c>
      <c r="W53" s="37">
        <f t="shared" si="61"/>
        <v>0.99635455399999995</v>
      </c>
      <c r="X53" s="37">
        <f t="shared" si="61"/>
        <v>0.99635455399999995</v>
      </c>
      <c r="Y53" s="37">
        <f t="shared" ref="Y53:AC53" si="62">1-        0.005916506</f>
        <v>0.99408349399999996</v>
      </c>
      <c r="Z53" s="37">
        <f t="shared" si="62"/>
        <v>0.99408349399999996</v>
      </c>
      <c r="AA53" s="37">
        <f t="shared" si="62"/>
        <v>0.99408349399999996</v>
      </c>
      <c r="AB53" s="37">
        <f t="shared" si="62"/>
        <v>0.99408349399999996</v>
      </c>
      <c r="AC53" s="37">
        <f t="shared" si="62"/>
        <v>0.99408349399999996</v>
      </c>
      <c r="AD53" s="37">
        <f t="shared" ref="AD53:AH53" si="63">1-0.00947506</f>
        <v>0.99052494000000002</v>
      </c>
      <c r="AE53" s="37">
        <f t="shared" si="63"/>
        <v>0.99052494000000002</v>
      </c>
      <c r="AF53" s="37">
        <f t="shared" si="63"/>
        <v>0.99052494000000002</v>
      </c>
      <c r="AG53" s="37">
        <f t="shared" si="63"/>
        <v>0.99052494000000002</v>
      </c>
      <c r="AH53" s="37">
        <f t="shared" si="63"/>
        <v>0.99052494000000002</v>
      </c>
      <c r="AI53" s="37">
        <f t="shared" ref="AI53:AM53" si="64">1-0.014665436</f>
        <v>0.98533456399999997</v>
      </c>
      <c r="AJ53" s="37">
        <f t="shared" si="64"/>
        <v>0.98533456399999997</v>
      </c>
      <c r="AK53" s="37">
        <f t="shared" si="64"/>
        <v>0.98533456399999997</v>
      </c>
      <c r="AL53" s="37">
        <f t="shared" si="64"/>
        <v>0.98533456399999997</v>
      </c>
      <c r="AM53" s="37">
        <f t="shared" si="64"/>
        <v>0.98533456399999997</v>
      </c>
      <c r="AN53" s="37">
        <f t="shared" ref="AN53:AR53" si="65">1-0.022502985</f>
        <v>0.97749701499999997</v>
      </c>
      <c r="AO53" s="37">
        <f t="shared" si="65"/>
        <v>0.97749701499999997</v>
      </c>
      <c r="AP53" s="37">
        <f t="shared" si="65"/>
        <v>0.97749701499999997</v>
      </c>
      <c r="AQ53" s="37">
        <f t="shared" si="65"/>
        <v>0.97749701499999997</v>
      </c>
      <c r="AR53" s="37">
        <f t="shared" si="65"/>
        <v>0.97749701499999997</v>
      </c>
      <c r="AS53" s="37">
        <f t="shared" ref="AS53:AW53" si="66">1-0.034346082</f>
        <v>0.965653918</v>
      </c>
      <c r="AT53" s="37">
        <f t="shared" si="66"/>
        <v>0.965653918</v>
      </c>
      <c r="AU53" s="37">
        <f t="shared" si="66"/>
        <v>0.965653918</v>
      </c>
      <c r="AV53" s="37">
        <f t="shared" si="66"/>
        <v>0.965653918</v>
      </c>
      <c r="AW53" s="37">
        <f t="shared" si="66"/>
        <v>0.965653918</v>
      </c>
      <c r="AX53" s="37">
        <f t="shared" ref="AX53:BB53" si="67">1-0.053464327</f>
        <v>0.94653567299999997</v>
      </c>
      <c r="AY53" s="37">
        <f t="shared" si="67"/>
        <v>0.94653567299999997</v>
      </c>
      <c r="AZ53" s="37">
        <f t="shared" si="67"/>
        <v>0.94653567299999997</v>
      </c>
      <c r="BA53" s="37">
        <f t="shared" si="67"/>
        <v>0.94653567299999997</v>
      </c>
      <c r="BB53" s="37">
        <f t="shared" si="67"/>
        <v>0.94653567299999997</v>
      </c>
      <c r="BC53" s="37">
        <f t="shared" ref="BC53:BG53" si="68">1-0.081470516</f>
        <v>0.91852948400000001</v>
      </c>
      <c r="BD53" s="37">
        <f t="shared" si="68"/>
        <v>0.91852948400000001</v>
      </c>
      <c r="BE53" s="37">
        <f t="shared" si="68"/>
        <v>0.91852948400000001</v>
      </c>
      <c r="BF53" s="37">
        <f t="shared" si="68"/>
        <v>0.91852948400000001</v>
      </c>
      <c r="BG53" s="37">
        <f t="shared" si="68"/>
        <v>0.91852948400000001</v>
      </c>
      <c r="BH53" s="37">
        <f t="shared" ref="BH53:BL53" si="69">1-0.125631472</f>
        <v>0.87436852799999998</v>
      </c>
      <c r="BI53" s="37">
        <f t="shared" si="69"/>
        <v>0.87436852799999998</v>
      </c>
      <c r="BJ53" s="37">
        <f t="shared" si="69"/>
        <v>0.87436852799999998</v>
      </c>
      <c r="BK53" s="37">
        <f t="shared" si="69"/>
        <v>0.87436852799999998</v>
      </c>
      <c r="BL53" s="37">
        <f t="shared" si="69"/>
        <v>0.87436852799999998</v>
      </c>
      <c r="BM53" s="37">
        <f>1-0.216329625</f>
        <v>0.78367037500000003</v>
      </c>
    </row>
    <row r="54" spans="1:65" ht="15.5" x14ac:dyDescent="0.25">
      <c r="A54" s="62" t="s">
        <v>228</v>
      </c>
      <c r="B54" s="63">
        <f>SUMPRODUCT(AQ52:BM52,AQ53:BM53)</f>
        <v>2819470268.2331462</v>
      </c>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row>
    <row r="55" spans="1:65" ht="15.5" x14ac:dyDescent="0.2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row>
    <row r="56" spans="1:65" ht="15.5" x14ac:dyDescent="0.25">
      <c r="A56" s="64" t="s">
        <v>230</v>
      </c>
      <c r="B56" s="65">
        <f>SUM(B48,B54)</f>
        <v>5818677628.3981609</v>
      </c>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row>
    <row r="57" spans="1:65" ht="15.5" x14ac:dyDescent="0.25">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row>
    <row r="58" spans="1:65" ht="15.5" x14ac:dyDescent="0.25">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row>
    <row r="59" spans="1:65" ht="15.5" x14ac:dyDescent="0.25">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row>
    <row r="60" spans="1:65" ht="15.5" x14ac:dyDescent="0.25">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row>
    <row r="61" spans="1:65" ht="15.5" x14ac:dyDescent="0.25">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row>
    <row r="62" spans="1:65" ht="15.5" x14ac:dyDescent="0.25">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row>
    <row r="63" spans="1:65" ht="15.5" x14ac:dyDescent="0.25">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row>
    <row r="64" spans="1:65" ht="15.5" x14ac:dyDescent="0.25">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row>
    <row r="65" spans="1:65" ht="15.5" x14ac:dyDescent="0.2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row>
    <row r="66" spans="1:65" ht="15.5" x14ac:dyDescent="0.25">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row>
    <row r="67" spans="1:65" ht="15.5" x14ac:dyDescent="0.25">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row>
    <row r="68" spans="1:65" ht="15.5" x14ac:dyDescent="0.25">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row>
    <row r="69" spans="1:65" ht="15.5" x14ac:dyDescent="0.25">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row>
    <row r="70" spans="1:65" ht="15.5" x14ac:dyDescent="0.25">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row>
    <row r="71" spans="1:65" ht="15.5" x14ac:dyDescent="0.25">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row>
    <row r="72" spans="1:65" ht="15.5" x14ac:dyDescent="0.25">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row>
    <row r="73" spans="1:65" ht="15.5" x14ac:dyDescent="0.25">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row>
    <row r="74" spans="1:65" ht="15.5" x14ac:dyDescent="0.25">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row>
    <row r="75" spans="1:65" ht="15.5" x14ac:dyDescent="0.2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row>
    <row r="76" spans="1:65" ht="15.5" x14ac:dyDescent="0.25">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row>
    <row r="77" spans="1:65" ht="15.5" x14ac:dyDescent="0.25">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row>
    <row r="78" spans="1:65" ht="15.5" x14ac:dyDescent="0.25">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row>
    <row r="79" spans="1:65" ht="15.5" x14ac:dyDescent="0.25">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row>
    <row r="80" spans="1:65" ht="15.5" x14ac:dyDescent="0.25">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row>
    <row r="81" spans="1:65" ht="15.5" x14ac:dyDescent="0.25">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row>
    <row r="82" spans="1:65" ht="15.5" x14ac:dyDescent="0.25">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row>
    <row r="83" spans="1:65" ht="15.5" x14ac:dyDescent="0.25">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row>
    <row r="84" spans="1:65" ht="15.5"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row>
    <row r="85" spans="1:65" ht="15.5" x14ac:dyDescent="0.2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row>
    <row r="86" spans="1:65" ht="15.5" x14ac:dyDescent="0.25">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row>
    <row r="87" spans="1:65" ht="15.5" x14ac:dyDescent="0.25">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row>
    <row r="88" spans="1:65" ht="15.5" x14ac:dyDescent="0.25">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row>
    <row r="89" spans="1:65" ht="15.5" x14ac:dyDescent="0.25">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row>
    <row r="90" spans="1:65" ht="15.5" x14ac:dyDescent="0.25">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row>
    <row r="91" spans="1:65" ht="15.5" x14ac:dyDescent="0.25">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row>
    <row r="92" spans="1:65" ht="15.5" x14ac:dyDescent="0.25">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row>
    <row r="93" spans="1:65" ht="15.5" x14ac:dyDescent="0.25">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row>
    <row r="94" spans="1:65" ht="15.5" x14ac:dyDescent="0.25">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row>
    <row r="95" spans="1:65" ht="15.5" x14ac:dyDescent="0.2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row>
    <row r="96" spans="1:65" ht="15.5" x14ac:dyDescent="0.25">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row>
    <row r="97" spans="1:65" ht="15.5" x14ac:dyDescent="0.25">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row>
    <row r="98" spans="1:65" ht="15.5" x14ac:dyDescent="0.25">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row>
    <row r="99" spans="1:65" ht="15.5" x14ac:dyDescent="0.25">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row>
    <row r="100" spans="1:65" ht="15.5"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row>
    <row r="101" spans="1:65" ht="15.5"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row>
    <row r="102" spans="1:65" ht="15.5"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row>
    <row r="103" spans="1:65" ht="15.5"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row>
    <row r="104" spans="1:65" ht="15.5"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row>
    <row r="105" spans="1:65" ht="15.5"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row>
    <row r="106" spans="1:65" ht="15.5"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row>
    <row r="107" spans="1:65" ht="15.5"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row>
    <row r="108" spans="1:65" ht="15.5"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row>
    <row r="109" spans="1:65" ht="15.5"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row>
    <row r="110" spans="1:65" ht="15.5"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row>
    <row r="111" spans="1:65" ht="15.5"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row>
    <row r="112" spans="1:65" ht="15.5"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row>
    <row r="113" spans="1:65" ht="15.5"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row>
    <row r="114" spans="1:65" ht="15.5"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row>
    <row r="115" spans="1:65" ht="15.5"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row>
    <row r="116" spans="1:65" ht="15.5"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row>
    <row r="117" spans="1:65" ht="15.5"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row>
    <row r="118" spans="1:65" ht="15.5"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row>
    <row r="119" spans="1:65" ht="15.5"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row>
    <row r="120" spans="1:65" ht="15.5"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row>
    <row r="121" spans="1:65" ht="15.5"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row>
    <row r="122" spans="1:65" ht="15.5"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row>
    <row r="123" spans="1:65" ht="15.5"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row>
    <row r="124" spans="1:65" ht="15.5"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row>
    <row r="125" spans="1:65" ht="15.5"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row>
    <row r="126" spans="1:65" ht="15.5"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row>
    <row r="127" spans="1:65" ht="15.5"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row>
    <row r="128" spans="1:65" ht="15.5"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row>
    <row r="129" spans="1:65" ht="15.5"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row>
    <row r="130" spans="1:65" ht="15.5"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row>
    <row r="131" spans="1:65" ht="15.5"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row>
    <row r="132" spans="1:65" ht="15.5"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row>
    <row r="133" spans="1:65" ht="15.5"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row>
    <row r="134" spans="1:65" ht="15.5"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row>
    <row r="135" spans="1:65" ht="15.5"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row>
    <row r="136" spans="1:65" ht="15.5"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row>
    <row r="137" spans="1:65" ht="15.5"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row>
    <row r="138" spans="1:65" ht="15.5"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row>
    <row r="139" spans="1:65" ht="15.5"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row>
    <row r="140" spans="1:65" ht="15.5"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row>
    <row r="141" spans="1:65" ht="15.5"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row>
    <row r="142" spans="1:65" ht="15.5"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row>
    <row r="143" spans="1:65" ht="15.5"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row>
    <row r="144" spans="1:65" ht="15.5"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row>
    <row r="145" spans="1:65" ht="15.5"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row>
    <row r="146" spans="1:65" ht="15.5"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row>
    <row r="147" spans="1:65" ht="15.5"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row>
    <row r="148" spans="1:65" ht="15.5"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row>
    <row r="149" spans="1:65" ht="15.5"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row>
    <row r="150" spans="1:65" ht="15.5"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row>
    <row r="151" spans="1:65" ht="15.5"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row>
    <row r="152" spans="1:65" ht="15.5"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row>
    <row r="153" spans="1:65" ht="15.5"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row>
    <row r="154" spans="1:65" ht="15.5"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row>
    <row r="155" spans="1:65" ht="15.5"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row>
    <row r="156" spans="1:65" ht="15.5"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row>
    <row r="157" spans="1:65" ht="15.5"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row>
    <row r="158" spans="1:65" ht="15.5"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row>
    <row r="159" spans="1:65" ht="15.5"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row>
    <row r="160" spans="1:65" ht="15.5"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row>
    <row r="161" spans="1:65" ht="15.5"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row>
    <row r="162" spans="1:65" ht="15.5"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row>
    <row r="163" spans="1:65" ht="15.5"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row>
    <row r="164" spans="1:65" ht="15.5"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row>
    <row r="165" spans="1:65" ht="15.5"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row>
    <row r="166" spans="1:65" ht="15.5"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row>
    <row r="167" spans="1:65" ht="15.5"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row>
    <row r="168" spans="1:65" ht="15.5"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row>
    <row r="169" spans="1:65" ht="15.5"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row>
    <row r="170" spans="1:65" ht="15.5"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row>
    <row r="171" spans="1:65" ht="15.5"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row>
    <row r="172" spans="1:65" ht="15.5"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row>
    <row r="173" spans="1:65" ht="15.5"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row>
    <row r="174" spans="1:65" ht="15.5"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row>
    <row r="175" spans="1:65" ht="15.5"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row>
    <row r="176" spans="1:65" ht="15.5"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row>
    <row r="177" spans="1:65" ht="15.5"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row>
    <row r="178" spans="1:65" ht="15.5"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row>
    <row r="179" spans="1:65" ht="15.5"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row>
    <row r="180" spans="1:65" ht="15.5"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row>
    <row r="181" spans="1:65" ht="15.5"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row>
    <row r="182" spans="1:65" ht="15.5"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row>
    <row r="183" spans="1:65" ht="15.5"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row>
    <row r="184" spans="1:65" ht="15.5"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row>
    <row r="185" spans="1:65" ht="15.5"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row>
    <row r="186" spans="1:65" ht="15.5"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row>
    <row r="187" spans="1:65" ht="15.5"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row>
    <row r="188" spans="1:65" ht="15.5"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row>
    <row r="189" spans="1:65" ht="15.5"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row>
    <row r="190" spans="1:65" ht="15.5"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row>
    <row r="191" spans="1:65" ht="15.5"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row>
    <row r="192" spans="1:65" ht="15.5"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row>
    <row r="193" spans="1:65" ht="15.5"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row>
    <row r="194" spans="1:65" ht="15.5"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row>
    <row r="195" spans="1:65" ht="15.5"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row>
    <row r="196" spans="1:65" ht="15.5"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row>
    <row r="197" spans="1:65" ht="15.5"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row>
    <row r="198" spans="1:65" ht="15.5"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row>
    <row r="199" spans="1:65" ht="15.5"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row>
    <row r="200" spans="1:65" ht="15.5"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row>
    <row r="201" spans="1:65" ht="15.5"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row>
    <row r="202" spans="1:65" ht="15.5"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row>
    <row r="203" spans="1:65" ht="15.5"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row>
    <row r="204" spans="1:65" ht="15.5"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row>
    <row r="205" spans="1:65" ht="15.5"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row>
    <row r="206" spans="1:65" ht="15.5"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row>
    <row r="207" spans="1:65" ht="15.5"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row>
    <row r="208" spans="1:65" ht="15.5"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row>
    <row r="209" spans="1:65" ht="15.5"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row>
    <row r="210" spans="1:65" ht="15.5"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row>
    <row r="211" spans="1:65" ht="15.5"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row>
    <row r="212" spans="1:65" ht="15.5"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row>
    <row r="213" spans="1:65" ht="15.5"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row>
    <row r="214" spans="1:65" ht="15.5"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row>
    <row r="215" spans="1:65" ht="15.5"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row>
    <row r="216" spans="1:65" ht="15.5"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row>
    <row r="217" spans="1:65" ht="15.5"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row>
    <row r="218" spans="1:65" ht="15.5"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row>
    <row r="219" spans="1:65" ht="15.5"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row>
    <row r="220" spans="1:65" ht="15.5"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row>
    <row r="221" spans="1:65" ht="15.5"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row>
    <row r="222" spans="1:65" ht="15.5"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row>
    <row r="223" spans="1:65" ht="15.5"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row>
    <row r="224" spans="1:65" ht="15.5"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row>
    <row r="225" spans="1:65" ht="15.5"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row>
    <row r="226" spans="1:65" ht="15.5"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row>
    <row r="227" spans="1:65" ht="15.5"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row>
    <row r="228" spans="1:65" ht="15.5"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c r="BM228" s="7"/>
    </row>
    <row r="229" spans="1:65" ht="15.5"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row>
    <row r="230" spans="1:65" ht="15.5"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row>
    <row r="231" spans="1:65" ht="15.5"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row>
    <row r="232" spans="1:65" ht="15.5"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row>
    <row r="233" spans="1:65" ht="15.5"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row>
    <row r="234" spans="1:65" ht="15.5"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row>
    <row r="235" spans="1:65" ht="15.5"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row>
    <row r="236" spans="1:65" ht="15.5"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row>
    <row r="237" spans="1:65" ht="15.5"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row>
    <row r="238" spans="1:65" ht="15.5"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row>
    <row r="239" spans="1:65" ht="15.5"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row>
    <row r="240" spans="1:65" ht="15.5"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row>
    <row r="241" spans="1:65" ht="15.5"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row>
    <row r="242" spans="1:65" ht="15.5"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row>
    <row r="243" spans="1:65" ht="15.5"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row>
    <row r="244" spans="1:65" ht="15.5"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row>
    <row r="245" spans="1:65" ht="15.5"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row>
    <row r="246" spans="1:65" ht="15.5"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row>
    <row r="247" spans="1:65" ht="15.5"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row>
    <row r="248" spans="1:65" ht="15.5"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c r="BM248" s="7"/>
    </row>
    <row r="249" spans="1:65" ht="15.5"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row>
    <row r="250" spans="1:65" ht="15.5"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c r="BL250" s="7"/>
      <c r="BM250" s="7"/>
    </row>
    <row r="251" spans="1:65" ht="15.5"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c r="BM251" s="7"/>
    </row>
    <row r="252" spans="1:65" ht="15.5"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c r="BL252" s="7"/>
      <c r="BM252" s="7"/>
    </row>
    <row r="253" spans="1:65" ht="15.5"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c r="BK253" s="7"/>
      <c r="BL253" s="7"/>
      <c r="BM253" s="7"/>
    </row>
    <row r="254" spans="1:65" ht="15.5"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7"/>
      <c r="BJ254" s="7"/>
      <c r="BK254" s="7"/>
      <c r="BL254" s="7"/>
      <c r="BM254" s="7"/>
    </row>
    <row r="255" spans="1:65" ht="15.5"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c r="BL255" s="7"/>
      <c r="BM255" s="7"/>
    </row>
    <row r="256" spans="1:65" ht="15.5"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c r="BL256" s="7"/>
      <c r="BM256" s="7"/>
    </row>
    <row r="257" spans="1:65" ht="15.5"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c r="BL257" s="7"/>
      <c r="BM257" s="7"/>
    </row>
    <row r="258" spans="1:65" ht="15.5"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c r="BL258" s="7"/>
      <c r="BM258" s="7"/>
    </row>
    <row r="259" spans="1:65" ht="15.5"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c r="BL259" s="7"/>
      <c r="BM259" s="7"/>
    </row>
    <row r="260" spans="1:65" ht="15.5"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c r="BL260" s="7"/>
      <c r="BM260" s="7"/>
    </row>
    <row r="261" spans="1:65" ht="15.5"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row>
    <row r="262" spans="1:65" ht="15.5"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c r="BK262" s="7"/>
      <c r="BL262" s="7"/>
      <c r="BM262" s="7"/>
    </row>
    <row r="263" spans="1:65" ht="15.5"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c r="BL263" s="7"/>
      <c r="BM263" s="7"/>
    </row>
    <row r="264" spans="1:65" ht="15.5"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c r="BL264" s="7"/>
      <c r="BM264" s="7"/>
    </row>
    <row r="265" spans="1:65" ht="15.5"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c r="BL265" s="7"/>
      <c r="BM265" s="7"/>
    </row>
    <row r="266" spans="1:65" ht="15.5"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row>
    <row r="267" spans="1:65" ht="15.5"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row>
    <row r="268" spans="1:65" ht="15.5"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row>
    <row r="269" spans="1:65" ht="15.5"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c r="BL269" s="7"/>
      <c r="BM269" s="7"/>
    </row>
    <row r="270" spans="1:65" ht="15.5"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c r="BL270" s="7"/>
      <c r="BM270" s="7"/>
    </row>
    <row r="271" spans="1:65" ht="15.5"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c r="BL271" s="7"/>
      <c r="BM271" s="7"/>
    </row>
    <row r="272" spans="1:65" ht="15.5"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c r="BL272" s="7"/>
      <c r="BM272" s="7"/>
    </row>
    <row r="273" spans="1:65" ht="15.5"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c r="BL273" s="7"/>
      <c r="BM273" s="7"/>
    </row>
    <row r="274" spans="1:65" ht="15.5"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c r="BL274" s="7"/>
      <c r="BM274" s="7"/>
    </row>
    <row r="275" spans="1:65" ht="15.5"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c r="BL275" s="7"/>
      <c r="BM275" s="7"/>
    </row>
    <row r="276" spans="1:65" ht="15.5"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c r="BL276" s="7"/>
      <c r="BM276" s="7"/>
    </row>
    <row r="277" spans="1:65" ht="15.5"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row>
    <row r="278" spans="1:65" ht="15.5"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c r="BL278" s="7"/>
      <c r="BM278" s="7"/>
    </row>
    <row r="279" spans="1:65" ht="15.5"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c r="BL279" s="7"/>
      <c r="BM279" s="7"/>
    </row>
    <row r="280" spans="1:65" ht="15.5"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c r="BL280" s="7"/>
      <c r="BM280" s="7"/>
    </row>
    <row r="281" spans="1:65" ht="15.5"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row>
    <row r="282" spans="1:65" ht="15.5"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c r="BL282" s="7"/>
      <c r="BM282" s="7"/>
    </row>
    <row r="283" spans="1:65" ht="15.5"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c r="BL283" s="7"/>
      <c r="BM283" s="7"/>
    </row>
    <row r="284" spans="1:65" ht="15.5"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c r="BL284" s="7"/>
      <c r="BM284" s="7"/>
    </row>
    <row r="285" spans="1:65" ht="15.5"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c r="BL285" s="7"/>
      <c r="BM285" s="7"/>
    </row>
    <row r="286" spans="1:65" ht="15.5"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c r="BL286" s="7"/>
      <c r="BM286" s="7"/>
    </row>
    <row r="287" spans="1:65" ht="15.5"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row>
    <row r="288" spans="1:65" ht="15.5"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row>
    <row r="289" spans="1:65" ht="15.5"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c r="BL289" s="7"/>
      <c r="BM289" s="7"/>
    </row>
    <row r="290" spans="1:65" ht="15.5"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c r="BL290" s="7"/>
      <c r="BM290" s="7"/>
    </row>
    <row r="291" spans="1:65" ht="15.5"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c r="BL291" s="7"/>
      <c r="BM291" s="7"/>
    </row>
    <row r="292" spans="1:65" ht="15.5"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c r="BL292" s="7"/>
      <c r="BM292" s="7"/>
    </row>
    <row r="293" spans="1:65" ht="15.5"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row>
    <row r="294" spans="1:65" ht="15.5"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c r="BL294" s="7"/>
      <c r="BM294" s="7"/>
    </row>
    <row r="295" spans="1:65" ht="15.5"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row>
    <row r="296" spans="1:65" ht="15.5"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c r="BL296" s="7"/>
      <c r="BM296" s="7"/>
    </row>
    <row r="297" spans="1:65" ht="15.5"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c r="BL297" s="7"/>
      <c r="BM297" s="7"/>
    </row>
    <row r="298" spans="1:65" ht="15.5"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c r="BK298" s="7"/>
      <c r="BL298" s="7"/>
      <c r="BM298" s="7"/>
    </row>
    <row r="299" spans="1:65" ht="15.5"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c r="BK299" s="7"/>
      <c r="BL299" s="7"/>
      <c r="BM299" s="7"/>
    </row>
    <row r="300" spans="1:65" ht="15.5"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c r="BK300" s="7"/>
      <c r="BL300" s="7"/>
      <c r="BM300" s="7"/>
    </row>
    <row r="301" spans="1:65" ht="15.5"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c r="BL301" s="7"/>
      <c r="BM301" s="7"/>
    </row>
    <row r="302" spans="1:65" ht="15.5"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c r="BD302" s="7"/>
      <c r="BE302" s="7"/>
      <c r="BF302" s="7"/>
      <c r="BG302" s="7"/>
      <c r="BH302" s="7"/>
      <c r="BI302" s="7"/>
      <c r="BJ302" s="7"/>
      <c r="BK302" s="7"/>
      <c r="BL302" s="7"/>
      <c r="BM302" s="7"/>
    </row>
    <row r="303" spans="1:65" ht="15.5"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row>
    <row r="304" spans="1:65" ht="15.5"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c r="BL304" s="7"/>
      <c r="BM304" s="7"/>
    </row>
    <row r="305" spans="1:65" ht="15.5"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c r="BL305" s="7"/>
      <c r="BM305" s="7"/>
    </row>
    <row r="306" spans="1:65" ht="15.5"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row>
    <row r="307" spans="1:65" ht="15.5"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c r="BL307" s="7"/>
      <c r="BM307" s="7"/>
    </row>
    <row r="308" spans="1:65" ht="15.5"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c r="BD308" s="7"/>
      <c r="BE308" s="7"/>
      <c r="BF308" s="7"/>
      <c r="BG308" s="7"/>
      <c r="BH308" s="7"/>
      <c r="BI308" s="7"/>
      <c r="BJ308" s="7"/>
      <c r="BK308" s="7"/>
      <c r="BL308" s="7"/>
      <c r="BM308" s="7"/>
    </row>
    <row r="309" spans="1:65" ht="15.5"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c r="BL309" s="7"/>
      <c r="BM309" s="7"/>
    </row>
    <row r="310" spans="1:65" ht="15.5"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7"/>
      <c r="BL310" s="7"/>
      <c r="BM310" s="7"/>
    </row>
    <row r="311" spans="1:65" ht="15.5"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c r="BL311" s="7"/>
      <c r="BM311" s="7"/>
    </row>
    <row r="312" spans="1:65" ht="15.5"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c r="BK312" s="7"/>
      <c r="BL312" s="7"/>
      <c r="BM312" s="7"/>
    </row>
    <row r="313" spans="1:65" ht="15.5"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c r="BL313" s="7"/>
      <c r="BM313" s="7"/>
    </row>
    <row r="314" spans="1:65" ht="15.5"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row>
    <row r="315" spans="1:65" ht="15.5"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row>
    <row r="316" spans="1:65" ht="15.5"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row>
    <row r="317" spans="1:65" ht="15.5"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c r="BK317" s="7"/>
      <c r="BL317" s="7"/>
      <c r="BM317" s="7"/>
    </row>
    <row r="318" spans="1:65" ht="15.5"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c r="BL318" s="7"/>
      <c r="BM318" s="7"/>
    </row>
    <row r="319" spans="1:65" ht="15.5"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c r="BL319" s="7"/>
      <c r="BM319" s="7"/>
    </row>
    <row r="320" spans="1:65" ht="15.5"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row>
    <row r="321" spans="1:65" ht="15.5"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row>
    <row r="322" spans="1:65" ht="15.5"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row>
    <row r="323" spans="1:65" ht="15.5"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c r="BL323" s="7"/>
      <c r="BM323" s="7"/>
    </row>
    <row r="324" spans="1:65" ht="15.5"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c r="BL324" s="7"/>
      <c r="BM324" s="7"/>
    </row>
    <row r="325" spans="1:65" ht="15.5"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row>
    <row r="326" spans="1:65" ht="15.5"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c r="BL326" s="7"/>
      <c r="BM326" s="7"/>
    </row>
    <row r="327" spans="1:65" ht="15.5"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row>
    <row r="328" spans="1:65" ht="15.5"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c r="BL328" s="7"/>
      <c r="BM328" s="7"/>
    </row>
    <row r="329" spans="1:65" ht="15.5"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row>
    <row r="330" spans="1:65" ht="15.5"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c r="BL330" s="7"/>
      <c r="BM330" s="7"/>
    </row>
    <row r="331" spans="1:65" ht="15.5"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row>
    <row r="332" spans="1:65" ht="15.5"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c r="BL332" s="7"/>
      <c r="BM332" s="7"/>
    </row>
    <row r="333" spans="1:65" ht="15.5"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c r="BL333" s="7"/>
      <c r="BM333" s="7"/>
    </row>
    <row r="334" spans="1:65" ht="15.5"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c r="BL334" s="7"/>
      <c r="BM334" s="7"/>
    </row>
    <row r="335" spans="1:65" ht="15.5"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c r="BL335" s="7"/>
      <c r="BM335" s="7"/>
    </row>
    <row r="336" spans="1:65" ht="15.5"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c r="BL336" s="7"/>
      <c r="BM336" s="7"/>
    </row>
    <row r="337" spans="1:65" ht="15.5"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c r="BL337" s="7"/>
      <c r="BM337" s="7"/>
    </row>
    <row r="338" spans="1:65" ht="15.5"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c r="BL338" s="7"/>
      <c r="BM338" s="7"/>
    </row>
    <row r="339" spans="1:65" ht="15.5"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c r="BL339" s="7"/>
      <c r="BM339" s="7"/>
    </row>
    <row r="340" spans="1:65" ht="15.5"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c r="BJ340" s="7"/>
      <c r="BK340" s="7"/>
      <c r="BL340" s="7"/>
      <c r="BM340" s="7"/>
    </row>
    <row r="341" spans="1:65" ht="15.5"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c r="BL341" s="7"/>
      <c r="BM341" s="7"/>
    </row>
    <row r="342" spans="1:65" ht="15.5"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c r="BL342" s="7"/>
      <c r="BM342" s="7"/>
    </row>
    <row r="343" spans="1:65" ht="15.5"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row>
    <row r="344" spans="1:65" ht="15.5"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row>
    <row r="345" spans="1:65" ht="15.5"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row>
    <row r="346" spans="1:65" ht="15.5"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row>
    <row r="347" spans="1:65" ht="15.5"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row>
    <row r="348" spans="1:65" ht="15.5"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row>
    <row r="349" spans="1:65" ht="15.5"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row>
    <row r="350" spans="1:65" ht="15.5"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row>
    <row r="351" spans="1:65" ht="15.5"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row>
    <row r="352" spans="1:65" ht="15.5"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c r="BJ352" s="7"/>
      <c r="BK352" s="7"/>
      <c r="BL352" s="7"/>
      <c r="BM352" s="7"/>
    </row>
    <row r="353" spans="1:65" ht="15.5"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row>
    <row r="354" spans="1:65" ht="15.5"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c r="BJ354" s="7"/>
      <c r="BK354" s="7"/>
      <c r="BL354" s="7"/>
      <c r="BM354" s="7"/>
    </row>
    <row r="355" spans="1:65" ht="15.5"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row>
    <row r="356" spans="1:65" ht="15.5"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row>
    <row r="357" spans="1:65" ht="15.5"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row>
    <row r="358" spans="1:65" ht="15.5"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c r="BC358" s="7"/>
      <c r="BD358" s="7"/>
      <c r="BE358" s="7"/>
      <c r="BF358" s="7"/>
      <c r="BG358" s="7"/>
      <c r="BH358" s="7"/>
      <c r="BI358" s="7"/>
      <c r="BJ358" s="7"/>
      <c r="BK358" s="7"/>
      <c r="BL358" s="7"/>
      <c r="BM358" s="7"/>
    </row>
    <row r="359" spans="1:65" ht="15.5"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row>
    <row r="360" spans="1:65" ht="15.5"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c r="BC360" s="7"/>
      <c r="BD360" s="7"/>
      <c r="BE360" s="7"/>
      <c r="BF360" s="7"/>
      <c r="BG360" s="7"/>
      <c r="BH360" s="7"/>
      <c r="BI360" s="7"/>
      <c r="BJ360" s="7"/>
      <c r="BK360" s="7"/>
      <c r="BL360" s="7"/>
      <c r="BM360" s="7"/>
    </row>
    <row r="361" spans="1:65" ht="15.5"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7"/>
      <c r="BE361" s="7"/>
      <c r="BF361" s="7"/>
      <c r="BG361" s="7"/>
      <c r="BH361" s="7"/>
      <c r="BI361" s="7"/>
      <c r="BJ361" s="7"/>
      <c r="BK361" s="7"/>
      <c r="BL361" s="7"/>
      <c r="BM361" s="7"/>
    </row>
    <row r="362" spans="1:65" ht="15.5"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c r="BJ362" s="7"/>
      <c r="BK362" s="7"/>
      <c r="BL362" s="7"/>
      <c r="BM362" s="7"/>
    </row>
    <row r="363" spans="1:65" ht="15.5"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c r="BL363" s="7"/>
      <c r="BM363" s="7"/>
    </row>
    <row r="364" spans="1:65" ht="15.5"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c r="BJ364" s="7"/>
      <c r="BK364" s="7"/>
      <c r="BL364" s="7"/>
      <c r="BM364" s="7"/>
    </row>
    <row r="365" spans="1:65" ht="15.5"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c r="BL365" s="7"/>
      <c r="BM365" s="7"/>
    </row>
    <row r="366" spans="1:65" ht="15.5"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c r="BD366" s="7"/>
      <c r="BE366" s="7"/>
      <c r="BF366" s="7"/>
      <c r="BG366" s="7"/>
      <c r="BH366" s="7"/>
      <c r="BI366" s="7"/>
      <c r="BJ366" s="7"/>
      <c r="BK366" s="7"/>
      <c r="BL366" s="7"/>
      <c r="BM366" s="7"/>
    </row>
    <row r="367" spans="1:65" ht="15.5"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c r="BL367" s="7"/>
      <c r="BM367" s="7"/>
    </row>
    <row r="368" spans="1:65" ht="15.5"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c r="BL368" s="7"/>
      <c r="BM368" s="7"/>
    </row>
    <row r="369" spans="1:65" ht="15.5"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c r="BJ369" s="7"/>
      <c r="BK369" s="7"/>
      <c r="BL369" s="7"/>
      <c r="BM369" s="7"/>
    </row>
    <row r="370" spans="1:65" ht="15.5"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c r="BJ370" s="7"/>
      <c r="BK370" s="7"/>
      <c r="BL370" s="7"/>
      <c r="BM370" s="7"/>
    </row>
    <row r="371" spans="1:65" ht="15.5"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c r="BJ371" s="7"/>
      <c r="BK371" s="7"/>
      <c r="BL371" s="7"/>
      <c r="BM371" s="7"/>
    </row>
    <row r="372" spans="1:65" ht="15.5"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c r="AZ372" s="7"/>
      <c r="BA372" s="7"/>
      <c r="BB372" s="7"/>
      <c r="BC372" s="7"/>
      <c r="BD372" s="7"/>
      <c r="BE372" s="7"/>
      <c r="BF372" s="7"/>
      <c r="BG372" s="7"/>
      <c r="BH372" s="7"/>
      <c r="BI372" s="7"/>
      <c r="BJ372" s="7"/>
      <c r="BK372" s="7"/>
      <c r="BL372" s="7"/>
      <c r="BM372" s="7"/>
    </row>
    <row r="373" spans="1:65" ht="15.5"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c r="BA373" s="7"/>
      <c r="BB373" s="7"/>
      <c r="BC373" s="7"/>
      <c r="BD373" s="7"/>
      <c r="BE373" s="7"/>
      <c r="BF373" s="7"/>
      <c r="BG373" s="7"/>
      <c r="BH373" s="7"/>
      <c r="BI373" s="7"/>
      <c r="BJ373" s="7"/>
      <c r="BK373" s="7"/>
      <c r="BL373" s="7"/>
      <c r="BM373" s="7"/>
    </row>
    <row r="374" spans="1:65" ht="15.5"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c r="BC374" s="7"/>
      <c r="BD374" s="7"/>
      <c r="BE374" s="7"/>
      <c r="BF374" s="7"/>
      <c r="BG374" s="7"/>
      <c r="BH374" s="7"/>
      <c r="BI374" s="7"/>
      <c r="BJ374" s="7"/>
      <c r="BK374" s="7"/>
      <c r="BL374" s="7"/>
      <c r="BM374" s="7"/>
    </row>
    <row r="375" spans="1:65" ht="15.5"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c r="BD375" s="7"/>
      <c r="BE375" s="7"/>
      <c r="BF375" s="7"/>
      <c r="BG375" s="7"/>
      <c r="BH375" s="7"/>
      <c r="BI375" s="7"/>
      <c r="BJ375" s="7"/>
      <c r="BK375" s="7"/>
      <c r="BL375" s="7"/>
      <c r="BM375" s="7"/>
    </row>
    <row r="376" spans="1:65" ht="15.5"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c r="AZ376" s="7"/>
      <c r="BA376" s="7"/>
      <c r="BB376" s="7"/>
      <c r="BC376" s="7"/>
      <c r="BD376" s="7"/>
      <c r="BE376" s="7"/>
      <c r="BF376" s="7"/>
      <c r="BG376" s="7"/>
      <c r="BH376" s="7"/>
      <c r="BI376" s="7"/>
      <c r="BJ376" s="7"/>
      <c r="BK376" s="7"/>
      <c r="BL376" s="7"/>
      <c r="BM376" s="7"/>
    </row>
    <row r="377" spans="1:65" ht="15.5"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c r="BL377" s="7"/>
      <c r="BM377" s="7"/>
    </row>
    <row r="378" spans="1:65" ht="15.5"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c r="BA378" s="7"/>
      <c r="BB378" s="7"/>
      <c r="BC378" s="7"/>
      <c r="BD378" s="7"/>
      <c r="BE378" s="7"/>
      <c r="BF378" s="7"/>
      <c r="BG378" s="7"/>
      <c r="BH378" s="7"/>
      <c r="BI378" s="7"/>
      <c r="BJ378" s="7"/>
      <c r="BK378" s="7"/>
      <c r="BL378" s="7"/>
      <c r="BM378" s="7"/>
    </row>
    <row r="379" spans="1:65" ht="15.5"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c r="BL379" s="7"/>
      <c r="BM379" s="7"/>
    </row>
    <row r="380" spans="1:65" ht="15.5"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c r="BC380" s="7"/>
      <c r="BD380" s="7"/>
      <c r="BE380" s="7"/>
      <c r="BF380" s="7"/>
      <c r="BG380" s="7"/>
      <c r="BH380" s="7"/>
      <c r="BI380" s="7"/>
      <c r="BJ380" s="7"/>
      <c r="BK380" s="7"/>
      <c r="BL380" s="7"/>
      <c r="BM380" s="7"/>
    </row>
    <row r="381" spans="1:65" ht="15.5"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c r="BL381" s="7"/>
      <c r="BM381" s="7"/>
    </row>
    <row r="382" spans="1:65" ht="15.5"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c r="BL382" s="7"/>
      <c r="BM382" s="7"/>
    </row>
    <row r="383" spans="1:65" ht="15.5"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c r="BL383" s="7"/>
      <c r="BM383" s="7"/>
    </row>
    <row r="384" spans="1:65" ht="15.5"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c r="BC384" s="7"/>
      <c r="BD384" s="7"/>
      <c r="BE384" s="7"/>
      <c r="BF384" s="7"/>
      <c r="BG384" s="7"/>
      <c r="BH384" s="7"/>
      <c r="BI384" s="7"/>
      <c r="BJ384" s="7"/>
      <c r="BK384" s="7"/>
      <c r="BL384" s="7"/>
      <c r="BM384" s="7"/>
    </row>
    <row r="385" spans="1:65" ht="15.5"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c r="BL385" s="7"/>
      <c r="BM385" s="7"/>
    </row>
    <row r="386" spans="1:65" ht="15.5"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c r="BD386" s="7"/>
      <c r="BE386" s="7"/>
      <c r="BF386" s="7"/>
      <c r="BG386" s="7"/>
      <c r="BH386" s="7"/>
      <c r="BI386" s="7"/>
      <c r="BJ386" s="7"/>
      <c r="BK386" s="7"/>
      <c r="BL386" s="7"/>
      <c r="BM386" s="7"/>
    </row>
    <row r="387" spans="1:65" ht="15.5"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c r="BC387" s="7"/>
      <c r="BD387" s="7"/>
      <c r="BE387" s="7"/>
      <c r="BF387" s="7"/>
      <c r="BG387" s="7"/>
      <c r="BH387" s="7"/>
      <c r="BI387" s="7"/>
      <c r="BJ387" s="7"/>
      <c r="BK387" s="7"/>
      <c r="BL387" s="7"/>
      <c r="BM387" s="7"/>
    </row>
    <row r="388" spans="1:65" ht="15.5"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c r="BJ388" s="7"/>
      <c r="BK388" s="7"/>
      <c r="BL388" s="7"/>
      <c r="BM388" s="7"/>
    </row>
    <row r="389" spans="1:65" ht="15.5"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c r="BJ389" s="7"/>
      <c r="BK389" s="7"/>
      <c r="BL389" s="7"/>
      <c r="BM389" s="7"/>
    </row>
    <row r="390" spans="1:65" ht="15.5"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c r="BD390" s="7"/>
      <c r="BE390" s="7"/>
      <c r="BF390" s="7"/>
      <c r="BG390" s="7"/>
      <c r="BH390" s="7"/>
      <c r="BI390" s="7"/>
      <c r="BJ390" s="7"/>
      <c r="BK390" s="7"/>
      <c r="BL390" s="7"/>
      <c r="BM390" s="7"/>
    </row>
    <row r="391" spans="1:65" ht="15.5"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c r="BL391" s="7"/>
      <c r="BM391" s="7"/>
    </row>
    <row r="392" spans="1:65" ht="15.5"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c r="BJ392" s="7"/>
      <c r="BK392" s="7"/>
      <c r="BL392" s="7"/>
      <c r="BM392" s="7"/>
    </row>
    <row r="393" spans="1:65" ht="15.5"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c r="BL393" s="7"/>
      <c r="BM393" s="7"/>
    </row>
    <row r="394" spans="1:65" ht="15.5"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c r="BD394" s="7"/>
      <c r="BE394" s="7"/>
      <c r="BF394" s="7"/>
      <c r="BG394" s="7"/>
      <c r="BH394" s="7"/>
      <c r="BI394" s="7"/>
      <c r="BJ394" s="7"/>
      <c r="BK394" s="7"/>
      <c r="BL394" s="7"/>
      <c r="BM394" s="7"/>
    </row>
    <row r="395" spans="1:65" ht="15.5"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c r="BJ395" s="7"/>
      <c r="BK395" s="7"/>
      <c r="BL395" s="7"/>
      <c r="BM395" s="7"/>
    </row>
    <row r="396" spans="1:65" ht="15.5"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7"/>
      <c r="BE396" s="7"/>
      <c r="BF396" s="7"/>
      <c r="BG396" s="7"/>
      <c r="BH396" s="7"/>
      <c r="BI396" s="7"/>
      <c r="BJ396" s="7"/>
      <c r="BK396" s="7"/>
      <c r="BL396" s="7"/>
      <c r="BM396" s="7"/>
    </row>
    <row r="397" spans="1:65" ht="15.5"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c r="BL397" s="7"/>
      <c r="BM397" s="7"/>
    </row>
    <row r="398" spans="1:65" ht="15.5"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c r="BL398" s="7"/>
      <c r="BM398" s="7"/>
    </row>
    <row r="399" spans="1:65" ht="15.5"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c r="BL399" s="7"/>
      <c r="BM399" s="7"/>
    </row>
    <row r="400" spans="1:65" ht="15.5"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c r="BC400" s="7"/>
      <c r="BD400" s="7"/>
      <c r="BE400" s="7"/>
      <c r="BF400" s="7"/>
      <c r="BG400" s="7"/>
      <c r="BH400" s="7"/>
      <c r="BI400" s="7"/>
      <c r="BJ400" s="7"/>
      <c r="BK400" s="7"/>
      <c r="BL400" s="7"/>
      <c r="BM400" s="7"/>
    </row>
    <row r="401" spans="1:65" ht="15.5"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c r="BL401" s="7"/>
      <c r="BM401" s="7"/>
    </row>
    <row r="402" spans="1:65" ht="15.5"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c r="BD402" s="7"/>
      <c r="BE402" s="7"/>
      <c r="BF402" s="7"/>
      <c r="BG402" s="7"/>
      <c r="BH402" s="7"/>
      <c r="BI402" s="7"/>
      <c r="BJ402" s="7"/>
      <c r="BK402" s="7"/>
      <c r="BL402" s="7"/>
      <c r="BM402" s="7"/>
    </row>
    <row r="403" spans="1:65" ht="15.5"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c r="BL403" s="7"/>
      <c r="BM403" s="7"/>
    </row>
    <row r="404" spans="1:65" ht="15.5"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c r="BD404" s="7"/>
      <c r="BE404" s="7"/>
      <c r="BF404" s="7"/>
      <c r="BG404" s="7"/>
      <c r="BH404" s="7"/>
      <c r="BI404" s="7"/>
      <c r="BJ404" s="7"/>
      <c r="BK404" s="7"/>
      <c r="BL404" s="7"/>
      <c r="BM404" s="7"/>
    </row>
    <row r="405" spans="1:65" ht="15.5"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c r="BJ405" s="7"/>
      <c r="BK405" s="7"/>
      <c r="BL405" s="7"/>
      <c r="BM405" s="7"/>
    </row>
    <row r="406" spans="1:65" ht="15.5"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c r="BD406" s="7"/>
      <c r="BE406" s="7"/>
      <c r="BF406" s="7"/>
      <c r="BG406" s="7"/>
      <c r="BH406" s="7"/>
      <c r="BI406" s="7"/>
      <c r="BJ406" s="7"/>
      <c r="BK406" s="7"/>
      <c r="BL406" s="7"/>
      <c r="BM406" s="7"/>
    </row>
    <row r="407" spans="1:65" ht="15.5"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c r="BJ407" s="7"/>
      <c r="BK407" s="7"/>
      <c r="BL407" s="7"/>
      <c r="BM407" s="7"/>
    </row>
    <row r="408" spans="1:65" ht="15.5"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c r="BD408" s="7"/>
      <c r="BE408" s="7"/>
      <c r="BF408" s="7"/>
      <c r="BG408" s="7"/>
      <c r="BH408" s="7"/>
      <c r="BI408" s="7"/>
      <c r="BJ408" s="7"/>
      <c r="BK408" s="7"/>
      <c r="BL408" s="7"/>
      <c r="BM408" s="7"/>
    </row>
    <row r="409" spans="1:65" ht="15.5"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c r="BJ409" s="7"/>
      <c r="BK409" s="7"/>
      <c r="BL409" s="7"/>
      <c r="BM409" s="7"/>
    </row>
    <row r="410" spans="1:65" ht="15.5"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c r="BL410" s="7"/>
      <c r="BM410" s="7"/>
    </row>
    <row r="411" spans="1:65" ht="15.5"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c r="BJ411" s="7"/>
      <c r="BK411" s="7"/>
      <c r="BL411" s="7"/>
      <c r="BM411" s="7"/>
    </row>
    <row r="412" spans="1:65" ht="15.5"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c r="BJ412" s="7"/>
      <c r="BK412" s="7"/>
      <c r="BL412" s="7"/>
      <c r="BM412" s="7"/>
    </row>
    <row r="413" spans="1:65" ht="15.5"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c r="BL413" s="7"/>
      <c r="BM413" s="7"/>
    </row>
    <row r="414" spans="1:65" ht="15.5"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c r="BL414" s="7"/>
      <c r="BM414" s="7"/>
    </row>
    <row r="415" spans="1:65" ht="15.5"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c r="BD415" s="7"/>
      <c r="BE415" s="7"/>
      <c r="BF415" s="7"/>
      <c r="BG415" s="7"/>
      <c r="BH415" s="7"/>
      <c r="BI415" s="7"/>
      <c r="BJ415" s="7"/>
      <c r="BK415" s="7"/>
      <c r="BL415" s="7"/>
      <c r="BM415" s="7"/>
    </row>
    <row r="416" spans="1:65" ht="15.5"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c r="BD416" s="7"/>
      <c r="BE416" s="7"/>
      <c r="BF416" s="7"/>
      <c r="BG416" s="7"/>
      <c r="BH416" s="7"/>
      <c r="BI416" s="7"/>
      <c r="BJ416" s="7"/>
      <c r="BK416" s="7"/>
      <c r="BL416" s="7"/>
      <c r="BM416" s="7"/>
    </row>
    <row r="417" spans="1:65" ht="15.5"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c r="BL417" s="7"/>
      <c r="BM417" s="7"/>
    </row>
    <row r="418" spans="1:65" ht="15.5"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c r="BL418" s="7"/>
      <c r="BM418" s="7"/>
    </row>
    <row r="419" spans="1:65" ht="15.5"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c r="BL419" s="7"/>
      <c r="BM419" s="7"/>
    </row>
    <row r="420" spans="1:65" ht="15.5"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c r="BL420" s="7"/>
      <c r="BM420" s="7"/>
    </row>
    <row r="421" spans="1:65" ht="15.5"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row>
    <row r="422" spans="1:65" ht="15.5"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c r="BL422" s="7"/>
      <c r="BM422" s="7"/>
    </row>
    <row r="423" spans="1:65" ht="15.5"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c r="BL423" s="7"/>
      <c r="BM423" s="7"/>
    </row>
    <row r="424" spans="1:65" ht="15.5"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c r="BL424" s="7"/>
      <c r="BM424" s="7"/>
    </row>
    <row r="425" spans="1:65" ht="15.5"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c r="BL425" s="7"/>
      <c r="BM425" s="7"/>
    </row>
    <row r="426" spans="1:65" ht="15.5"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c r="BL426" s="7"/>
      <c r="BM426" s="7"/>
    </row>
    <row r="427" spans="1:65" ht="15.5"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c r="BL427" s="7"/>
      <c r="BM427" s="7"/>
    </row>
    <row r="428" spans="1:65" ht="15.5"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c r="BL428" s="7"/>
      <c r="BM428" s="7"/>
    </row>
    <row r="429" spans="1:65" ht="15.5"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c r="BJ429" s="7"/>
      <c r="BK429" s="7"/>
      <c r="BL429" s="7"/>
      <c r="BM429" s="7"/>
    </row>
    <row r="430" spans="1:65" ht="15.5"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c r="BL430" s="7"/>
      <c r="BM430" s="7"/>
    </row>
    <row r="431" spans="1:65" ht="15.5"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c r="BL431" s="7"/>
      <c r="BM431" s="7"/>
    </row>
    <row r="432" spans="1:65" ht="15.5"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c r="BL432" s="7"/>
      <c r="BM432" s="7"/>
    </row>
    <row r="433" spans="1:65" ht="15.5"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c r="BL433" s="7"/>
      <c r="BM433" s="7"/>
    </row>
    <row r="434" spans="1:65" ht="15.5"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c r="BL434" s="7"/>
      <c r="BM434" s="7"/>
    </row>
    <row r="435" spans="1:65" ht="15.5"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c r="BJ435" s="7"/>
      <c r="BK435" s="7"/>
      <c r="BL435" s="7"/>
      <c r="BM435" s="7"/>
    </row>
    <row r="436" spans="1:65" ht="15.5"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c r="BC436" s="7"/>
      <c r="BD436" s="7"/>
      <c r="BE436" s="7"/>
      <c r="BF436" s="7"/>
      <c r="BG436" s="7"/>
      <c r="BH436" s="7"/>
      <c r="BI436" s="7"/>
      <c r="BJ436" s="7"/>
      <c r="BK436" s="7"/>
      <c r="BL436" s="7"/>
      <c r="BM436" s="7"/>
    </row>
    <row r="437" spans="1:65" ht="15.5"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c r="BL437" s="7"/>
      <c r="BM437" s="7"/>
    </row>
    <row r="438" spans="1:65" ht="15.5"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c r="BC438" s="7"/>
      <c r="BD438" s="7"/>
      <c r="BE438" s="7"/>
      <c r="BF438" s="7"/>
      <c r="BG438" s="7"/>
      <c r="BH438" s="7"/>
      <c r="BI438" s="7"/>
      <c r="BJ438" s="7"/>
      <c r="BK438" s="7"/>
      <c r="BL438" s="7"/>
      <c r="BM438" s="7"/>
    </row>
    <row r="439" spans="1:65" ht="15.5"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c r="BA439" s="7"/>
      <c r="BB439" s="7"/>
      <c r="BC439" s="7"/>
      <c r="BD439" s="7"/>
      <c r="BE439" s="7"/>
      <c r="BF439" s="7"/>
      <c r="BG439" s="7"/>
      <c r="BH439" s="7"/>
      <c r="BI439" s="7"/>
      <c r="BJ439" s="7"/>
      <c r="BK439" s="7"/>
      <c r="BL439" s="7"/>
      <c r="BM439" s="7"/>
    </row>
    <row r="440" spans="1:65" ht="15.5"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c r="BC440" s="7"/>
      <c r="BD440" s="7"/>
      <c r="BE440" s="7"/>
      <c r="BF440" s="7"/>
      <c r="BG440" s="7"/>
      <c r="BH440" s="7"/>
      <c r="BI440" s="7"/>
      <c r="BJ440" s="7"/>
      <c r="BK440" s="7"/>
      <c r="BL440" s="7"/>
      <c r="BM440" s="7"/>
    </row>
    <row r="441" spans="1:65" ht="15.5"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c r="BJ441" s="7"/>
      <c r="BK441" s="7"/>
      <c r="BL441" s="7"/>
      <c r="BM441" s="7"/>
    </row>
    <row r="442" spans="1:65" ht="15.5"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c r="BJ442" s="7"/>
      <c r="BK442" s="7"/>
      <c r="BL442" s="7"/>
      <c r="BM442" s="7"/>
    </row>
    <row r="443" spans="1:65" ht="15.5"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c r="BL443" s="7"/>
      <c r="BM443" s="7"/>
    </row>
    <row r="444" spans="1:65" ht="15.5"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c r="BC444" s="7"/>
      <c r="BD444" s="7"/>
      <c r="BE444" s="7"/>
      <c r="BF444" s="7"/>
      <c r="BG444" s="7"/>
      <c r="BH444" s="7"/>
      <c r="BI444" s="7"/>
      <c r="BJ444" s="7"/>
      <c r="BK444" s="7"/>
      <c r="BL444" s="7"/>
      <c r="BM444" s="7"/>
    </row>
    <row r="445" spans="1:65" ht="15.5"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c r="BC445" s="7"/>
      <c r="BD445" s="7"/>
      <c r="BE445" s="7"/>
      <c r="BF445" s="7"/>
      <c r="BG445" s="7"/>
      <c r="BH445" s="7"/>
      <c r="BI445" s="7"/>
      <c r="BJ445" s="7"/>
      <c r="BK445" s="7"/>
      <c r="BL445" s="7"/>
      <c r="BM445" s="7"/>
    </row>
    <row r="446" spans="1:65" ht="15.5"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7"/>
      <c r="BJ446" s="7"/>
      <c r="BK446" s="7"/>
      <c r="BL446" s="7"/>
      <c r="BM446" s="7"/>
    </row>
    <row r="447" spans="1:65" ht="15.5"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7"/>
      <c r="BJ447" s="7"/>
      <c r="BK447" s="7"/>
      <c r="BL447" s="7"/>
      <c r="BM447" s="7"/>
    </row>
    <row r="448" spans="1:65" ht="15.5"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c r="BC448" s="7"/>
      <c r="BD448" s="7"/>
      <c r="BE448" s="7"/>
      <c r="BF448" s="7"/>
      <c r="BG448" s="7"/>
      <c r="BH448" s="7"/>
      <c r="BI448" s="7"/>
      <c r="BJ448" s="7"/>
      <c r="BK448" s="7"/>
      <c r="BL448" s="7"/>
      <c r="BM448" s="7"/>
    </row>
    <row r="449" spans="1:65" ht="15.5"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c r="BJ449" s="7"/>
      <c r="BK449" s="7"/>
      <c r="BL449" s="7"/>
      <c r="BM449" s="7"/>
    </row>
    <row r="450" spans="1:65" ht="15.5"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7"/>
      <c r="BJ450" s="7"/>
      <c r="BK450" s="7"/>
      <c r="BL450" s="7"/>
      <c r="BM450" s="7"/>
    </row>
    <row r="451" spans="1:65" ht="15.5"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c r="BJ451" s="7"/>
      <c r="BK451" s="7"/>
      <c r="BL451" s="7"/>
      <c r="BM451" s="7"/>
    </row>
    <row r="452" spans="1:65" ht="15.5"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c r="BC452" s="7"/>
      <c r="BD452" s="7"/>
      <c r="BE452" s="7"/>
      <c r="BF452" s="7"/>
      <c r="BG452" s="7"/>
      <c r="BH452" s="7"/>
      <c r="BI452" s="7"/>
      <c r="BJ452" s="7"/>
      <c r="BK452" s="7"/>
      <c r="BL452" s="7"/>
      <c r="BM452" s="7"/>
    </row>
    <row r="453" spans="1:65" ht="15.5"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c r="BC453" s="7"/>
      <c r="BD453" s="7"/>
      <c r="BE453" s="7"/>
      <c r="BF453" s="7"/>
      <c r="BG453" s="7"/>
      <c r="BH453" s="7"/>
      <c r="BI453" s="7"/>
      <c r="BJ453" s="7"/>
      <c r="BK453" s="7"/>
      <c r="BL453" s="7"/>
      <c r="BM453" s="7"/>
    </row>
    <row r="454" spans="1:65" ht="15.5"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c r="BC454" s="7"/>
      <c r="BD454" s="7"/>
      <c r="BE454" s="7"/>
      <c r="BF454" s="7"/>
      <c r="BG454" s="7"/>
      <c r="BH454" s="7"/>
      <c r="BI454" s="7"/>
      <c r="BJ454" s="7"/>
      <c r="BK454" s="7"/>
      <c r="BL454" s="7"/>
      <c r="BM454" s="7"/>
    </row>
    <row r="455" spans="1:65" ht="15.5"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Y455" s="7"/>
      <c r="AZ455" s="7"/>
      <c r="BA455" s="7"/>
      <c r="BB455" s="7"/>
      <c r="BC455" s="7"/>
      <c r="BD455" s="7"/>
      <c r="BE455" s="7"/>
      <c r="BF455" s="7"/>
      <c r="BG455" s="7"/>
      <c r="BH455" s="7"/>
      <c r="BI455" s="7"/>
      <c r="BJ455" s="7"/>
      <c r="BK455" s="7"/>
      <c r="BL455" s="7"/>
      <c r="BM455" s="7"/>
    </row>
    <row r="456" spans="1:65" ht="15.5"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Y456" s="7"/>
      <c r="AZ456" s="7"/>
      <c r="BA456" s="7"/>
      <c r="BB456" s="7"/>
      <c r="BC456" s="7"/>
      <c r="BD456" s="7"/>
      <c r="BE456" s="7"/>
      <c r="BF456" s="7"/>
      <c r="BG456" s="7"/>
      <c r="BH456" s="7"/>
      <c r="BI456" s="7"/>
      <c r="BJ456" s="7"/>
      <c r="BK456" s="7"/>
      <c r="BL456" s="7"/>
      <c r="BM456" s="7"/>
    </row>
    <row r="457" spans="1:65" ht="15.5"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Y457" s="7"/>
      <c r="AZ457" s="7"/>
      <c r="BA457" s="7"/>
      <c r="BB457" s="7"/>
      <c r="BC457" s="7"/>
      <c r="BD457" s="7"/>
      <c r="BE457" s="7"/>
      <c r="BF457" s="7"/>
      <c r="BG457" s="7"/>
      <c r="BH457" s="7"/>
      <c r="BI457" s="7"/>
      <c r="BJ457" s="7"/>
      <c r="BK457" s="7"/>
      <c r="BL457" s="7"/>
      <c r="BM457" s="7"/>
    </row>
    <row r="458" spans="1:65" ht="15.5"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Y458" s="7"/>
      <c r="AZ458" s="7"/>
      <c r="BA458" s="7"/>
      <c r="BB458" s="7"/>
      <c r="BC458" s="7"/>
      <c r="BD458" s="7"/>
      <c r="BE458" s="7"/>
      <c r="BF458" s="7"/>
      <c r="BG458" s="7"/>
      <c r="BH458" s="7"/>
      <c r="BI458" s="7"/>
      <c r="BJ458" s="7"/>
      <c r="BK458" s="7"/>
      <c r="BL458" s="7"/>
      <c r="BM458" s="7"/>
    </row>
    <row r="459" spans="1:65" ht="15.5"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Y459" s="7"/>
      <c r="AZ459" s="7"/>
      <c r="BA459" s="7"/>
      <c r="BB459" s="7"/>
      <c r="BC459" s="7"/>
      <c r="BD459" s="7"/>
      <c r="BE459" s="7"/>
      <c r="BF459" s="7"/>
      <c r="BG459" s="7"/>
      <c r="BH459" s="7"/>
      <c r="BI459" s="7"/>
      <c r="BJ459" s="7"/>
      <c r="BK459" s="7"/>
      <c r="BL459" s="7"/>
      <c r="BM459" s="7"/>
    </row>
    <row r="460" spans="1:65" ht="15.5"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c r="AX460" s="7"/>
      <c r="AY460" s="7"/>
      <c r="AZ460" s="7"/>
      <c r="BA460" s="7"/>
      <c r="BB460" s="7"/>
      <c r="BC460" s="7"/>
      <c r="BD460" s="7"/>
      <c r="BE460" s="7"/>
      <c r="BF460" s="7"/>
      <c r="BG460" s="7"/>
      <c r="BH460" s="7"/>
      <c r="BI460" s="7"/>
      <c r="BJ460" s="7"/>
      <c r="BK460" s="7"/>
      <c r="BL460" s="7"/>
      <c r="BM460" s="7"/>
    </row>
    <row r="461" spans="1:65" ht="15.5"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c r="AZ461" s="7"/>
      <c r="BA461" s="7"/>
      <c r="BB461" s="7"/>
      <c r="BC461" s="7"/>
      <c r="BD461" s="7"/>
      <c r="BE461" s="7"/>
      <c r="BF461" s="7"/>
      <c r="BG461" s="7"/>
      <c r="BH461" s="7"/>
      <c r="BI461" s="7"/>
      <c r="BJ461" s="7"/>
      <c r="BK461" s="7"/>
      <c r="BL461" s="7"/>
      <c r="BM461" s="7"/>
    </row>
    <row r="462" spans="1:65" ht="15.5"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c r="AZ462" s="7"/>
      <c r="BA462" s="7"/>
      <c r="BB462" s="7"/>
      <c r="BC462" s="7"/>
      <c r="BD462" s="7"/>
      <c r="BE462" s="7"/>
      <c r="BF462" s="7"/>
      <c r="BG462" s="7"/>
      <c r="BH462" s="7"/>
      <c r="BI462" s="7"/>
      <c r="BJ462" s="7"/>
      <c r="BK462" s="7"/>
      <c r="BL462" s="7"/>
      <c r="BM462" s="7"/>
    </row>
    <row r="463" spans="1:65" ht="15.5"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c r="BC463" s="7"/>
      <c r="BD463" s="7"/>
      <c r="BE463" s="7"/>
      <c r="BF463" s="7"/>
      <c r="BG463" s="7"/>
      <c r="BH463" s="7"/>
      <c r="BI463" s="7"/>
      <c r="BJ463" s="7"/>
      <c r="BK463" s="7"/>
      <c r="BL463" s="7"/>
      <c r="BM463" s="7"/>
    </row>
    <row r="464" spans="1:65" ht="15.5"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c r="BC464" s="7"/>
      <c r="BD464" s="7"/>
      <c r="BE464" s="7"/>
      <c r="BF464" s="7"/>
      <c r="BG464" s="7"/>
      <c r="BH464" s="7"/>
      <c r="BI464" s="7"/>
      <c r="BJ464" s="7"/>
      <c r="BK464" s="7"/>
      <c r="BL464" s="7"/>
      <c r="BM464" s="7"/>
    </row>
    <row r="465" spans="1:65" ht="15.5"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c r="BC465" s="7"/>
      <c r="BD465" s="7"/>
      <c r="BE465" s="7"/>
      <c r="BF465" s="7"/>
      <c r="BG465" s="7"/>
      <c r="BH465" s="7"/>
      <c r="BI465" s="7"/>
      <c r="BJ465" s="7"/>
      <c r="BK465" s="7"/>
      <c r="BL465" s="7"/>
      <c r="BM465" s="7"/>
    </row>
    <row r="466" spans="1:65" ht="15.5"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c r="BC466" s="7"/>
      <c r="BD466" s="7"/>
      <c r="BE466" s="7"/>
      <c r="BF466" s="7"/>
      <c r="BG466" s="7"/>
      <c r="BH466" s="7"/>
      <c r="BI466" s="7"/>
      <c r="BJ466" s="7"/>
      <c r="BK466" s="7"/>
      <c r="BL466" s="7"/>
      <c r="BM466" s="7"/>
    </row>
    <row r="467" spans="1:65" ht="15.5"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c r="BC467" s="7"/>
      <c r="BD467" s="7"/>
      <c r="BE467" s="7"/>
      <c r="BF467" s="7"/>
      <c r="BG467" s="7"/>
      <c r="BH467" s="7"/>
      <c r="BI467" s="7"/>
      <c r="BJ467" s="7"/>
      <c r="BK467" s="7"/>
      <c r="BL467" s="7"/>
      <c r="BM467" s="7"/>
    </row>
    <row r="468" spans="1:65" ht="15.5"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c r="AZ468" s="7"/>
      <c r="BA468" s="7"/>
      <c r="BB468" s="7"/>
      <c r="BC468" s="7"/>
      <c r="BD468" s="7"/>
      <c r="BE468" s="7"/>
      <c r="BF468" s="7"/>
      <c r="BG468" s="7"/>
      <c r="BH468" s="7"/>
      <c r="BI468" s="7"/>
      <c r="BJ468" s="7"/>
      <c r="BK468" s="7"/>
      <c r="BL468" s="7"/>
      <c r="BM468" s="7"/>
    </row>
    <row r="469" spans="1:65" ht="15.5"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c r="BC469" s="7"/>
      <c r="BD469" s="7"/>
      <c r="BE469" s="7"/>
      <c r="BF469" s="7"/>
      <c r="BG469" s="7"/>
      <c r="BH469" s="7"/>
      <c r="BI469" s="7"/>
      <c r="BJ469" s="7"/>
      <c r="BK469" s="7"/>
      <c r="BL469" s="7"/>
      <c r="BM469" s="7"/>
    </row>
    <row r="470" spans="1:65" ht="15.5"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c r="BC470" s="7"/>
      <c r="BD470" s="7"/>
      <c r="BE470" s="7"/>
      <c r="BF470" s="7"/>
      <c r="BG470" s="7"/>
      <c r="BH470" s="7"/>
      <c r="BI470" s="7"/>
      <c r="BJ470" s="7"/>
      <c r="BK470" s="7"/>
      <c r="BL470" s="7"/>
      <c r="BM470" s="7"/>
    </row>
    <row r="471" spans="1:65" ht="15.5"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7"/>
      <c r="BJ471" s="7"/>
      <c r="BK471" s="7"/>
      <c r="BL471" s="7"/>
      <c r="BM471" s="7"/>
    </row>
    <row r="472" spans="1:65" ht="15.5"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c r="BC472" s="7"/>
      <c r="BD472" s="7"/>
      <c r="BE472" s="7"/>
      <c r="BF472" s="7"/>
      <c r="BG472" s="7"/>
      <c r="BH472" s="7"/>
      <c r="BI472" s="7"/>
      <c r="BJ472" s="7"/>
      <c r="BK472" s="7"/>
      <c r="BL472" s="7"/>
      <c r="BM472" s="7"/>
    </row>
    <row r="473" spans="1:65" ht="15.5"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c r="AZ473" s="7"/>
      <c r="BA473" s="7"/>
      <c r="BB473" s="7"/>
      <c r="BC473" s="7"/>
      <c r="BD473" s="7"/>
      <c r="BE473" s="7"/>
      <c r="BF473" s="7"/>
      <c r="BG473" s="7"/>
      <c r="BH473" s="7"/>
      <c r="BI473" s="7"/>
      <c r="BJ473" s="7"/>
      <c r="BK473" s="7"/>
      <c r="BL473" s="7"/>
      <c r="BM473" s="7"/>
    </row>
    <row r="474" spans="1:65" ht="15.5"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c r="BC474" s="7"/>
      <c r="BD474" s="7"/>
      <c r="BE474" s="7"/>
      <c r="BF474" s="7"/>
      <c r="BG474" s="7"/>
      <c r="BH474" s="7"/>
      <c r="BI474" s="7"/>
      <c r="BJ474" s="7"/>
      <c r="BK474" s="7"/>
      <c r="BL474" s="7"/>
      <c r="BM474" s="7"/>
    </row>
    <row r="475" spans="1:65" ht="15.5"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c r="BC475" s="7"/>
      <c r="BD475" s="7"/>
      <c r="BE475" s="7"/>
      <c r="BF475" s="7"/>
      <c r="BG475" s="7"/>
      <c r="BH475" s="7"/>
      <c r="BI475" s="7"/>
      <c r="BJ475" s="7"/>
      <c r="BK475" s="7"/>
      <c r="BL475" s="7"/>
      <c r="BM475" s="7"/>
    </row>
    <row r="476" spans="1:65" ht="15.5"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c r="BC476" s="7"/>
      <c r="BD476" s="7"/>
      <c r="BE476" s="7"/>
      <c r="BF476" s="7"/>
      <c r="BG476" s="7"/>
      <c r="BH476" s="7"/>
      <c r="BI476" s="7"/>
      <c r="BJ476" s="7"/>
      <c r="BK476" s="7"/>
      <c r="BL476" s="7"/>
      <c r="BM476" s="7"/>
    </row>
    <row r="477" spans="1:65" ht="15.5"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c r="AZ477" s="7"/>
      <c r="BA477" s="7"/>
      <c r="BB477" s="7"/>
      <c r="BC477" s="7"/>
      <c r="BD477" s="7"/>
      <c r="BE477" s="7"/>
      <c r="BF477" s="7"/>
      <c r="BG477" s="7"/>
      <c r="BH477" s="7"/>
      <c r="BI477" s="7"/>
      <c r="BJ477" s="7"/>
      <c r="BK477" s="7"/>
      <c r="BL477" s="7"/>
      <c r="BM477" s="7"/>
    </row>
    <row r="478" spans="1:65" ht="15.5"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c r="BC478" s="7"/>
      <c r="BD478" s="7"/>
      <c r="BE478" s="7"/>
      <c r="BF478" s="7"/>
      <c r="BG478" s="7"/>
      <c r="BH478" s="7"/>
      <c r="BI478" s="7"/>
      <c r="BJ478" s="7"/>
      <c r="BK478" s="7"/>
      <c r="BL478" s="7"/>
      <c r="BM478" s="7"/>
    </row>
    <row r="479" spans="1:65" ht="15.5"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c r="AZ479" s="7"/>
      <c r="BA479" s="7"/>
      <c r="BB479" s="7"/>
      <c r="BC479" s="7"/>
      <c r="BD479" s="7"/>
      <c r="BE479" s="7"/>
      <c r="BF479" s="7"/>
      <c r="BG479" s="7"/>
      <c r="BH479" s="7"/>
      <c r="BI479" s="7"/>
      <c r="BJ479" s="7"/>
      <c r="BK479" s="7"/>
      <c r="BL479" s="7"/>
      <c r="BM479" s="7"/>
    </row>
    <row r="480" spans="1:65" ht="15.5"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c r="AZ480" s="7"/>
      <c r="BA480" s="7"/>
      <c r="BB480" s="7"/>
      <c r="BC480" s="7"/>
      <c r="BD480" s="7"/>
      <c r="BE480" s="7"/>
      <c r="BF480" s="7"/>
      <c r="BG480" s="7"/>
      <c r="BH480" s="7"/>
      <c r="BI480" s="7"/>
      <c r="BJ480" s="7"/>
      <c r="BK480" s="7"/>
      <c r="BL480" s="7"/>
      <c r="BM480" s="7"/>
    </row>
    <row r="481" spans="1:65" ht="15.5"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c r="AZ481" s="7"/>
      <c r="BA481" s="7"/>
      <c r="BB481" s="7"/>
      <c r="BC481" s="7"/>
      <c r="BD481" s="7"/>
      <c r="BE481" s="7"/>
      <c r="BF481" s="7"/>
      <c r="BG481" s="7"/>
      <c r="BH481" s="7"/>
      <c r="BI481" s="7"/>
      <c r="BJ481" s="7"/>
      <c r="BK481" s="7"/>
      <c r="BL481" s="7"/>
      <c r="BM481" s="7"/>
    </row>
    <row r="482" spans="1:65" ht="15.5"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7"/>
      <c r="BJ482" s="7"/>
      <c r="BK482" s="7"/>
      <c r="BL482" s="7"/>
      <c r="BM482" s="7"/>
    </row>
    <row r="483" spans="1:65" ht="15.5"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7"/>
      <c r="BJ483" s="7"/>
      <c r="BK483" s="7"/>
      <c r="BL483" s="7"/>
      <c r="BM483" s="7"/>
    </row>
    <row r="484" spans="1:65" ht="15.5"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7"/>
      <c r="BJ484" s="7"/>
      <c r="BK484" s="7"/>
      <c r="BL484" s="7"/>
      <c r="BM484" s="7"/>
    </row>
    <row r="485" spans="1:65" ht="15.5"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c r="AZ485" s="7"/>
      <c r="BA485" s="7"/>
      <c r="BB485" s="7"/>
      <c r="BC485" s="7"/>
      <c r="BD485" s="7"/>
      <c r="BE485" s="7"/>
      <c r="BF485" s="7"/>
      <c r="BG485" s="7"/>
      <c r="BH485" s="7"/>
      <c r="BI485" s="7"/>
      <c r="BJ485" s="7"/>
      <c r="BK485" s="7"/>
      <c r="BL485" s="7"/>
      <c r="BM485" s="7"/>
    </row>
    <row r="486" spans="1:65" ht="15.5"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c r="AZ486" s="7"/>
      <c r="BA486" s="7"/>
      <c r="BB486" s="7"/>
      <c r="BC486" s="7"/>
      <c r="BD486" s="7"/>
      <c r="BE486" s="7"/>
      <c r="BF486" s="7"/>
      <c r="BG486" s="7"/>
      <c r="BH486" s="7"/>
      <c r="BI486" s="7"/>
      <c r="BJ486" s="7"/>
      <c r="BK486" s="7"/>
      <c r="BL486" s="7"/>
      <c r="BM486" s="7"/>
    </row>
    <row r="487" spans="1:65" ht="15.5"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c r="BJ487" s="7"/>
      <c r="BK487" s="7"/>
      <c r="BL487" s="7"/>
      <c r="BM487" s="7"/>
    </row>
    <row r="488" spans="1:65" ht="15.5"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7"/>
      <c r="BJ488" s="7"/>
      <c r="BK488" s="7"/>
      <c r="BL488" s="7"/>
      <c r="BM488" s="7"/>
    </row>
    <row r="489" spans="1:65" ht="15.5"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7"/>
      <c r="BJ489" s="7"/>
      <c r="BK489" s="7"/>
      <c r="BL489" s="7"/>
      <c r="BM489" s="7"/>
    </row>
    <row r="490" spans="1:65" ht="15.5"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c r="AZ490" s="7"/>
      <c r="BA490" s="7"/>
      <c r="BB490" s="7"/>
      <c r="BC490" s="7"/>
      <c r="BD490" s="7"/>
      <c r="BE490" s="7"/>
      <c r="BF490" s="7"/>
      <c r="BG490" s="7"/>
      <c r="BH490" s="7"/>
      <c r="BI490" s="7"/>
      <c r="BJ490" s="7"/>
      <c r="BK490" s="7"/>
      <c r="BL490" s="7"/>
      <c r="BM490" s="7"/>
    </row>
    <row r="491" spans="1:65" ht="15.5"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c r="AZ491" s="7"/>
      <c r="BA491" s="7"/>
      <c r="BB491" s="7"/>
      <c r="BC491" s="7"/>
      <c r="BD491" s="7"/>
      <c r="BE491" s="7"/>
      <c r="BF491" s="7"/>
      <c r="BG491" s="7"/>
      <c r="BH491" s="7"/>
      <c r="BI491" s="7"/>
      <c r="BJ491" s="7"/>
      <c r="BK491" s="7"/>
      <c r="BL491" s="7"/>
      <c r="BM491" s="7"/>
    </row>
    <row r="492" spans="1:65" ht="15.5"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c r="BC492" s="7"/>
      <c r="BD492" s="7"/>
      <c r="BE492" s="7"/>
      <c r="BF492" s="7"/>
      <c r="BG492" s="7"/>
      <c r="BH492" s="7"/>
      <c r="BI492" s="7"/>
      <c r="BJ492" s="7"/>
      <c r="BK492" s="7"/>
      <c r="BL492" s="7"/>
      <c r="BM492" s="7"/>
    </row>
    <row r="493" spans="1:65" ht="15.5"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c r="BA493" s="7"/>
      <c r="BB493" s="7"/>
      <c r="BC493" s="7"/>
      <c r="BD493" s="7"/>
      <c r="BE493" s="7"/>
      <c r="BF493" s="7"/>
      <c r="BG493" s="7"/>
      <c r="BH493" s="7"/>
      <c r="BI493" s="7"/>
      <c r="BJ493" s="7"/>
      <c r="BK493" s="7"/>
      <c r="BL493" s="7"/>
      <c r="BM493" s="7"/>
    </row>
    <row r="494" spans="1:65" ht="15.5"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c r="BC494" s="7"/>
      <c r="BD494" s="7"/>
      <c r="BE494" s="7"/>
      <c r="BF494" s="7"/>
      <c r="BG494" s="7"/>
      <c r="BH494" s="7"/>
      <c r="BI494" s="7"/>
      <c r="BJ494" s="7"/>
      <c r="BK494" s="7"/>
      <c r="BL494" s="7"/>
      <c r="BM494" s="7"/>
    </row>
    <row r="495" spans="1:65" ht="15.5"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c r="BC495" s="7"/>
      <c r="BD495" s="7"/>
      <c r="BE495" s="7"/>
      <c r="BF495" s="7"/>
      <c r="BG495" s="7"/>
      <c r="BH495" s="7"/>
      <c r="BI495" s="7"/>
      <c r="BJ495" s="7"/>
      <c r="BK495" s="7"/>
      <c r="BL495" s="7"/>
      <c r="BM495" s="7"/>
    </row>
    <row r="496" spans="1:65" ht="15.5"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c r="BC496" s="7"/>
      <c r="BD496" s="7"/>
      <c r="BE496" s="7"/>
      <c r="BF496" s="7"/>
      <c r="BG496" s="7"/>
      <c r="BH496" s="7"/>
      <c r="BI496" s="7"/>
      <c r="BJ496" s="7"/>
      <c r="BK496" s="7"/>
      <c r="BL496" s="7"/>
      <c r="BM496" s="7"/>
    </row>
    <row r="497" spans="1:65" ht="15.5"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c r="BC497" s="7"/>
      <c r="BD497" s="7"/>
      <c r="BE497" s="7"/>
      <c r="BF497" s="7"/>
      <c r="BG497" s="7"/>
      <c r="BH497" s="7"/>
      <c r="BI497" s="7"/>
      <c r="BJ497" s="7"/>
      <c r="BK497" s="7"/>
      <c r="BL497" s="7"/>
      <c r="BM497" s="7"/>
    </row>
    <row r="498" spans="1:65" ht="15.5"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c r="BC498" s="7"/>
      <c r="BD498" s="7"/>
      <c r="BE498" s="7"/>
      <c r="BF498" s="7"/>
      <c r="BG498" s="7"/>
      <c r="BH498" s="7"/>
      <c r="BI498" s="7"/>
      <c r="BJ498" s="7"/>
      <c r="BK498" s="7"/>
      <c r="BL498" s="7"/>
      <c r="BM498" s="7"/>
    </row>
    <row r="499" spans="1:65" ht="15.5"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c r="BC499" s="7"/>
      <c r="BD499" s="7"/>
      <c r="BE499" s="7"/>
      <c r="BF499" s="7"/>
      <c r="BG499" s="7"/>
      <c r="BH499" s="7"/>
      <c r="BI499" s="7"/>
      <c r="BJ499" s="7"/>
      <c r="BK499" s="7"/>
      <c r="BL499" s="7"/>
      <c r="BM499" s="7"/>
    </row>
    <row r="500" spans="1:65" ht="15.5"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c r="AZ500" s="7"/>
      <c r="BA500" s="7"/>
      <c r="BB500" s="7"/>
      <c r="BC500" s="7"/>
      <c r="BD500" s="7"/>
      <c r="BE500" s="7"/>
      <c r="BF500" s="7"/>
      <c r="BG500" s="7"/>
      <c r="BH500" s="7"/>
      <c r="BI500" s="7"/>
      <c r="BJ500" s="7"/>
      <c r="BK500" s="7"/>
      <c r="BL500" s="7"/>
      <c r="BM500" s="7"/>
    </row>
    <row r="501" spans="1:65" ht="15.5"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c r="AZ501" s="7"/>
      <c r="BA501" s="7"/>
      <c r="BB501" s="7"/>
      <c r="BC501" s="7"/>
      <c r="BD501" s="7"/>
      <c r="BE501" s="7"/>
      <c r="BF501" s="7"/>
      <c r="BG501" s="7"/>
      <c r="BH501" s="7"/>
      <c r="BI501" s="7"/>
      <c r="BJ501" s="7"/>
      <c r="BK501" s="7"/>
      <c r="BL501" s="7"/>
      <c r="BM501" s="7"/>
    </row>
    <row r="502" spans="1:65" ht="15.5"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7"/>
      <c r="BJ502" s="7"/>
      <c r="BK502" s="7"/>
      <c r="BL502" s="7"/>
      <c r="BM502" s="7"/>
    </row>
    <row r="503" spans="1:65" ht="15.5"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c r="AZ503" s="7"/>
      <c r="BA503" s="7"/>
      <c r="BB503" s="7"/>
      <c r="BC503" s="7"/>
      <c r="BD503" s="7"/>
      <c r="BE503" s="7"/>
      <c r="BF503" s="7"/>
      <c r="BG503" s="7"/>
      <c r="BH503" s="7"/>
      <c r="BI503" s="7"/>
      <c r="BJ503" s="7"/>
      <c r="BK503" s="7"/>
      <c r="BL503" s="7"/>
      <c r="BM503" s="7"/>
    </row>
    <row r="504" spans="1:65" ht="15.5"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c r="AZ504" s="7"/>
      <c r="BA504" s="7"/>
      <c r="BB504" s="7"/>
      <c r="BC504" s="7"/>
      <c r="BD504" s="7"/>
      <c r="BE504" s="7"/>
      <c r="BF504" s="7"/>
      <c r="BG504" s="7"/>
      <c r="BH504" s="7"/>
      <c r="BI504" s="7"/>
      <c r="BJ504" s="7"/>
      <c r="BK504" s="7"/>
      <c r="BL504" s="7"/>
      <c r="BM504" s="7"/>
    </row>
    <row r="505" spans="1:65" ht="15.5"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c r="AZ505" s="7"/>
      <c r="BA505" s="7"/>
      <c r="BB505" s="7"/>
      <c r="BC505" s="7"/>
      <c r="BD505" s="7"/>
      <c r="BE505" s="7"/>
      <c r="BF505" s="7"/>
      <c r="BG505" s="7"/>
      <c r="BH505" s="7"/>
      <c r="BI505" s="7"/>
      <c r="BJ505" s="7"/>
      <c r="BK505" s="7"/>
      <c r="BL505" s="7"/>
      <c r="BM505" s="7"/>
    </row>
    <row r="506" spans="1:65" ht="15.5"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c r="AZ506" s="7"/>
      <c r="BA506" s="7"/>
      <c r="BB506" s="7"/>
      <c r="BC506" s="7"/>
      <c r="BD506" s="7"/>
      <c r="BE506" s="7"/>
      <c r="BF506" s="7"/>
      <c r="BG506" s="7"/>
      <c r="BH506" s="7"/>
      <c r="BI506" s="7"/>
      <c r="BJ506" s="7"/>
      <c r="BK506" s="7"/>
      <c r="BL506" s="7"/>
      <c r="BM506" s="7"/>
    </row>
    <row r="507" spans="1:65" ht="15.5"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c r="BC507" s="7"/>
      <c r="BD507" s="7"/>
      <c r="BE507" s="7"/>
      <c r="BF507" s="7"/>
      <c r="BG507" s="7"/>
      <c r="BH507" s="7"/>
      <c r="BI507" s="7"/>
      <c r="BJ507" s="7"/>
      <c r="BK507" s="7"/>
      <c r="BL507" s="7"/>
      <c r="BM507" s="7"/>
    </row>
    <row r="508" spans="1:65" ht="15.5"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c r="AZ508" s="7"/>
      <c r="BA508" s="7"/>
      <c r="BB508" s="7"/>
      <c r="BC508" s="7"/>
      <c r="BD508" s="7"/>
      <c r="BE508" s="7"/>
      <c r="BF508" s="7"/>
      <c r="BG508" s="7"/>
      <c r="BH508" s="7"/>
      <c r="BI508" s="7"/>
      <c r="BJ508" s="7"/>
      <c r="BK508" s="7"/>
      <c r="BL508" s="7"/>
      <c r="BM508" s="7"/>
    </row>
    <row r="509" spans="1:65" ht="15.5"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c r="AZ509" s="7"/>
      <c r="BA509" s="7"/>
      <c r="BB509" s="7"/>
      <c r="BC509" s="7"/>
      <c r="BD509" s="7"/>
      <c r="BE509" s="7"/>
      <c r="BF509" s="7"/>
      <c r="BG509" s="7"/>
      <c r="BH509" s="7"/>
      <c r="BI509" s="7"/>
      <c r="BJ509" s="7"/>
      <c r="BK509" s="7"/>
      <c r="BL509" s="7"/>
      <c r="BM509" s="7"/>
    </row>
    <row r="510" spans="1:65" ht="15.5"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c r="AZ510" s="7"/>
      <c r="BA510" s="7"/>
      <c r="BB510" s="7"/>
      <c r="BC510" s="7"/>
      <c r="BD510" s="7"/>
      <c r="BE510" s="7"/>
      <c r="BF510" s="7"/>
      <c r="BG510" s="7"/>
      <c r="BH510" s="7"/>
      <c r="BI510" s="7"/>
      <c r="BJ510" s="7"/>
      <c r="BK510" s="7"/>
      <c r="BL510" s="7"/>
      <c r="BM510" s="7"/>
    </row>
    <row r="511" spans="1:65" ht="15.5"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c r="AZ511" s="7"/>
      <c r="BA511" s="7"/>
      <c r="BB511" s="7"/>
      <c r="BC511" s="7"/>
      <c r="BD511" s="7"/>
      <c r="BE511" s="7"/>
      <c r="BF511" s="7"/>
      <c r="BG511" s="7"/>
      <c r="BH511" s="7"/>
      <c r="BI511" s="7"/>
      <c r="BJ511" s="7"/>
      <c r="BK511" s="7"/>
      <c r="BL511" s="7"/>
      <c r="BM511" s="7"/>
    </row>
    <row r="512" spans="1:65" ht="15.5"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c r="AZ512" s="7"/>
      <c r="BA512" s="7"/>
      <c r="BB512" s="7"/>
      <c r="BC512" s="7"/>
      <c r="BD512" s="7"/>
      <c r="BE512" s="7"/>
      <c r="BF512" s="7"/>
      <c r="BG512" s="7"/>
      <c r="BH512" s="7"/>
      <c r="BI512" s="7"/>
      <c r="BJ512" s="7"/>
      <c r="BK512" s="7"/>
      <c r="BL512" s="7"/>
      <c r="BM512" s="7"/>
    </row>
    <row r="513" spans="1:65" ht="15.5"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c r="AZ513" s="7"/>
      <c r="BA513" s="7"/>
      <c r="BB513" s="7"/>
      <c r="BC513" s="7"/>
      <c r="BD513" s="7"/>
      <c r="BE513" s="7"/>
      <c r="BF513" s="7"/>
      <c r="BG513" s="7"/>
      <c r="BH513" s="7"/>
      <c r="BI513" s="7"/>
      <c r="BJ513" s="7"/>
      <c r="BK513" s="7"/>
      <c r="BL513" s="7"/>
      <c r="BM513" s="7"/>
    </row>
    <row r="514" spans="1:65" ht="15.5"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c r="AZ514" s="7"/>
      <c r="BA514" s="7"/>
      <c r="BB514" s="7"/>
      <c r="BC514" s="7"/>
      <c r="BD514" s="7"/>
      <c r="BE514" s="7"/>
      <c r="BF514" s="7"/>
      <c r="BG514" s="7"/>
      <c r="BH514" s="7"/>
      <c r="BI514" s="7"/>
      <c r="BJ514" s="7"/>
      <c r="BK514" s="7"/>
      <c r="BL514" s="7"/>
      <c r="BM514" s="7"/>
    </row>
    <row r="515" spans="1:65" ht="15.5"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c r="AZ515" s="7"/>
      <c r="BA515" s="7"/>
      <c r="BB515" s="7"/>
      <c r="BC515" s="7"/>
      <c r="BD515" s="7"/>
      <c r="BE515" s="7"/>
      <c r="BF515" s="7"/>
      <c r="BG515" s="7"/>
      <c r="BH515" s="7"/>
      <c r="BI515" s="7"/>
      <c r="BJ515" s="7"/>
      <c r="BK515" s="7"/>
      <c r="BL515" s="7"/>
      <c r="BM515" s="7"/>
    </row>
    <row r="516" spans="1:65" ht="15.5"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c r="AZ516" s="7"/>
      <c r="BA516" s="7"/>
      <c r="BB516" s="7"/>
      <c r="BC516" s="7"/>
      <c r="BD516" s="7"/>
      <c r="BE516" s="7"/>
      <c r="BF516" s="7"/>
      <c r="BG516" s="7"/>
      <c r="BH516" s="7"/>
      <c r="BI516" s="7"/>
      <c r="BJ516" s="7"/>
      <c r="BK516" s="7"/>
      <c r="BL516" s="7"/>
      <c r="BM516" s="7"/>
    </row>
    <row r="517" spans="1:65" ht="15.5"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Y517" s="7"/>
      <c r="AZ517" s="7"/>
      <c r="BA517" s="7"/>
      <c r="BB517" s="7"/>
      <c r="BC517" s="7"/>
      <c r="BD517" s="7"/>
      <c r="BE517" s="7"/>
      <c r="BF517" s="7"/>
      <c r="BG517" s="7"/>
      <c r="BH517" s="7"/>
      <c r="BI517" s="7"/>
      <c r="BJ517" s="7"/>
      <c r="BK517" s="7"/>
      <c r="BL517" s="7"/>
      <c r="BM517" s="7"/>
    </row>
    <row r="518" spans="1:65" ht="15.5"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Y518" s="7"/>
      <c r="AZ518" s="7"/>
      <c r="BA518" s="7"/>
      <c r="BB518" s="7"/>
      <c r="BC518" s="7"/>
      <c r="BD518" s="7"/>
      <c r="BE518" s="7"/>
      <c r="BF518" s="7"/>
      <c r="BG518" s="7"/>
      <c r="BH518" s="7"/>
      <c r="BI518" s="7"/>
      <c r="BJ518" s="7"/>
      <c r="BK518" s="7"/>
      <c r="BL518" s="7"/>
      <c r="BM518" s="7"/>
    </row>
    <row r="519" spans="1:65" ht="15.5"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c r="BC519" s="7"/>
      <c r="BD519" s="7"/>
      <c r="BE519" s="7"/>
      <c r="BF519" s="7"/>
      <c r="BG519" s="7"/>
      <c r="BH519" s="7"/>
      <c r="BI519" s="7"/>
      <c r="BJ519" s="7"/>
      <c r="BK519" s="7"/>
      <c r="BL519" s="7"/>
      <c r="BM519" s="7"/>
    </row>
    <row r="520" spans="1:65" ht="15.5"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c r="AX520" s="7"/>
      <c r="AY520" s="7"/>
      <c r="AZ520" s="7"/>
      <c r="BA520" s="7"/>
      <c r="BB520" s="7"/>
      <c r="BC520" s="7"/>
      <c r="BD520" s="7"/>
      <c r="BE520" s="7"/>
      <c r="BF520" s="7"/>
      <c r="BG520" s="7"/>
      <c r="BH520" s="7"/>
      <c r="BI520" s="7"/>
      <c r="BJ520" s="7"/>
      <c r="BK520" s="7"/>
      <c r="BL520" s="7"/>
      <c r="BM520" s="7"/>
    </row>
    <row r="521" spans="1:65" ht="15.5"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c r="AX521" s="7"/>
      <c r="AY521" s="7"/>
      <c r="AZ521" s="7"/>
      <c r="BA521" s="7"/>
      <c r="BB521" s="7"/>
      <c r="BC521" s="7"/>
      <c r="BD521" s="7"/>
      <c r="BE521" s="7"/>
      <c r="BF521" s="7"/>
      <c r="BG521" s="7"/>
      <c r="BH521" s="7"/>
      <c r="BI521" s="7"/>
      <c r="BJ521" s="7"/>
      <c r="BK521" s="7"/>
      <c r="BL521" s="7"/>
      <c r="BM521" s="7"/>
    </row>
    <row r="522" spans="1:65" ht="15.5"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c r="AX522" s="7"/>
      <c r="AY522" s="7"/>
      <c r="AZ522" s="7"/>
      <c r="BA522" s="7"/>
      <c r="BB522" s="7"/>
      <c r="BC522" s="7"/>
      <c r="BD522" s="7"/>
      <c r="BE522" s="7"/>
      <c r="BF522" s="7"/>
      <c r="BG522" s="7"/>
      <c r="BH522" s="7"/>
      <c r="BI522" s="7"/>
      <c r="BJ522" s="7"/>
      <c r="BK522" s="7"/>
      <c r="BL522" s="7"/>
      <c r="BM522" s="7"/>
    </row>
    <row r="523" spans="1:65" ht="15.5"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c r="AX523" s="7"/>
      <c r="AY523" s="7"/>
      <c r="AZ523" s="7"/>
      <c r="BA523" s="7"/>
      <c r="BB523" s="7"/>
      <c r="BC523" s="7"/>
      <c r="BD523" s="7"/>
      <c r="BE523" s="7"/>
      <c r="BF523" s="7"/>
      <c r="BG523" s="7"/>
      <c r="BH523" s="7"/>
      <c r="BI523" s="7"/>
      <c r="BJ523" s="7"/>
      <c r="BK523" s="7"/>
      <c r="BL523" s="7"/>
      <c r="BM523" s="7"/>
    </row>
    <row r="524" spans="1:65" ht="15.5"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X524" s="7"/>
      <c r="AY524" s="7"/>
      <c r="AZ524" s="7"/>
      <c r="BA524" s="7"/>
      <c r="BB524" s="7"/>
      <c r="BC524" s="7"/>
      <c r="BD524" s="7"/>
      <c r="BE524" s="7"/>
      <c r="BF524" s="7"/>
      <c r="BG524" s="7"/>
      <c r="BH524" s="7"/>
      <c r="BI524" s="7"/>
      <c r="BJ524" s="7"/>
      <c r="BK524" s="7"/>
      <c r="BL524" s="7"/>
      <c r="BM524" s="7"/>
    </row>
    <row r="525" spans="1:65" ht="15.5"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c r="AX525" s="7"/>
      <c r="AY525" s="7"/>
      <c r="AZ525" s="7"/>
      <c r="BA525" s="7"/>
      <c r="BB525" s="7"/>
      <c r="BC525" s="7"/>
      <c r="BD525" s="7"/>
      <c r="BE525" s="7"/>
      <c r="BF525" s="7"/>
      <c r="BG525" s="7"/>
      <c r="BH525" s="7"/>
      <c r="BI525" s="7"/>
      <c r="BJ525" s="7"/>
      <c r="BK525" s="7"/>
      <c r="BL525" s="7"/>
      <c r="BM525" s="7"/>
    </row>
    <row r="526" spans="1:65" ht="15.5"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c r="AX526" s="7"/>
      <c r="AY526" s="7"/>
      <c r="AZ526" s="7"/>
      <c r="BA526" s="7"/>
      <c r="BB526" s="7"/>
      <c r="BC526" s="7"/>
      <c r="BD526" s="7"/>
      <c r="BE526" s="7"/>
      <c r="BF526" s="7"/>
      <c r="BG526" s="7"/>
      <c r="BH526" s="7"/>
      <c r="BI526" s="7"/>
      <c r="BJ526" s="7"/>
      <c r="BK526" s="7"/>
      <c r="BL526" s="7"/>
      <c r="BM526" s="7"/>
    </row>
    <row r="527" spans="1:65" ht="15.5"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c r="AX527" s="7"/>
      <c r="AY527" s="7"/>
      <c r="AZ527" s="7"/>
      <c r="BA527" s="7"/>
      <c r="BB527" s="7"/>
      <c r="BC527" s="7"/>
      <c r="BD527" s="7"/>
      <c r="BE527" s="7"/>
      <c r="BF527" s="7"/>
      <c r="BG527" s="7"/>
      <c r="BH527" s="7"/>
      <c r="BI527" s="7"/>
      <c r="BJ527" s="7"/>
      <c r="BK527" s="7"/>
      <c r="BL527" s="7"/>
      <c r="BM527" s="7"/>
    </row>
    <row r="528" spans="1:65" ht="15.5"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c r="AX528" s="7"/>
      <c r="AY528" s="7"/>
      <c r="AZ528" s="7"/>
      <c r="BA528" s="7"/>
      <c r="BB528" s="7"/>
      <c r="BC528" s="7"/>
      <c r="BD528" s="7"/>
      <c r="BE528" s="7"/>
      <c r="BF528" s="7"/>
      <c r="BG528" s="7"/>
      <c r="BH528" s="7"/>
      <c r="BI528" s="7"/>
      <c r="BJ528" s="7"/>
      <c r="BK528" s="7"/>
      <c r="BL528" s="7"/>
      <c r="BM528" s="7"/>
    </row>
    <row r="529" spans="1:65" ht="15.5"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c r="AX529" s="7"/>
      <c r="AY529" s="7"/>
      <c r="AZ529" s="7"/>
      <c r="BA529" s="7"/>
      <c r="BB529" s="7"/>
      <c r="BC529" s="7"/>
      <c r="BD529" s="7"/>
      <c r="BE529" s="7"/>
      <c r="BF529" s="7"/>
      <c r="BG529" s="7"/>
      <c r="BH529" s="7"/>
      <c r="BI529" s="7"/>
      <c r="BJ529" s="7"/>
      <c r="BK529" s="7"/>
      <c r="BL529" s="7"/>
      <c r="BM529" s="7"/>
    </row>
    <row r="530" spans="1:65" ht="15.5"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c r="AX530" s="7"/>
      <c r="AY530" s="7"/>
      <c r="AZ530" s="7"/>
      <c r="BA530" s="7"/>
      <c r="BB530" s="7"/>
      <c r="BC530" s="7"/>
      <c r="BD530" s="7"/>
      <c r="BE530" s="7"/>
      <c r="BF530" s="7"/>
      <c r="BG530" s="7"/>
      <c r="BH530" s="7"/>
      <c r="BI530" s="7"/>
      <c r="BJ530" s="7"/>
      <c r="BK530" s="7"/>
      <c r="BL530" s="7"/>
      <c r="BM530" s="7"/>
    </row>
    <row r="531" spans="1:65" ht="15.5"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c r="AX531" s="7"/>
      <c r="AY531" s="7"/>
      <c r="AZ531" s="7"/>
      <c r="BA531" s="7"/>
      <c r="BB531" s="7"/>
      <c r="BC531" s="7"/>
      <c r="BD531" s="7"/>
      <c r="BE531" s="7"/>
      <c r="BF531" s="7"/>
      <c r="BG531" s="7"/>
      <c r="BH531" s="7"/>
      <c r="BI531" s="7"/>
      <c r="BJ531" s="7"/>
      <c r="BK531" s="7"/>
      <c r="BL531" s="7"/>
      <c r="BM531" s="7"/>
    </row>
    <row r="532" spans="1:65" ht="15.5"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c r="AX532" s="7"/>
      <c r="AY532" s="7"/>
      <c r="AZ532" s="7"/>
      <c r="BA532" s="7"/>
      <c r="BB532" s="7"/>
      <c r="BC532" s="7"/>
      <c r="BD532" s="7"/>
      <c r="BE532" s="7"/>
      <c r="BF532" s="7"/>
      <c r="BG532" s="7"/>
      <c r="BH532" s="7"/>
      <c r="BI532" s="7"/>
      <c r="BJ532" s="7"/>
      <c r="BK532" s="7"/>
      <c r="BL532" s="7"/>
      <c r="BM532" s="7"/>
    </row>
    <row r="533" spans="1:65" ht="15.5"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c r="AX533" s="7"/>
      <c r="AY533" s="7"/>
      <c r="AZ533" s="7"/>
      <c r="BA533" s="7"/>
      <c r="BB533" s="7"/>
      <c r="BC533" s="7"/>
      <c r="BD533" s="7"/>
      <c r="BE533" s="7"/>
      <c r="BF533" s="7"/>
      <c r="BG533" s="7"/>
      <c r="BH533" s="7"/>
      <c r="BI533" s="7"/>
      <c r="BJ533" s="7"/>
      <c r="BK533" s="7"/>
      <c r="BL533" s="7"/>
      <c r="BM533" s="7"/>
    </row>
    <row r="534" spans="1:65" ht="15.5"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c r="AX534" s="7"/>
      <c r="AY534" s="7"/>
      <c r="AZ534" s="7"/>
      <c r="BA534" s="7"/>
      <c r="BB534" s="7"/>
      <c r="BC534" s="7"/>
      <c r="BD534" s="7"/>
      <c r="BE534" s="7"/>
      <c r="BF534" s="7"/>
      <c r="BG534" s="7"/>
      <c r="BH534" s="7"/>
      <c r="BI534" s="7"/>
      <c r="BJ534" s="7"/>
      <c r="BK534" s="7"/>
      <c r="BL534" s="7"/>
      <c r="BM534" s="7"/>
    </row>
    <row r="535" spans="1:65" ht="15.5"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c r="AX535" s="7"/>
      <c r="AY535" s="7"/>
      <c r="AZ535" s="7"/>
      <c r="BA535" s="7"/>
      <c r="BB535" s="7"/>
      <c r="BC535" s="7"/>
      <c r="BD535" s="7"/>
      <c r="BE535" s="7"/>
      <c r="BF535" s="7"/>
      <c r="BG535" s="7"/>
      <c r="BH535" s="7"/>
      <c r="BI535" s="7"/>
      <c r="BJ535" s="7"/>
      <c r="BK535" s="7"/>
      <c r="BL535" s="7"/>
      <c r="BM535" s="7"/>
    </row>
    <row r="536" spans="1:65" ht="15.5"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c r="AX536" s="7"/>
      <c r="AY536" s="7"/>
      <c r="AZ536" s="7"/>
      <c r="BA536" s="7"/>
      <c r="BB536" s="7"/>
      <c r="BC536" s="7"/>
      <c r="BD536" s="7"/>
      <c r="BE536" s="7"/>
      <c r="BF536" s="7"/>
      <c r="BG536" s="7"/>
      <c r="BH536" s="7"/>
      <c r="BI536" s="7"/>
      <c r="BJ536" s="7"/>
      <c r="BK536" s="7"/>
      <c r="BL536" s="7"/>
      <c r="BM536" s="7"/>
    </row>
    <row r="537" spans="1:65" ht="15.5"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c r="AX537" s="7"/>
      <c r="AY537" s="7"/>
      <c r="AZ537" s="7"/>
      <c r="BA537" s="7"/>
      <c r="BB537" s="7"/>
      <c r="BC537" s="7"/>
      <c r="BD537" s="7"/>
      <c r="BE537" s="7"/>
      <c r="BF537" s="7"/>
      <c r="BG537" s="7"/>
      <c r="BH537" s="7"/>
      <c r="BI537" s="7"/>
      <c r="BJ537" s="7"/>
      <c r="BK537" s="7"/>
      <c r="BL537" s="7"/>
      <c r="BM537" s="7"/>
    </row>
    <row r="538" spans="1:65" ht="15.5"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c r="AX538" s="7"/>
      <c r="AY538" s="7"/>
      <c r="AZ538" s="7"/>
      <c r="BA538" s="7"/>
      <c r="BB538" s="7"/>
      <c r="BC538" s="7"/>
      <c r="BD538" s="7"/>
      <c r="BE538" s="7"/>
      <c r="BF538" s="7"/>
      <c r="BG538" s="7"/>
      <c r="BH538" s="7"/>
      <c r="BI538" s="7"/>
      <c r="BJ538" s="7"/>
      <c r="BK538" s="7"/>
      <c r="BL538" s="7"/>
      <c r="BM538" s="7"/>
    </row>
    <row r="539" spans="1:65" ht="15.5"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c r="AX539" s="7"/>
      <c r="AY539" s="7"/>
      <c r="AZ539" s="7"/>
      <c r="BA539" s="7"/>
      <c r="BB539" s="7"/>
      <c r="BC539" s="7"/>
      <c r="BD539" s="7"/>
      <c r="BE539" s="7"/>
      <c r="BF539" s="7"/>
      <c r="BG539" s="7"/>
      <c r="BH539" s="7"/>
      <c r="BI539" s="7"/>
      <c r="BJ539" s="7"/>
      <c r="BK539" s="7"/>
      <c r="BL539" s="7"/>
      <c r="BM539" s="7"/>
    </row>
    <row r="540" spans="1:65" ht="15.5"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c r="AX540" s="7"/>
      <c r="AY540" s="7"/>
      <c r="AZ540" s="7"/>
      <c r="BA540" s="7"/>
      <c r="BB540" s="7"/>
      <c r="BC540" s="7"/>
      <c r="BD540" s="7"/>
      <c r="BE540" s="7"/>
      <c r="BF540" s="7"/>
      <c r="BG540" s="7"/>
      <c r="BH540" s="7"/>
      <c r="BI540" s="7"/>
      <c r="BJ540" s="7"/>
      <c r="BK540" s="7"/>
      <c r="BL540" s="7"/>
      <c r="BM540" s="7"/>
    </row>
    <row r="541" spans="1:65" ht="15.5"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c r="AX541" s="7"/>
      <c r="AY541" s="7"/>
      <c r="AZ541" s="7"/>
      <c r="BA541" s="7"/>
      <c r="BB541" s="7"/>
      <c r="BC541" s="7"/>
      <c r="BD541" s="7"/>
      <c r="BE541" s="7"/>
      <c r="BF541" s="7"/>
      <c r="BG541" s="7"/>
      <c r="BH541" s="7"/>
      <c r="BI541" s="7"/>
      <c r="BJ541" s="7"/>
      <c r="BK541" s="7"/>
      <c r="BL541" s="7"/>
      <c r="BM541" s="7"/>
    </row>
    <row r="542" spans="1:65" ht="15.5"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X542" s="7"/>
      <c r="AY542" s="7"/>
      <c r="AZ542" s="7"/>
      <c r="BA542" s="7"/>
      <c r="BB542" s="7"/>
      <c r="BC542" s="7"/>
      <c r="BD542" s="7"/>
      <c r="BE542" s="7"/>
      <c r="BF542" s="7"/>
      <c r="BG542" s="7"/>
      <c r="BH542" s="7"/>
      <c r="BI542" s="7"/>
      <c r="BJ542" s="7"/>
      <c r="BK542" s="7"/>
      <c r="BL542" s="7"/>
      <c r="BM542" s="7"/>
    </row>
    <row r="543" spans="1:65" ht="15.5"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c r="AX543" s="7"/>
      <c r="AY543" s="7"/>
      <c r="AZ543" s="7"/>
      <c r="BA543" s="7"/>
      <c r="BB543" s="7"/>
      <c r="BC543" s="7"/>
      <c r="BD543" s="7"/>
      <c r="BE543" s="7"/>
      <c r="BF543" s="7"/>
      <c r="BG543" s="7"/>
      <c r="BH543" s="7"/>
      <c r="BI543" s="7"/>
      <c r="BJ543" s="7"/>
      <c r="BK543" s="7"/>
      <c r="BL543" s="7"/>
      <c r="BM543" s="7"/>
    </row>
    <row r="544" spans="1:65" ht="15.5"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c r="AX544" s="7"/>
      <c r="AY544" s="7"/>
      <c r="AZ544" s="7"/>
      <c r="BA544" s="7"/>
      <c r="BB544" s="7"/>
      <c r="BC544" s="7"/>
      <c r="BD544" s="7"/>
      <c r="BE544" s="7"/>
      <c r="BF544" s="7"/>
      <c r="BG544" s="7"/>
      <c r="BH544" s="7"/>
      <c r="BI544" s="7"/>
      <c r="BJ544" s="7"/>
      <c r="BK544" s="7"/>
      <c r="BL544" s="7"/>
      <c r="BM544" s="7"/>
    </row>
    <row r="545" spans="1:65" ht="15.5"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c r="AX545" s="7"/>
      <c r="AY545" s="7"/>
      <c r="AZ545" s="7"/>
      <c r="BA545" s="7"/>
      <c r="BB545" s="7"/>
      <c r="BC545" s="7"/>
      <c r="BD545" s="7"/>
      <c r="BE545" s="7"/>
      <c r="BF545" s="7"/>
      <c r="BG545" s="7"/>
      <c r="BH545" s="7"/>
      <c r="BI545" s="7"/>
      <c r="BJ545" s="7"/>
      <c r="BK545" s="7"/>
      <c r="BL545" s="7"/>
      <c r="BM545" s="7"/>
    </row>
    <row r="546" spans="1:65" ht="15.5"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c r="AX546" s="7"/>
      <c r="AY546" s="7"/>
      <c r="AZ546" s="7"/>
      <c r="BA546" s="7"/>
      <c r="BB546" s="7"/>
      <c r="BC546" s="7"/>
      <c r="BD546" s="7"/>
      <c r="BE546" s="7"/>
      <c r="BF546" s="7"/>
      <c r="BG546" s="7"/>
      <c r="BH546" s="7"/>
      <c r="BI546" s="7"/>
      <c r="BJ546" s="7"/>
      <c r="BK546" s="7"/>
      <c r="BL546" s="7"/>
      <c r="BM546" s="7"/>
    </row>
    <row r="547" spans="1:65" ht="15.5"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c r="AX547" s="7"/>
      <c r="AY547" s="7"/>
      <c r="AZ547" s="7"/>
      <c r="BA547" s="7"/>
      <c r="BB547" s="7"/>
      <c r="BC547" s="7"/>
      <c r="BD547" s="7"/>
      <c r="BE547" s="7"/>
      <c r="BF547" s="7"/>
      <c r="BG547" s="7"/>
      <c r="BH547" s="7"/>
      <c r="BI547" s="7"/>
      <c r="BJ547" s="7"/>
      <c r="BK547" s="7"/>
      <c r="BL547" s="7"/>
      <c r="BM547" s="7"/>
    </row>
    <row r="548" spans="1:65" ht="15.5"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c r="AX548" s="7"/>
      <c r="AY548" s="7"/>
      <c r="AZ548" s="7"/>
      <c r="BA548" s="7"/>
      <c r="BB548" s="7"/>
      <c r="BC548" s="7"/>
      <c r="BD548" s="7"/>
      <c r="BE548" s="7"/>
      <c r="BF548" s="7"/>
      <c r="BG548" s="7"/>
      <c r="BH548" s="7"/>
      <c r="BI548" s="7"/>
      <c r="BJ548" s="7"/>
      <c r="BK548" s="7"/>
      <c r="BL548" s="7"/>
      <c r="BM548" s="7"/>
    </row>
    <row r="549" spans="1:65" ht="15.5"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c r="AX549" s="7"/>
      <c r="AY549" s="7"/>
      <c r="AZ549" s="7"/>
      <c r="BA549" s="7"/>
      <c r="BB549" s="7"/>
      <c r="BC549" s="7"/>
      <c r="BD549" s="7"/>
      <c r="BE549" s="7"/>
      <c r="BF549" s="7"/>
      <c r="BG549" s="7"/>
      <c r="BH549" s="7"/>
      <c r="BI549" s="7"/>
      <c r="BJ549" s="7"/>
      <c r="BK549" s="7"/>
      <c r="BL549" s="7"/>
      <c r="BM549" s="7"/>
    </row>
    <row r="550" spans="1:65" ht="15.5"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c r="AX550" s="7"/>
      <c r="AY550" s="7"/>
      <c r="AZ550" s="7"/>
      <c r="BA550" s="7"/>
      <c r="BB550" s="7"/>
      <c r="BC550" s="7"/>
      <c r="BD550" s="7"/>
      <c r="BE550" s="7"/>
      <c r="BF550" s="7"/>
      <c r="BG550" s="7"/>
      <c r="BH550" s="7"/>
      <c r="BI550" s="7"/>
      <c r="BJ550" s="7"/>
      <c r="BK550" s="7"/>
      <c r="BL550" s="7"/>
      <c r="BM550" s="7"/>
    </row>
    <row r="551" spans="1:65" ht="15.5"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c r="AX551" s="7"/>
      <c r="AY551" s="7"/>
      <c r="AZ551" s="7"/>
      <c r="BA551" s="7"/>
      <c r="BB551" s="7"/>
      <c r="BC551" s="7"/>
      <c r="BD551" s="7"/>
      <c r="BE551" s="7"/>
      <c r="BF551" s="7"/>
      <c r="BG551" s="7"/>
      <c r="BH551" s="7"/>
      <c r="BI551" s="7"/>
      <c r="BJ551" s="7"/>
      <c r="BK551" s="7"/>
      <c r="BL551" s="7"/>
      <c r="BM551" s="7"/>
    </row>
    <row r="552" spans="1:65" ht="15.5"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c r="AX552" s="7"/>
      <c r="AY552" s="7"/>
      <c r="AZ552" s="7"/>
      <c r="BA552" s="7"/>
      <c r="BB552" s="7"/>
      <c r="BC552" s="7"/>
      <c r="BD552" s="7"/>
      <c r="BE552" s="7"/>
      <c r="BF552" s="7"/>
      <c r="BG552" s="7"/>
      <c r="BH552" s="7"/>
      <c r="BI552" s="7"/>
      <c r="BJ552" s="7"/>
      <c r="BK552" s="7"/>
      <c r="BL552" s="7"/>
      <c r="BM552" s="7"/>
    </row>
    <row r="553" spans="1:65" ht="15.5"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c r="AX553" s="7"/>
      <c r="AY553" s="7"/>
      <c r="AZ553" s="7"/>
      <c r="BA553" s="7"/>
      <c r="BB553" s="7"/>
      <c r="BC553" s="7"/>
      <c r="BD553" s="7"/>
      <c r="BE553" s="7"/>
      <c r="BF553" s="7"/>
      <c r="BG553" s="7"/>
      <c r="BH553" s="7"/>
      <c r="BI553" s="7"/>
      <c r="BJ553" s="7"/>
      <c r="BK553" s="7"/>
      <c r="BL553" s="7"/>
      <c r="BM553" s="7"/>
    </row>
    <row r="554" spans="1:65" ht="15.5"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c r="AX554" s="7"/>
      <c r="AY554" s="7"/>
      <c r="AZ554" s="7"/>
      <c r="BA554" s="7"/>
      <c r="BB554" s="7"/>
      <c r="BC554" s="7"/>
      <c r="BD554" s="7"/>
      <c r="BE554" s="7"/>
      <c r="BF554" s="7"/>
      <c r="BG554" s="7"/>
      <c r="BH554" s="7"/>
      <c r="BI554" s="7"/>
      <c r="BJ554" s="7"/>
      <c r="BK554" s="7"/>
      <c r="BL554" s="7"/>
      <c r="BM554" s="7"/>
    </row>
    <row r="555" spans="1:65" ht="15.5"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c r="AX555" s="7"/>
      <c r="AY555" s="7"/>
      <c r="AZ555" s="7"/>
      <c r="BA555" s="7"/>
      <c r="BB555" s="7"/>
      <c r="BC555" s="7"/>
      <c r="BD555" s="7"/>
      <c r="BE555" s="7"/>
      <c r="BF555" s="7"/>
      <c r="BG555" s="7"/>
      <c r="BH555" s="7"/>
      <c r="BI555" s="7"/>
      <c r="BJ555" s="7"/>
      <c r="BK555" s="7"/>
      <c r="BL555" s="7"/>
      <c r="BM555" s="7"/>
    </row>
    <row r="556" spans="1:65" ht="15.5"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c r="AX556" s="7"/>
      <c r="AY556" s="7"/>
      <c r="AZ556" s="7"/>
      <c r="BA556" s="7"/>
      <c r="BB556" s="7"/>
      <c r="BC556" s="7"/>
      <c r="BD556" s="7"/>
      <c r="BE556" s="7"/>
      <c r="BF556" s="7"/>
      <c r="BG556" s="7"/>
      <c r="BH556" s="7"/>
      <c r="BI556" s="7"/>
      <c r="BJ556" s="7"/>
      <c r="BK556" s="7"/>
      <c r="BL556" s="7"/>
      <c r="BM556" s="7"/>
    </row>
    <row r="557" spans="1:65" ht="15.5"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c r="AX557" s="7"/>
      <c r="AY557" s="7"/>
      <c r="AZ557" s="7"/>
      <c r="BA557" s="7"/>
      <c r="BB557" s="7"/>
      <c r="BC557" s="7"/>
      <c r="BD557" s="7"/>
      <c r="BE557" s="7"/>
      <c r="BF557" s="7"/>
      <c r="BG557" s="7"/>
      <c r="BH557" s="7"/>
      <c r="BI557" s="7"/>
      <c r="BJ557" s="7"/>
      <c r="BK557" s="7"/>
      <c r="BL557" s="7"/>
      <c r="BM557" s="7"/>
    </row>
    <row r="558" spans="1:65" ht="15.5"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c r="AX558" s="7"/>
      <c r="AY558" s="7"/>
      <c r="AZ558" s="7"/>
      <c r="BA558" s="7"/>
      <c r="BB558" s="7"/>
      <c r="BC558" s="7"/>
      <c r="BD558" s="7"/>
      <c r="BE558" s="7"/>
      <c r="BF558" s="7"/>
      <c r="BG558" s="7"/>
      <c r="BH558" s="7"/>
      <c r="BI558" s="7"/>
      <c r="BJ558" s="7"/>
      <c r="BK558" s="7"/>
      <c r="BL558" s="7"/>
      <c r="BM558" s="7"/>
    </row>
    <row r="559" spans="1:65" ht="15.5"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c r="AX559" s="7"/>
      <c r="AY559" s="7"/>
      <c r="AZ559" s="7"/>
      <c r="BA559" s="7"/>
      <c r="BB559" s="7"/>
      <c r="BC559" s="7"/>
      <c r="BD559" s="7"/>
      <c r="BE559" s="7"/>
      <c r="BF559" s="7"/>
      <c r="BG559" s="7"/>
      <c r="BH559" s="7"/>
      <c r="BI559" s="7"/>
      <c r="BJ559" s="7"/>
      <c r="BK559" s="7"/>
      <c r="BL559" s="7"/>
      <c r="BM559" s="7"/>
    </row>
    <row r="560" spans="1:65" ht="15.5"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c r="AX560" s="7"/>
      <c r="AY560" s="7"/>
      <c r="AZ560" s="7"/>
      <c r="BA560" s="7"/>
      <c r="BB560" s="7"/>
      <c r="BC560" s="7"/>
      <c r="BD560" s="7"/>
      <c r="BE560" s="7"/>
      <c r="BF560" s="7"/>
      <c r="BG560" s="7"/>
      <c r="BH560" s="7"/>
      <c r="BI560" s="7"/>
      <c r="BJ560" s="7"/>
      <c r="BK560" s="7"/>
      <c r="BL560" s="7"/>
      <c r="BM560" s="7"/>
    </row>
    <row r="561" spans="1:65" ht="15.5"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c r="AX561" s="7"/>
      <c r="AY561" s="7"/>
      <c r="AZ561" s="7"/>
      <c r="BA561" s="7"/>
      <c r="BB561" s="7"/>
      <c r="BC561" s="7"/>
      <c r="BD561" s="7"/>
      <c r="BE561" s="7"/>
      <c r="BF561" s="7"/>
      <c r="BG561" s="7"/>
      <c r="BH561" s="7"/>
      <c r="BI561" s="7"/>
      <c r="BJ561" s="7"/>
      <c r="BK561" s="7"/>
      <c r="BL561" s="7"/>
      <c r="BM561" s="7"/>
    </row>
    <row r="562" spans="1:65" ht="15.5"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c r="AX562" s="7"/>
      <c r="AY562" s="7"/>
      <c r="AZ562" s="7"/>
      <c r="BA562" s="7"/>
      <c r="BB562" s="7"/>
      <c r="BC562" s="7"/>
      <c r="BD562" s="7"/>
      <c r="BE562" s="7"/>
      <c r="BF562" s="7"/>
      <c r="BG562" s="7"/>
      <c r="BH562" s="7"/>
      <c r="BI562" s="7"/>
      <c r="BJ562" s="7"/>
      <c r="BK562" s="7"/>
      <c r="BL562" s="7"/>
      <c r="BM562" s="7"/>
    </row>
    <row r="563" spans="1:65" ht="15.5"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c r="AX563" s="7"/>
      <c r="AY563" s="7"/>
      <c r="AZ563" s="7"/>
      <c r="BA563" s="7"/>
      <c r="BB563" s="7"/>
      <c r="BC563" s="7"/>
      <c r="BD563" s="7"/>
      <c r="BE563" s="7"/>
      <c r="BF563" s="7"/>
      <c r="BG563" s="7"/>
      <c r="BH563" s="7"/>
      <c r="BI563" s="7"/>
      <c r="BJ563" s="7"/>
      <c r="BK563" s="7"/>
      <c r="BL563" s="7"/>
      <c r="BM563" s="7"/>
    </row>
    <row r="564" spans="1:65" ht="15.5"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c r="AX564" s="7"/>
      <c r="AY564" s="7"/>
      <c r="AZ564" s="7"/>
      <c r="BA564" s="7"/>
      <c r="BB564" s="7"/>
      <c r="BC564" s="7"/>
      <c r="BD564" s="7"/>
      <c r="BE564" s="7"/>
      <c r="BF564" s="7"/>
      <c r="BG564" s="7"/>
      <c r="BH564" s="7"/>
      <c r="BI564" s="7"/>
      <c r="BJ564" s="7"/>
      <c r="BK564" s="7"/>
      <c r="BL564" s="7"/>
      <c r="BM564" s="7"/>
    </row>
    <row r="565" spans="1:65" ht="15.5"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c r="AX565" s="7"/>
      <c r="AY565" s="7"/>
      <c r="AZ565" s="7"/>
      <c r="BA565" s="7"/>
      <c r="BB565" s="7"/>
      <c r="BC565" s="7"/>
      <c r="BD565" s="7"/>
      <c r="BE565" s="7"/>
      <c r="BF565" s="7"/>
      <c r="BG565" s="7"/>
      <c r="BH565" s="7"/>
      <c r="BI565" s="7"/>
      <c r="BJ565" s="7"/>
      <c r="BK565" s="7"/>
      <c r="BL565" s="7"/>
      <c r="BM565" s="7"/>
    </row>
    <row r="566" spans="1:65" ht="15.5"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7"/>
      <c r="BJ566" s="7"/>
      <c r="BK566" s="7"/>
      <c r="BL566" s="7"/>
      <c r="BM566" s="7"/>
    </row>
    <row r="567" spans="1:65" ht="15.5"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c r="AX567" s="7"/>
      <c r="AY567" s="7"/>
      <c r="AZ567" s="7"/>
      <c r="BA567" s="7"/>
      <c r="BB567" s="7"/>
      <c r="BC567" s="7"/>
      <c r="BD567" s="7"/>
      <c r="BE567" s="7"/>
      <c r="BF567" s="7"/>
      <c r="BG567" s="7"/>
      <c r="BH567" s="7"/>
      <c r="BI567" s="7"/>
      <c r="BJ567" s="7"/>
      <c r="BK567" s="7"/>
      <c r="BL567" s="7"/>
      <c r="BM567" s="7"/>
    </row>
    <row r="568" spans="1:65" ht="15.5"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c r="AX568" s="7"/>
      <c r="AY568" s="7"/>
      <c r="AZ568" s="7"/>
      <c r="BA568" s="7"/>
      <c r="BB568" s="7"/>
      <c r="BC568" s="7"/>
      <c r="BD568" s="7"/>
      <c r="BE568" s="7"/>
      <c r="BF568" s="7"/>
      <c r="BG568" s="7"/>
      <c r="BH568" s="7"/>
      <c r="BI568" s="7"/>
      <c r="BJ568" s="7"/>
      <c r="BK568" s="7"/>
      <c r="BL568" s="7"/>
      <c r="BM568" s="7"/>
    </row>
    <row r="569" spans="1:65" ht="15.5"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c r="AX569" s="7"/>
      <c r="AY569" s="7"/>
      <c r="AZ569" s="7"/>
      <c r="BA569" s="7"/>
      <c r="BB569" s="7"/>
      <c r="BC569" s="7"/>
      <c r="BD569" s="7"/>
      <c r="BE569" s="7"/>
      <c r="BF569" s="7"/>
      <c r="BG569" s="7"/>
      <c r="BH569" s="7"/>
      <c r="BI569" s="7"/>
      <c r="BJ569" s="7"/>
      <c r="BK569" s="7"/>
      <c r="BL569" s="7"/>
      <c r="BM569" s="7"/>
    </row>
    <row r="570" spans="1:65" ht="15.5"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c r="AX570" s="7"/>
      <c r="AY570" s="7"/>
      <c r="AZ570" s="7"/>
      <c r="BA570" s="7"/>
      <c r="BB570" s="7"/>
      <c r="BC570" s="7"/>
      <c r="BD570" s="7"/>
      <c r="BE570" s="7"/>
      <c r="BF570" s="7"/>
      <c r="BG570" s="7"/>
      <c r="BH570" s="7"/>
      <c r="BI570" s="7"/>
      <c r="BJ570" s="7"/>
      <c r="BK570" s="7"/>
      <c r="BL570" s="7"/>
      <c r="BM570" s="7"/>
    </row>
    <row r="571" spans="1:65" ht="15.5"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c r="AX571" s="7"/>
      <c r="AY571" s="7"/>
      <c r="AZ571" s="7"/>
      <c r="BA571" s="7"/>
      <c r="BB571" s="7"/>
      <c r="BC571" s="7"/>
      <c r="BD571" s="7"/>
      <c r="BE571" s="7"/>
      <c r="BF571" s="7"/>
      <c r="BG571" s="7"/>
      <c r="BH571" s="7"/>
      <c r="BI571" s="7"/>
      <c r="BJ571" s="7"/>
      <c r="BK571" s="7"/>
      <c r="BL571" s="7"/>
      <c r="BM571" s="7"/>
    </row>
    <row r="572" spans="1:65" ht="15.5"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c r="AX572" s="7"/>
      <c r="AY572" s="7"/>
      <c r="AZ572" s="7"/>
      <c r="BA572" s="7"/>
      <c r="BB572" s="7"/>
      <c r="BC572" s="7"/>
      <c r="BD572" s="7"/>
      <c r="BE572" s="7"/>
      <c r="BF572" s="7"/>
      <c r="BG572" s="7"/>
      <c r="BH572" s="7"/>
      <c r="BI572" s="7"/>
      <c r="BJ572" s="7"/>
      <c r="BK572" s="7"/>
      <c r="BL572" s="7"/>
      <c r="BM572" s="7"/>
    </row>
    <row r="573" spans="1:65" ht="15.5"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c r="AX573" s="7"/>
      <c r="AY573" s="7"/>
      <c r="AZ573" s="7"/>
      <c r="BA573" s="7"/>
      <c r="BB573" s="7"/>
      <c r="BC573" s="7"/>
      <c r="BD573" s="7"/>
      <c r="BE573" s="7"/>
      <c r="BF573" s="7"/>
      <c r="BG573" s="7"/>
      <c r="BH573" s="7"/>
      <c r="BI573" s="7"/>
      <c r="BJ573" s="7"/>
      <c r="BK573" s="7"/>
      <c r="BL573" s="7"/>
      <c r="BM573" s="7"/>
    </row>
    <row r="574" spans="1:65" ht="15.5"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c r="AX574" s="7"/>
      <c r="AY574" s="7"/>
      <c r="AZ574" s="7"/>
      <c r="BA574" s="7"/>
      <c r="BB574" s="7"/>
      <c r="BC574" s="7"/>
      <c r="BD574" s="7"/>
      <c r="BE574" s="7"/>
      <c r="BF574" s="7"/>
      <c r="BG574" s="7"/>
      <c r="BH574" s="7"/>
      <c r="BI574" s="7"/>
      <c r="BJ574" s="7"/>
      <c r="BK574" s="7"/>
      <c r="BL574" s="7"/>
      <c r="BM574" s="7"/>
    </row>
    <row r="575" spans="1:65" ht="15.5"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c r="AX575" s="7"/>
      <c r="AY575" s="7"/>
      <c r="AZ575" s="7"/>
      <c r="BA575" s="7"/>
      <c r="BB575" s="7"/>
      <c r="BC575" s="7"/>
      <c r="BD575" s="7"/>
      <c r="BE575" s="7"/>
      <c r="BF575" s="7"/>
      <c r="BG575" s="7"/>
      <c r="BH575" s="7"/>
      <c r="BI575" s="7"/>
      <c r="BJ575" s="7"/>
      <c r="BK575" s="7"/>
      <c r="BL575" s="7"/>
      <c r="BM575" s="7"/>
    </row>
    <row r="576" spans="1:65" ht="15.5"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c r="AX576" s="7"/>
      <c r="AY576" s="7"/>
      <c r="AZ576" s="7"/>
      <c r="BA576" s="7"/>
      <c r="BB576" s="7"/>
      <c r="BC576" s="7"/>
      <c r="BD576" s="7"/>
      <c r="BE576" s="7"/>
      <c r="BF576" s="7"/>
      <c r="BG576" s="7"/>
      <c r="BH576" s="7"/>
      <c r="BI576" s="7"/>
      <c r="BJ576" s="7"/>
      <c r="BK576" s="7"/>
      <c r="BL576" s="7"/>
      <c r="BM576" s="7"/>
    </row>
    <row r="577" spans="1:65" ht="15.5"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c r="AX577" s="7"/>
      <c r="AY577" s="7"/>
      <c r="AZ577" s="7"/>
      <c r="BA577" s="7"/>
      <c r="BB577" s="7"/>
      <c r="BC577" s="7"/>
      <c r="BD577" s="7"/>
      <c r="BE577" s="7"/>
      <c r="BF577" s="7"/>
      <c r="BG577" s="7"/>
      <c r="BH577" s="7"/>
      <c r="BI577" s="7"/>
      <c r="BJ577" s="7"/>
      <c r="BK577" s="7"/>
      <c r="BL577" s="7"/>
      <c r="BM577" s="7"/>
    </row>
    <row r="578" spans="1:65" ht="15.5"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c r="AX578" s="7"/>
      <c r="AY578" s="7"/>
      <c r="AZ578" s="7"/>
      <c r="BA578" s="7"/>
      <c r="BB578" s="7"/>
      <c r="BC578" s="7"/>
      <c r="BD578" s="7"/>
      <c r="BE578" s="7"/>
      <c r="BF578" s="7"/>
      <c r="BG578" s="7"/>
      <c r="BH578" s="7"/>
      <c r="BI578" s="7"/>
      <c r="BJ578" s="7"/>
      <c r="BK578" s="7"/>
      <c r="BL578" s="7"/>
      <c r="BM578" s="7"/>
    </row>
    <row r="579" spans="1:65" ht="15.5"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X579" s="7"/>
      <c r="AY579" s="7"/>
      <c r="AZ579" s="7"/>
      <c r="BA579" s="7"/>
      <c r="BB579" s="7"/>
      <c r="BC579" s="7"/>
      <c r="BD579" s="7"/>
      <c r="BE579" s="7"/>
      <c r="BF579" s="7"/>
      <c r="BG579" s="7"/>
      <c r="BH579" s="7"/>
      <c r="BI579" s="7"/>
      <c r="BJ579" s="7"/>
      <c r="BK579" s="7"/>
      <c r="BL579" s="7"/>
      <c r="BM579" s="7"/>
    </row>
    <row r="580" spans="1:65" ht="15.5"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X580" s="7"/>
      <c r="AY580" s="7"/>
      <c r="AZ580" s="7"/>
      <c r="BA580" s="7"/>
      <c r="BB580" s="7"/>
      <c r="BC580" s="7"/>
      <c r="BD580" s="7"/>
      <c r="BE580" s="7"/>
      <c r="BF580" s="7"/>
      <c r="BG580" s="7"/>
      <c r="BH580" s="7"/>
      <c r="BI580" s="7"/>
      <c r="BJ580" s="7"/>
      <c r="BK580" s="7"/>
      <c r="BL580" s="7"/>
      <c r="BM580" s="7"/>
    </row>
    <row r="581" spans="1:65" ht="15.5"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c r="AX581" s="7"/>
      <c r="AY581" s="7"/>
      <c r="AZ581" s="7"/>
      <c r="BA581" s="7"/>
      <c r="BB581" s="7"/>
      <c r="BC581" s="7"/>
      <c r="BD581" s="7"/>
      <c r="BE581" s="7"/>
      <c r="BF581" s="7"/>
      <c r="BG581" s="7"/>
      <c r="BH581" s="7"/>
      <c r="BI581" s="7"/>
      <c r="BJ581" s="7"/>
      <c r="BK581" s="7"/>
      <c r="BL581" s="7"/>
      <c r="BM581" s="7"/>
    </row>
    <row r="582" spans="1:65" ht="15.5"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c r="AX582" s="7"/>
      <c r="AY582" s="7"/>
      <c r="AZ582" s="7"/>
      <c r="BA582" s="7"/>
      <c r="BB582" s="7"/>
      <c r="BC582" s="7"/>
      <c r="BD582" s="7"/>
      <c r="BE582" s="7"/>
      <c r="BF582" s="7"/>
      <c r="BG582" s="7"/>
      <c r="BH582" s="7"/>
      <c r="BI582" s="7"/>
      <c r="BJ582" s="7"/>
      <c r="BK582" s="7"/>
      <c r="BL582" s="7"/>
      <c r="BM582" s="7"/>
    </row>
    <row r="583" spans="1:65" ht="15.5"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Y583" s="7"/>
      <c r="AZ583" s="7"/>
      <c r="BA583" s="7"/>
      <c r="BB583" s="7"/>
      <c r="BC583" s="7"/>
      <c r="BD583" s="7"/>
      <c r="BE583" s="7"/>
      <c r="BF583" s="7"/>
      <c r="BG583" s="7"/>
      <c r="BH583" s="7"/>
      <c r="BI583" s="7"/>
      <c r="BJ583" s="7"/>
      <c r="BK583" s="7"/>
      <c r="BL583" s="7"/>
      <c r="BM583" s="7"/>
    </row>
    <row r="584" spans="1:65" ht="15.5"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c r="AX584" s="7"/>
      <c r="AY584" s="7"/>
      <c r="AZ584" s="7"/>
      <c r="BA584" s="7"/>
      <c r="BB584" s="7"/>
      <c r="BC584" s="7"/>
      <c r="BD584" s="7"/>
      <c r="BE584" s="7"/>
      <c r="BF584" s="7"/>
      <c r="BG584" s="7"/>
      <c r="BH584" s="7"/>
      <c r="BI584" s="7"/>
      <c r="BJ584" s="7"/>
      <c r="BK584" s="7"/>
      <c r="BL584" s="7"/>
      <c r="BM584" s="7"/>
    </row>
    <row r="585" spans="1:65" ht="15.5"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c r="AX585" s="7"/>
      <c r="AY585" s="7"/>
      <c r="AZ585" s="7"/>
      <c r="BA585" s="7"/>
      <c r="BB585" s="7"/>
      <c r="BC585" s="7"/>
      <c r="BD585" s="7"/>
      <c r="BE585" s="7"/>
      <c r="BF585" s="7"/>
      <c r="BG585" s="7"/>
      <c r="BH585" s="7"/>
      <c r="BI585" s="7"/>
      <c r="BJ585" s="7"/>
      <c r="BK585" s="7"/>
      <c r="BL585" s="7"/>
      <c r="BM585" s="7"/>
    </row>
    <row r="586" spans="1:65" ht="15.5"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c r="AX586" s="7"/>
      <c r="AY586" s="7"/>
      <c r="AZ586" s="7"/>
      <c r="BA586" s="7"/>
      <c r="BB586" s="7"/>
      <c r="BC586" s="7"/>
      <c r="BD586" s="7"/>
      <c r="BE586" s="7"/>
      <c r="BF586" s="7"/>
      <c r="BG586" s="7"/>
      <c r="BH586" s="7"/>
      <c r="BI586" s="7"/>
      <c r="BJ586" s="7"/>
      <c r="BK586" s="7"/>
      <c r="BL586" s="7"/>
      <c r="BM586" s="7"/>
    </row>
    <row r="587" spans="1:65" ht="15.5"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c r="AX587" s="7"/>
      <c r="AY587" s="7"/>
      <c r="AZ587" s="7"/>
      <c r="BA587" s="7"/>
      <c r="BB587" s="7"/>
      <c r="BC587" s="7"/>
      <c r="BD587" s="7"/>
      <c r="BE587" s="7"/>
      <c r="BF587" s="7"/>
      <c r="BG587" s="7"/>
      <c r="BH587" s="7"/>
      <c r="BI587" s="7"/>
      <c r="BJ587" s="7"/>
      <c r="BK587" s="7"/>
      <c r="BL587" s="7"/>
      <c r="BM587" s="7"/>
    </row>
    <row r="588" spans="1:65" ht="15.5"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c r="AX588" s="7"/>
      <c r="AY588" s="7"/>
      <c r="AZ588" s="7"/>
      <c r="BA588" s="7"/>
      <c r="BB588" s="7"/>
      <c r="BC588" s="7"/>
      <c r="BD588" s="7"/>
      <c r="BE588" s="7"/>
      <c r="BF588" s="7"/>
      <c r="BG588" s="7"/>
      <c r="BH588" s="7"/>
      <c r="BI588" s="7"/>
      <c r="BJ588" s="7"/>
      <c r="BK588" s="7"/>
      <c r="BL588" s="7"/>
      <c r="BM588" s="7"/>
    </row>
    <row r="589" spans="1:65" ht="15.5"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c r="AX589" s="7"/>
      <c r="AY589" s="7"/>
      <c r="AZ589" s="7"/>
      <c r="BA589" s="7"/>
      <c r="BB589" s="7"/>
      <c r="BC589" s="7"/>
      <c r="BD589" s="7"/>
      <c r="BE589" s="7"/>
      <c r="BF589" s="7"/>
      <c r="BG589" s="7"/>
      <c r="BH589" s="7"/>
      <c r="BI589" s="7"/>
      <c r="BJ589" s="7"/>
      <c r="BK589" s="7"/>
      <c r="BL589" s="7"/>
      <c r="BM589" s="7"/>
    </row>
    <row r="590" spans="1:65" ht="15.5"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c r="AX590" s="7"/>
      <c r="AY590" s="7"/>
      <c r="AZ590" s="7"/>
      <c r="BA590" s="7"/>
      <c r="BB590" s="7"/>
      <c r="BC590" s="7"/>
      <c r="BD590" s="7"/>
      <c r="BE590" s="7"/>
      <c r="BF590" s="7"/>
      <c r="BG590" s="7"/>
      <c r="BH590" s="7"/>
      <c r="BI590" s="7"/>
      <c r="BJ590" s="7"/>
      <c r="BK590" s="7"/>
      <c r="BL590" s="7"/>
      <c r="BM590" s="7"/>
    </row>
    <row r="591" spans="1:65" ht="15.5"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c r="AX591" s="7"/>
      <c r="AY591" s="7"/>
      <c r="AZ591" s="7"/>
      <c r="BA591" s="7"/>
      <c r="BB591" s="7"/>
      <c r="BC591" s="7"/>
      <c r="BD591" s="7"/>
      <c r="BE591" s="7"/>
      <c r="BF591" s="7"/>
      <c r="BG591" s="7"/>
      <c r="BH591" s="7"/>
      <c r="BI591" s="7"/>
      <c r="BJ591" s="7"/>
      <c r="BK591" s="7"/>
      <c r="BL591" s="7"/>
      <c r="BM591" s="7"/>
    </row>
    <row r="592" spans="1:65" ht="15.5"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c r="AZ592" s="7"/>
      <c r="BA592" s="7"/>
      <c r="BB592" s="7"/>
      <c r="BC592" s="7"/>
      <c r="BD592" s="7"/>
      <c r="BE592" s="7"/>
      <c r="BF592" s="7"/>
      <c r="BG592" s="7"/>
      <c r="BH592" s="7"/>
      <c r="BI592" s="7"/>
      <c r="BJ592" s="7"/>
      <c r="BK592" s="7"/>
      <c r="BL592" s="7"/>
      <c r="BM592" s="7"/>
    </row>
    <row r="593" spans="1:65" ht="15.5"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c r="AZ593" s="7"/>
      <c r="BA593" s="7"/>
      <c r="BB593" s="7"/>
      <c r="BC593" s="7"/>
      <c r="BD593" s="7"/>
      <c r="BE593" s="7"/>
      <c r="BF593" s="7"/>
      <c r="BG593" s="7"/>
      <c r="BH593" s="7"/>
      <c r="BI593" s="7"/>
      <c r="BJ593" s="7"/>
      <c r="BK593" s="7"/>
      <c r="BL593" s="7"/>
      <c r="BM593" s="7"/>
    </row>
    <row r="594" spans="1:65" ht="15.5"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c r="AZ594" s="7"/>
      <c r="BA594" s="7"/>
      <c r="BB594" s="7"/>
      <c r="BC594" s="7"/>
      <c r="BD594" s="7"/>
      <c r="BE594" s="7"/>
      <c r="BF594" s="7"/>
      <c r="BG594" s="7"/>
      <c r="BH594" s="7"/>
      <c r="BI594" s="7"/>
      <c r="BJ594" s="7"/>
      <c r="BK594" s="7"/>
      <c r="BL594" s="7"/>
      <c r="BM594" s="7"/>
    </row>
    <row r="595" spans="1:65" ht="15.5"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c r="AX595" s="7"/>
      <c r="AY595" s="7"/>
      <c r="AZ595" s="7"/>
      <c r="BA595" s="7"/>
      <c r="BB595" s="7"/>
      <c r="BC595" s="7"/>
      <c r="BD595" s="7"/>
      <c r="BE595" s="7"/>
      <c r="BF595" s="7"/>
      <c r="BG595" s="7"/>
      <c r="BH595" s="7"/>
      <c r="BI595" s="7"/>
      <c r="BJ595" s="7"/>
      <c r="BK595" s="7"/>
      <c r="BL595" s="7"/>
      <c r="BM595" s="7"/>
    </row>
    <row r="596" spans="1:65" ht="15.5"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c r="AX596" s="7"/>
      <c r="AY596" s="7"/>
      <c r="AZ596" s="7"/>
      <c r="BA596" s="7"/>
      <c r="BB596" s="7"/>
      <c r="BC596" s="7"/>
      <c r="BD596" s="7"/>
      <c r="BE596" s="7"/>
      <c r="BF596" s="7"/>
      <c r="BG596" s="7"/>
      <c r="BH596" s="7"/>
      <c r="BI596" s="7"/>
      <c r="BJ596" s="7"/>
      <c r="BK596" s="7"/>
      <c r="BL596" s="7"/>
      <c r="BM596" s="7"/>
    </row>
    <row r="597" spans="1:65" ht="15.5"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c r="AX597" s="7"/>
      <c r="AY597" s="7"/>
      <c r="AZ597" s="7"/>
      <c r="BA597" s="7"/>
      <c r="BB597" s="7"/>
      <c r="BC597" s="7"/>
      <c r="BD597" s="7"/>
      <c r="BE597" s="7"/>
      <c r="BF597" s="7"/>
      <c r="BG597" s="7"/>
      <c r="BH597" s="7"/>
      <c r="BI597" s="7"/>
      <c r="BJ597" s="7"/>
      <c r="BK597" s="7"/>
      <c r="BL597" s="7"/>
      <c r="BM597" s="7"/>
    </row>
    <row r="598" spans="1:65" ht="15.5"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c r="AX598" s="7"/>
      <c r="AY598" s="7"/>
      <c r="AZ598" s="7"/>
      <c r="BA598" s="7"/>
      <c r="BB598" s="7"/>
      <c r="BC598" s="7"/>
      <c r="BD598" s="7"/>
      <c r="BE598" s="7"/>
      <c r="BF598" s="7"/>
      <c r="BG598" s="7"/>
      <c r="BH598" s="7"/>
      <c r="BI598" s="7"/>
      <c r="BJ598" s="7"/>
      <c r="BK598" s="7"/>
      <c r="BL598" s="7"/>
      <c r="BM598" s="7"/>
    </row>
    <row r="599" spans="1:65" ht="15.5"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c r="AX599" s="7"/>
      <c r="AY599" s="7"/>
      <c r="AZ599" s="7"/>
      <c r="BA599" s="7"/>
      <c r="BB599" s="7"/>
      <c r="BC599" s="7"/>
      <c r="BD599" s="7"/>
      <c r="BE599" s="7"/>
      <c r="BF599" s="7"/>
      <c r="BG599" s="7"/>
      <c r="BH599" s="7"/>
      <c r="BI599" s="7"/>
      <c r="BJ599" s="7"/>
      <c r="BK599" s="7"/>
      <c r="BL599" s="7"/>
      <c r="BM599" s="7"/>
    </row>
    <row r="600" spans="1:65" ht="15.5"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c r="AX600" s="7"/>
      <c r="AY600" s="7"/>
      <c r="AZ600" s="7"/>
      <c r="BA600" s="7"/>
      <c r="BB600" s="7"/>
      <c r="BC600" s="7"/>
      <c r="BD600" s="7"/>
      <c r="BE600" s="7"/>
      <c r="BF600" s="7"/>
      <c r="BG600" s="7"/>
      <c r="BH600" s="7"/>
      <c r="BI600" s="7"/>
      <c r="BJ600" s="7"/>
      <c r="BK600" s="7"/>
      <c r="BL600" s="7"/>
      <c r="BM600" s="7"/>
    </row>
    <row r="601" spans="1:65" ht="15.5"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c r="AX601" s="7"/>
      <c r="AY601" s="7"/>
      <c r="AZ601" s="7"/>
      <c r="BA601" s="7"/>
      <c r="BB601" s="7"/>
      <c r="BC601" s="7"/>
      <c r="BD601" s="7"/>
      <c r="BE601" s="7"/>
      <c r="BF601" s="7"/>
      <c r="BG601" s="7"/>
      <c r="BH601" s="7"/>
      <c r="BI601" s="7"/>
      <c r="BJ601" s="7"/>
      <c r="BK601" s="7"/>
      <c r="BL601" s="7"/>
      <c r="BM601" s="7"/>
    </row>
    <row r="602" spans="1:65" ht="15.5"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c r="AX602" s="7"/>
      <c r="AY602" s="7"/>
      <c r="AZ602" s="7"/>
      <c r="BA602" s="7"/>
      <c r="BB602" s="7"/>
      <c r="BC602" s="7"/>
      <c r="BD602" s="7"/>
      <c r="BE602" s="7"/>
      <c r="BF602" s="7"/>
      <c r="BG602" s="7"/>
      <c r="BH602" s="7"/>
      <c r="BI602" s="7"/>
      <c r="BJ602" s="7"/>
      <c r="BK602" s="7"/>
      <c r="BL602" s="7"/>
      <c r="BM602" s="7"/>
    </row>
    <row r="603" spans="1:65" ht="15.5"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c r="AX603" s="7"/>
      <c r="AY603" s="7"/>
      <c r="AZ603" s="7"/>
      <c r="BA603" s="7"/>
      <c r="BB603" s="7"/>
      <c r="BC603" s="7"/>
      <c r="BD603" s="7"/>
      <c r="BE603" s="7"/>
      <c r="BF603" s="7"/>
      <c r="BG603" s="7"/>
      <c r="BH603" s="7"/>
      <c r="BI603" s="7"/>
      <c r="BJ603" s="7"/>
      <c r="BK603" s="7"/>
      <c r="BL603" s="7"/>
      <c r="BM603" s="7"/>
    </row>
    <row r="604" spans="1:65" ht="15.5"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c r="AX604" s="7"/>
      <c r="AY604" s="7"/>
      <c r="AZ604" s="7"/>
      <c r="BA604" s="7"/>
      <c r="BB604" s="7"/>
      <c r="BC604" s="7"/>
      <c r="BD604" s="7"/>
      <c r="BE604" s="7"/>
      <c r="BF604" s="7"/>
      <c r="BG604" s="7"/>
      <c r="BH604" s="7"/>
      <c r="BI604" s="7"/>
      <c r="BJ604" s="7"/>
      <c r="BK604" s="7"/>
      <c r="BL604" s="7"/>
      <c r="BM604" s="7"/>
    </row>
    <row r="605" spans="1:65" ht="15.5"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c r="AX605" s="7"/>
      <c r="AY605" s="7"/>
      <c r="AZ605" s="7"/>
      <c r="BA605" s="7"/>
      <c r="BB605" s="7"/>
      <c r="BC605" s="7"/>
      <c r="BD605" s="7"/>
      <c r="BE605" s="7"/>
      <c r="BF605" s="7"/>
      <c r="BG605" s="7"/>
      <c r="BH605" s="7"/>
      <c r="BI605" s="7"/>
      <c r="BJ605" s="7"/>
      <c r="BK605" s="7"/>
      <c r="BL605" s="7"/>
      <c r="BM605" s="7"/>
    </row>
    <row r="606" spans="1:65" ht="15.5"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c r="AX606" s="7"/>
      <c r="AY606" s="7"/>
      <c r="AZ606" s="7"/>
      <c r="BA606" s="7"/>
      <c r="BB606" s="7"/>
      <c r="BC606" s="7"/>
      <c r="BD606" s="7"/>
      <c r="BE606" s="7"/>
      <c r="BF606" s="7"/>
      <c r="BG606" s="7"/>
      <c r="BH606" s="7"/>
      <c r="BI606" s="7"/>
      <c r="BJ606" s="7"/>
      <c r="BK606" s="7"/>
      <c r="BL606" s="7"/>
      <c r="BM606" s="7"/>
    </row>
    <row r="607" spans="1:65" ht="15.5"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c r="AX607" s="7"/>
      <c r="AY607" s="7"/>
      <c r="AZ607" s="7"/>
      <c r="BA607" s="7"/>
      <c r="BB607" s="7"/>
      <c r="BC607" s="7"/>
      <c r="BD607" s="7"/>
      <c r="BE607" s="7"/>
      <c r="BF607" s="7"/>
      <c r="BG607" s="7"/>
      <c r="BH607" s="7"/>
      <c r="BI607" s="7"/>
      <c r="BJ607" s="7"/>
      <c r="BK607" s="7"/>
      <c r="BL607" s="7"/>
      <c r="BM607" s="7"/>
    </row>
    <row r="608" spans="1:65" ht="15.5"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c r="AX608" s="7"/>
      <c r="AY608" s="7"/>
      <c r="AZ608" s="7"/>
      <c r="BA608" s="7"/>
      <c r="BB608" s="7"/>
      <c r="BC608" s="7"/>
      <c r="BD608" s="7"/>
      <c r="BE608" s="7"/>
      <c r="BF608" s="7"/>
      <c r="BG608" s="7"/>
      <c r="BH608" s="7"/>
      <c r="BI608" s="7"/>
      <c r="BJ608" s="7"/>
      <c r="BK608" s="7"/>
      <c r="BL608" s="7"/>
      <c r="BM608" s="7"/>
    </row>
    <row r="609" spans="1:65" ht="15.5"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c r="AX609" s="7"/>
      <c r="AY609" s="7"/>
      <c r="AZ609" s="7"/>
      <c r="BA609" s="7"/>
      <c r="BB609" s="7"/>
      <c r="BC609" s="7"/>
      <c r="BD609" s="7"/>
      <c r="BE609" s="7"/>
      <c r="BF609" s="7"/>
      <c r="BG609" s="7"/>
      <c r="BH609" s="7"/>
      <c r="BI609" s="7"/>
      <c r="BJ609" s="7"/>
      <c r="BK609" s="7"/>
      <c r="BL609" s="7"/>
      <c r="BM609" s="7"/>
    </row>
    <row r="610" spans="1:65" ht="15.5"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c r="AX610" s="7"/>
      <c r="AY610" s="7"/>
      <c r="AZ610" s="7"/>
      <c r="BA610" s="7"/>
      <c r="BB610" s="7"/>
      <c r="BC610" s="7"/>
      <c r="BD610" s="7"/>
      <c r="BE610" s="7"/>
      <c r="BF610" s="7"/>
      <c r="BG610" s="7"/>
      <c r="BH610" s="7"/>
      <c r="BI610" s="7"/>
      <c r="BJ610" s="7"/>
      <c r="BK610" s="7"/>
      <c r="BL610" s="7"/>
      <c r="BM610" s="7"/>
    </row>
    <row r="611" spans="1:65" ht="15.5"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c r="AX611" s="7"/>
      <c r="AY611" s="7"/>
      <c r="AZ611" s="7"/>
      <c r="BA611" s="7"/>
      <c r="BB611" s="7"/>
      <c r="BC611" s="7"/>
      <c r="BD611" s="7"/>
      <c r="BE611" s="7"/>
      <c r="BF611" s="7"/>
      <c r="BG611" s="7"/>
      <c r="BH611" s="7"/>
      <c r="BI611" s="7"/>
      <c r="BJ611" s="7"/>
      <c r="BK611" s="7"/>
      <c r="BL611" s="7"/>
      <c r="BM611" s="7"/>
    </row>
    <row r="612" spans="1:65" ht="15.5"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c r="AX612" s="7"/>
      <c r="AY612" s="7"/>
      <c r="AZ612" s="7"/>
      <c r="BA612" s="7"/>
      <c r="BB612" s="7"/>
      <c r="BC612" s="7"/>
      <c r="BD612" s="7"/>
      <c r="BE612" s="7"/>
      <c r="BF612" s="7"/>
      <c r="BG612" s="7"/>
      <c r="BH612" s="7"/>
      <c r="BI612" s="7"/>
      <c r="BJ612" s="7"/>
      <c r="BK612" s="7"/>
      <c r="BL612" s="7"/>
      <c r="BM612" s="7"/>
    </row>
    <row r="613" spans="1:65" ht="15.5"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c r="AX613" s="7"/>
      <c r="AY613" s="7"/>
      <c r="AZ613" s="7"/>
      <c r="BA613" s="7"/>
      <c r="BB613" s="7"/>
      <c r="BC613" s="7"/>
      <c r="BD613" s="7"/>
      <c r="BE613" s="7"/>
      <c r="BF613" s="7"/>
      <c r="BG613" s="7"/>
      <c r="BH613" s="7"/>
      <c r="BI613" s="7"/>
      <c r="BJ613" s="7"/>
      <c r="BK613" s="7"/>
      <c r="BL613" s="7"/>
      <c r="BM613" s="7"/>
    </row>
    <row r="614" spans="1:65" ht="15.5"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c r="AX614" s="7"/>
      <c r="AY614" s="7"/>
      <c r="AZ614" s="7"/>
      <c r="BA614" s="7"/>
      <c r="BB614" s="7"/>
      <c r="BC614" s="7"/>
      <c r="BD614" s="7"/>
      <c r="BE614" s="7"/>
      <c r="BF614" s="7"/>
      <c r="BG614" s="7"/>
      <c r="BH614" s="7"/>
      <c r="BI614" s="7"/>
      <c r="BJ614" s="7"/>
      <c r="BK614" s="7"/>
      <c r="BL614" s="7"/>
      <c r="BM614" s="7"/>
    </row>
    <row r="615" spans="1:65" ht="15.5"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c r="AX615" s="7"/>
      <c r="AY615" s="7"/>
      <c r="AZ615" s="7"/>
      <c r="BA615" s="7"/>
      <c r="BB615" s="7"/>
      <c r="BC615" s="7"/>
      <c r="BD615" s="7"/>
      <c r="BE615" s="7"/>
      <c r="BF615" s="7"/>
      <c r="BG615" s="7"/>
      <c r="BH615" s="7"/>
      <c r="BI615" s="7"/>
      <c r="BJ615" s="7"/>
      <c r="BK615" s="7"/>
      <c r="BL615" s="7"/>
      <c r="BM615" s="7"/>
    </row>
    <row r="616" spans="1:65" ht="15.5"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c r="AX616" s="7"/>
      <c r="AY616" s="7"/>
      <c r="AZ616" s="7"/>
      <c r="BA616" s="7"/>
      <c r="BB616" s="7"/>
      <c r="BC616" s="7"/>
      <c r="BD616" s="7"/>
      <c r="BE616" s="7"/>
      <c r="BF616" s="7"/>
      <c r="BG616" s="7"/>
      <c r="BH616" s="7"/>
      <c r="BI616" s="7"/>
      <c r="BJ616" s="7"/>
      <c r="BK616" s="7"/>
      <c r="BL616" s="7"/>
      <c r="BM616" s="7"/>
    </row>
    <row r="617" spans="1:65" ht="15.5"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c r="AX617" s="7"/>
      <c r="AY617" s="7"/>
      <c r="AZ617" s="7"/>
      <c r="BA617" s="7"/>
      <c r="BB617" s="7"/>
      <c r="BC617" s="7"/>
      <c r="BD617" s="7"/>
      <c r="BE617" s="7"/>
      <c r="BF617" s="7"/>
      <c r="BG617" s="7"/>
      <c r="BH617" s="7"/>
      <c r="BI617" s="7"/>
      <c r="BJ617" s="7"/>
      <c r="BK617" s="7"/>
      <c r="BL617" s="7"/>
      <c r="BM617" s="7"/>
    </row>
    <row r="618" spans="1:65" ht="15.5"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c r="AX618" s="7"/>
      <c r="AY618" s="7"/>
      <c r="AZ618" s="7"/>
      <c r="BA618" s="7"/>
      <c r="BB618" s="7"/>
      <c r="BC618" s="7"/>
      <c r="BD618" s="7"/>
      <c r="BE618" s="7"/>
      <c r="BF618" s="7"/>
      <c r="BG618" s="7"/>
      <c r="BH618" s="7"/>
      <c r="BI618" s="7"/>
      <c r="BJ618" s="7"/>
      <c r="BK618" s="7"/>
      <c r="BL618" s="7"/>
      <c r="BM618" s="7"/>
    </row>
    <row r="619" spans="1:65" ht="15.5"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c r="AX619" s="7"/>
      <c r="AY619" s="7"/>
      <c r="AZ619" s="7"/>
      <c r="BA619" s="7"/>
      <c r="BB619" s="7"/>
      <c r="BC619" s="7"/>
      <c r="BD619" s="7"/>
      <c r="BE619" s="7"/>
      <c r="BF619" s="7"/>
      <c r="BG619" s="7"/>
      <c r="BH619" s="7"/>
      <c r="BI619" s="7"/>
      <c r="BJ619" s="7"/>
      <c r="BK619" s="7"/>
      <c r="BL619" s="7"/>
      <c r="BM619" s="7"/>
    </row>
    <row r="620" spans="1:65" ht="15.5"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c r="AX620" s="7"/>
      <c r="AY620" s="7"/>
      <c r="AZ620" s="7"/>
      <c r="BA620" s="7"/>
      <c r="BB620" s="7"/>
      <c r="BC620" s="7"/>
      <c r="BD620" s="7"/>
      <c r="BE620" s="7"/>
      <c r="BF620" s="7"/>
      <c r="BG620" s="7"/>
      <c r="BH620" s="7"/>
      <c r="BI620" s="7"/>
      <c r="BJ620" s="7"/>
      <c r="BK620" s="7"/>
      <c r="BL620" s="7"/>
      <c r="BM620" s="7"/>
    </row>
    <row r="621" spans="1:65" ht="15.5"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c r="AX621" s="7"/>
      <c r="AY621" s="7"/>
      <c r="AZ621" s="7"/>
      <c r="BA621" s="7"/>
      <c r="BB621" s="7"/>
      <c r="BC621" s="7"/>
      <c r="BD621" s="7"/>
      <c r="BE621" s="7"/>
      <c r="BF621" s="7"/>
      <c r="BG621" s="7"/>
      <c r="BH621" s="7"/>
      <c r="BI621" s="7"/>
      <c r="BJ621" s="7"/>
      <c r="BK621" s="7"/>
      <c r="BL621" s="7"/>
      <c r="BM621" s="7"/>
    </row>
    <row r="622" spans="1:65" ht="15.5"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c r="AX622" s="7"/>
      <c r="AY622" s="7"/>
      <c r="AZ622" s="7"/>
      <c r="BA622" s="7"/>
      <c r="BB622" s="7"/>
      <c r="BC622" s="7"/>
      <c r="BD622" s="7"/>
      <c r="BE622" s="7"/>
      <c r="BF622" s="7"/>
      <c r="BG622" s="7"/>
      <c r="BH622" s="7"/>
      <c r="BI622" s="7"/>
      <c r="BJ622" s="7"/>
      <c r="BK622" s="7"/>
      <c r="BL622" s="7"/>
      <c r="BM622" s="7"/>
    </row>
    <row r="623" spans="1:65" ht="15.5"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c r="AX623" s="7"/>
      <c r="AY623" s="7"/>
      <c r="AZ623" s="7"/>
      <c r="BA623" s="7"/>
      <c r="BB623" s="7"/>
      <c r="BC623" s="7"/>
      <c r="BD623" s="7"/>
      <c r="BE623" s="7"/>
      <c r="BF623" s="7"/>
      <c r="BG623" s="7"/>
      <c r="BH623" s="7"/>
      <c r="BI623" s="7"/>
      <c r="BJ623" s="7"/>
      <c r="BK623" s="7"/>
      <c r="BL623" s="7"/>
      <c r="BM623" s="7"/>
    </row>
    <row r="624" spans="1:65" ht="15.5"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c r="AX624" s="7"/>
      <c r="AY624" s="7"/>
      <c r="AZ624" s="7"/>
      <c r="BA624" s="7"/>
      <c r="BB624" s="7"/>
      <c r="BC624" s="7"/>
      <c r="BD624" s="7"/>
      <c r="BE624" s="7"/>
      <c r="BF624" s="7"/>
      <c r="BG624" s="7"/>
      <c r="BH624" s="7"/>
      <c r="BI624" s="7"/>
      <c r="BJ624" s="7"/>
      <c r="BK624" s="7"/>
      <c r="BL624" s="7"/>
      <c r="BM624" s="7"/>
    </row>
    <row r="625" spans="1:65" ht="15.5"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c r="AX625" s="7"/>
      <c r="AY625" s="7"/>
      <c r="AZ625" s="7"/>
      <c r="BA625" s="7"/>
      <c r="BB625" s="7"/>
      <c r="BC625" s="7"/>
      <c r="BD625" s="7"/>
      <c r="BE625" s="7"/>
      <c r="BF625" s="7"/>
      <c r="BG625" s="7"/>
      <c r="BH625" s="7"/>
      <c r="BI625" s="7"/>
      <c r="BJ625" s="7"/>
      <c r="BK625" s="7"/>
      <c r="BL625" s="7"/>
      <c r="BM625" s="7"/>
    </row>
    <row r="626" spans="1:65" ht="15.5"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c r="AX626" s="7"/>
      <c r="AY626" s="7"/>
      <c r="AZ626" s="7"/>
      <c r="BA626" s="7"/>
      <c r="BB626" s="7"/>
      <c r="BC626" s="7"/>
      <c r="BD626" s="7"/>
      <c r="BE626" s="7"/>
      <c r="BF626" s="7"/>
      <c r="BG626" s="7"/>
      <c r="BH626" s="7"/>
      <c r="BI626" s="7"/>
      <c r="BJ626" s="7"/>
      <c r="BK626" s="7"/>
      <c r="BL626" s="7"/>
      <c r="BM626" s="7"/>
    </row>
    <row r="627" spans="1:65" ht="15.5"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c r="AX627" s="7"/>
      <c r="AY627" s="7"/>
      <c r="AZ627" s="7"/>
      <c r="BA627" s="7"/>
      <c r="BB627" s="7"/>
      <c r="BC627" s="7"/>
      <c r="BD627" s="7"/>
      <c r="BE627" s="7"/>
      <c r="BF627" s="7"/>
      <c r="BG627" s="7"/>
      <c r="BH627" s="7"/>
      <c r="BI627" s="7"/>
      <c r="BJ627" s="7"/>
      <c r="BK627" s="7"/>
      <c r="BL627" s="7"/>
      <c r="BM627" s="7"/>
    </row>
    <row r="628" spans="1:65" ht="15.5"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c r="AX628" s="7"/>
      <c r="AY628" s="7"/>
      <c r="AZ628" s="7"/>
      <c r="BA628" s="7"/>
      <c r="BB628" s="7"/>
      <c r="BC628" s="7"/>
      <c r="BD628" s="7"/>
      <c r="BE628" s="7"/>
      <c r="BF628" s="7"/>
      <c r="BG628" s="7"/>
      <c r="BH628" s="7"/>
      <c r="BI628" s="7"/>
      <c r="BJ628" s="7"/>
      <c r="BK628" s="7"/>
      <c r="BL628" s="7"/>
      <c r="BM628" s="7"/>
    </row>
    <row r="629" spans="1:65" ht="15.5"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c r="AX629" s="7"/>
      <c r="AY629" s="7"/>
      <c r="AZ629" s="7"/>
      <c r="BA629" s="7"/>
      <c r="BB629" s="7"/>
      <c r="BC629" s="7"/>
      <c r="BD629" s="7"/>
      <c r="BE629" s="7"/>
      <c r="BF629" s="7"/>
      <c r="BG629" s="7"/>
      <c r="BH629" s="7"/>
      <c r="BI629" s="7"/>
      <c r="BJ629" s="7"/>
      <c r="BK629" s="7"/>
      <c r="BL629" s="7"/>
      <c r="BM629" s="7"/>
    </row>
    <row r="630" spans="1:65" ht="15.5"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c r="AX630" s="7"/>
      <c r="AY630" s="7"/>
      <c r="AZ630" s="7"/>
      <c r="BA630" s="7"/>
      <c r="BB630" s="7"/>
      <c r="BC630" s="7"/>
      <c r="BD630" s="7"/>
      <c r="BE630" s="7"/>
      <c r="BF630" s="7"/>
      <c r="BG630" s="7"/>
      <c r="BH630" s="7"/>
      <c r="BI630" s="7"/>
      <c r="BJ630" s="7"/>
      <c r="BK630" s="7"/>
      <c r="BL630" s="7"/>
      <c r="BM630" s="7"/>
    </row>
    <row r="631" spans="1:65" ht="15.5"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c r="AX631" s="7"/>
      <c r="AY631" s="7"/>
      <c r="AZ631" s="7"/>
      <c r="BA631" s="7"/>
      <c r="BB631" s="7"/>
      <c r="BC631" s="7"/>
      <c r="BD631" s="7"/>
      <c r="BE631" s="7"/>
      <c r="BF631" s="7"/>
      <c r="BG631" s="7"/>
      <c r="BH631" s="7"/>
      <c r="BI631" s="7"/>
      <c r="BJ631" s="7"/>
      <c r="BK631" s="7"/>
      <c r="BL631" s="7"/>
      <c r="BM631" s="7"/>
    </row>
    <row r="632" spans="1:65" ht="15.5"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c r="AX632" s="7"/>
      <c r="AY632" s="7"/>
      <c r="AZ632" s="7"/>
      <c r="BA632" s="7"/>
      <c r="BB632" s="7"/>
      <c r="BC632" s="7"/>
      <c r="BD632" s="7"/>
      <c r="BE632" s="7"/>
      <c r="BF632" s="7"/>
      <c r="BG632" s="7"/>
      <c r="BH632" s="7"/>
      <c r="BI632" s="7"/>
      <c r="BJ632" s="7"/>
      <c r="BK632" s="7"/>
      <c r="BL632" s="7"/>
      <c r="BM632" s="7"/>
    </row>
    <row r="633" spans="1:65" ht="15.5"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c r="AX633" s="7"/>
      <c r="AY633" s="7"/>
      <c r="AZ633" s="7"/>
      <c r="BA633" s="7"/>
      <c r="BB633" s="7"/>
      <c r="BC633" s="7"/>
      <c r="BD633" s="7"/>
      <c r="BE633" s="7"/>
      <c r="BF633" s="7"/>
      <c r="BG633" s="7"/>
      <c r="BH633" s="7"/>
      <c r="BI633" s="7"/>
      <c r="BJ633" s="7"/>
      <c r="BK633" s="7"/>
      <c r="BL633" s="7"/>
      <c r="BM633" s="7"/>
    </row>
    <row r="634" spans="1:65" ht="15.5"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c r="AX634" s="7"/>
      <c r="AY634" s="7"/>
      <c r="AZ634" s="7"/>
      <c r="BA634" s="7"/>
      <c r="BB634" s="7"/>
      <c r="BC634" s="7"/>
      <c r="BD634" s="7"/>
      <c r="BE634" s="7"/>
      <c r="BF634" s="7"/>
      <c r="BG634" s="7"/>
      <c r="BH634" s="7"/>
      <c r="BI634" s="7"/>
      <c r="BJ634" s="7"/>
      <c r="BK634" s="7"/>
      <c r="BL634" s="7"/>
      <c r="BM634" s="7"/>
    </row>
    <row r="635" spans="1:65" ht="15.5"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c r="AX635" s="7"/>
      <c r="AY635" s="7"/>
      <c r="AZ635" s="7"/>
      <c r="BA635" s="7"/>
      <c r="BB635" s="7"/>
      <c r="BC635" s="7"/>
      <c r="BD635" s="7"/>
      <c r="BE635" s="7"/>
      <c r="BF635" s="7"/>
      <c r="BG635" s="7"/>
      <c r="BH635" s="7"/>
      <c r="BI635" s="7"/>
      <c r="BJ635" s="7"/>
      <c r="BK635" s="7"/>
      <c r="BL635" s="7"/>
      <c r="BM635" s="7"/>
    </row>
    <row r="636" spans="1:65" ht="15.5"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c r="AX636" s="7"/>
      <c r="AY636" s="7"/>
      <c r="AZ636" s="7"/>
      <c r="BA636" s="7"/>
      <c r="BB636" s="7"/>
      <c r="BC636" s="7"/>
      <c r="BD636" s="7"/>
      <c r="BE636" s="7"/>
      <c r="BF636" s="7"/>
      <c r="BG636" s="7"/>
      <c r="BH636" s="7"/>
      <c r="BI636" s="7"/>
      <c r="BJ636" s="7"/>
      <c r="BK636" s="7"/>
      <c r="BL636" s="7"/>
      <c r="BM636" s="7"/>
    </row>
    <row r="637" spans="1:65" ht="15.5"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c r="AX637" s="7"/>
      <c r="AY637" s="7"/>
      <c r="AZ637" s="7"/>
      <c r="BA637" s="7"/>
      <c r="BB637" s="7"/>
      <c r="BC637" s="7"/>
      <c r="BD637" s="7"/>
      <c r="BE637" s="7"/>
      <c r="BF637" s="7"/>
      <c r="BG637" s="7"/>
      <c r="BH637" s="7"/>
      <c r="BI637" s="7"/>
      <c r="BJ637" s="7"/>
      <c r="BK637" s="7"/>
      <c r="BL637" s="7"/>
      <c r="BM637" s="7"/>
    </row>
    <row r="638" spans="1:65" ht="15.5"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c r="AX638" s="7"/>
      <c r="AY638" s="7"/>
      <c r="AZ638" s="7"/>
      <c r="BA638" s="7"/>
      <c r="BB638" s="7"/>
      <c r="BC638" s="7"/>
      <c r="BD638" s="7"/>
      <c r="BE638" s="7"/>
      <c r="BF638" s="7"/>
      <c r="BG638" s="7"/>
      <c r="BH638" s="7"/>
      <c r="BI638" s="7"/>
      <c r="BJ638" s="7"/>
      <c r="BK638" s="7"/>
      <c r="BL638" s="7"/>
      <c r="BM638" s="7"/>
    </row>
    <row r="639" spans="1:65" ht="15.5"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c r="AX639" s="7"/>
      <c r="AY639" s="7"/>
      <c r="AZ639" s="7"/>
      <c r="BA639" s="7"/>
      <c r="BB639" s="7"/>
      <c r="BC639" s="7"/>
      <c r="BD639" s="7"/>
      <c r="BE639" s="7"/>
      <c r="BF639" s="7"/>
      <c r="BG639" s="7"/>
      <c r="BH639" s="7"/>
      <c r="BI639" s="7"/>
      <c r="BJ639" s="7"/>
      <c r="BK639" s="7"/>
      <c r="BL639" s="7"/>
      <c r="BM639" s="7"/>
    </row>
    <row r="640" spans="1:65" ht="15.5"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c r="AX640" s="7"/>
      <c r="AY640" s="7"/>
      <c r="AZ640" s="7"/>
      <c r="BA640" s="7"/>
      <c r="BB640" s="7"/>
      <c r="BC640" s="7"/>
      <c r="BD640" s="7"/>
      <c r="BE640" s="7"/>
      <c r="BF640" s="7"/>
      <c r="BG640" s="7"/>
      <c r="BH640" s="7"/>
      <c r="BI640" s="7"/>
      <c r="BJ640" s="7"/>
      <c r="BK640" s="7"/>
      <c r="BL640" s="7"/>
      <c r="BM640" s="7"/>
    </row>
    <row r="641" spans="1:65" ht="15.5"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c r="AX641" s="7"/>
      <c r="AY641" s="7"/>
      <c r="AZ641" s="7"/>
      <c r="BA641" s="7"/>
      <c r="BB641" s="7"/>
      <c r="BC641" s="7"/>
      <c r="BD641" s="7"/>
      <c r="BE641" s="7"/>
      <c r="BF641" s="7"/>
      <c r="BG641" s="7"/>
      <c r="BH641" s="7"/>
      <c r="BI641" s="7"/>
      <c r="BJ641" s="7"/>
      <c r="BK641" s="7"/>
      <c r="BL641" s="7"/>
      <c r="BM641" s="7"/>
    </row>
    <row r="642" spans="1:65" ht="15.5"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c r="AX642" s="7"/>
      <c r="AY642" s="7"/>
      <c r="AZ642" s="7"/>
      <c r="BA642" s="7"/>
      <c r="BB642" s="7"/>
      <c r="BC642" s="7"/>
      <c r="BD642" s="7"/>
      <c r="BE642" s="7"/>
      <c r="BF642" s="7"/>
      <c r="BG642" s="7"/>
      <c r="BH642" s="7"/>
      <c r="BI642" s="7"/>
      <c r="BJ642" s="7"/>
      <c r="BK642" s="7"/>
      <c r="BL642" s="7"/>
      <c r="BM642" s="7"/>
    </row>
    <row r="643" spans="1:65" ht="15.5"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c r="AX643" s="7"/>
      <c r="AY643" s="7"/>
      <c r="AZ643" s="7"/>
      <c r="BA643" s="7"/>
      <c r="BB643" s="7"/>
      <c r="BC643" s="7"/>
      <c r="BD643" s="7"/>
      <c r="BE643" s="7"/>
      <c r="BF643" s="7"/>
      <c r="BG643" s="7"/>
      <c r="BH643" s="7"/>
      <c r="BI643" s="7"/>
      <c r="BJ643" s="7"/>
      <c r="BK643" s="7"/>
      <c r="BL643" s="7"/>
      <c r="BM643" s="7"/>
    </row>
    <row r="644" spans="1:65" ht="15.5"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c r="AX644" s="7"/>
      <c r="AY644" s="7"/>
      <c r="AZ644" s="7"/>
      <c r="BA644" s="7"/>
      <c r="BB644" s="7"/>
      <c r="BC644" s="7"/>
      <c r="BD644" s="7"/>
      <c r="BE644" s="7"/>
      <c r="BF644" s="7"/>
      <c r="BG644" s="7"/>
      <c r="BH644" s="7"/>
      <c r="BI644" s="7"/>
      <c r="BJ644" s="7"/>
      <c r="BK644" s="7"/>
      <c r="BL644" s="7"/>
      <c r="BM644" s="7"/>
    </row>
    <row r="645" spans="1:65" ht="15.5"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c r="AX645" s="7"/>
      <c r="AY645" s="7"/>
      <c r="AZ645" s="7"/>
      <c r="BA645" s="7"/>
      <c r="BB645" s="7"/>
      <c r="BC645" s="7"/>
      <c r="BD645" s="7"/>
      <c r="BE645" s="7"/>
      <c r="BF645" s="7"/>
      <c r="BG645" s="7"/>
      <c r="BH645" s="7"/>
      <c r="BI645" s="7"/>
      <c r="BJ645" s="7"/>
      <c r="BK645" s="7"/>
      <c r="BL645" s="7"/>
      <c r="BM645" s="7"/>
    </row>
    <row r="646" spans="1:65" ht="15.5"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c r="AX646" s="7"/>
      <c r="AY646" s="7"/>
      <c r="AZ646" s="7"/>
      <c r="BA646" s="7"/>
      <c r="BB646" s="7"/>
      <c r="BC646" s="7"/>
      <c r="BD646" s="7"/>
      <c r="BE646" s="7"/>
      <c r="BF646" s="7"/>
      <c r="BG646" s="7"/>
      <c r="BH646" s="7"/>
      <c r="BI646" s="7"/>
      <c r="BJ646" s="7"/>
      <c r="BK646" s="7"/>
      <c r="BL646" s="7"/>
      <c r="BM646" s="7"/>
    </row>
    <row r="647" spans="1:65" ht="15.5"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c r="AX647" s="7"/>
      <c r="AY647" s="7"/>
      <c r="AZ647" s="7"/>
      <c r="BA647" s="7"/>
      <c r="BB647" s="7"/>
      <c r="BC647" s="7"/>
      <c r="BD647" s="7"/>
      <c r="BE647" s="7"/>
      <c r="BF647" s="7"/>
      <c r="BG647" s="7"/>
      <c r="BH647" s="7"/>
      <c r="BI647" s="7"/>
      <c r="BJ647" s="7"/>
      <c r="BK647" s="7"/>
      <c r="BL647" s="7"/>
      <c r="BM647" s="7"/>
    </row>
    <row r="648" spans="1:65" ht="15.5"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c r="AX648" s="7"/>
      <c r="AY648" s="7"/>
      <c r="AZ648" s="7"/>
      <c r="BA648" s="7"/>
      <c r="BB648" s="7"/>
      <c r="BC648" s="7"/>
      <c r="BD648" s="7"/>
      <c r="BE648" s="7"/>
      <c r="BF648" s="7"/>
      <c r="BG648" s="7"/>
      <c r="BH648" s="7"/>
      <c r="BI648" s="7"/>
      <c r="BJ648" s="7"/>
      <c r="BK648" s="7"/>
      <c r="BL648" s="7"/>
      <c r="BM648" s="7"/>
    </row>
    <row r="649" spans="1:65" ht="15.5"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c r="AX649" s="7"/>
      <c r="AY649" s="7"/>
      <c r="AZ649" s="7"/>
      <c r="BA649" s="7"/>
      <c r="BB649" s="7"/>
      <c r="BC649" s="7"/>
      <c r="BD649" s="7"/>
      <c r="BE649" s="7"/>
      <c r="BF649" s="7"/>
      <c r="BG649" s="7"/>
      <c r="BH649" s="7"/>
      <c r="BI649" s="7"/>
      <c r="BJ649" s="7"/>
      <c r="BK649" s="7"/>
      <c r="BL649" s="7"/>
      <c r="BM649" s="7"/>
    </row>
    <row r="650" spans="1:65" ht="15.5"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c r="AX650" s="7"/>
      <c r="AY650" s="7"/>
      <c r="AZ650" s="7"/>
      <c r="BA650" s="7"/>
      <c r="BB650" s="7"/>
      <c r="BC650" s="7"/>
      <c r="BD650" s="7"/>
      <c r="BE650" s="7"/>
      <c r="BF650" s="7"/>
      <c r="BG650" s="7"/>
      <c r="BH650" s="7"/>
      <c r="BI650" s="7"/>
      <c r="BJ650" s="7"/>
      <c r="BK650" s="7"/>
      <c r="BL650" s="7"/>
      <c r="BM650" s="7"/>
    </row>
    <row r="651" spans="1:65" ht="15.5"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c r="AX651" s="7"/>
      <c r="AY651" s="7"/>
      <c r="AZ651" s="7"/>
      <c r="BA651" s="7"/>
      <c r="BB651" s="7"/>
      <c r="BC651" s="7"/>
      <c r="BD651" s="7"/>
      <c r="BE651" s="7"/>
      <c r="BF651" s="7"/>
      <c r="BG651" s="7"/>
      <c r="BH651" s="7"/>
      <c r="BI651" s="7"/>
      <c r="BJ651" s="7"/>
      <c r="BK651" s="7"/>
      <c r="BL651" s="7"/>
      <c r="BM651" s="7"/>
    </row>
    <row r="652" spans="1:65" ht="15.5"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c r="AX652" s="7"/>
      <c r="AY652" s="7"/>
      <c r="AZ652" s="7"/>
      <c r="BA652" s="7"/>
      <c r="BB652" s="7"/>
      <c r="BC652" s="7"/>
      <c r="BD652" s="7"/>
      <c r="BE652" s="7"/>
      <c r="BF652" s="7"/>
      <c r="BG652" s="7"/>
      <c r="BH652" s="7"/>
      <c r="BI652" s="7"/>
      <c r="BJ652" s="7"/>
      <c r="BK652" s="7"/>
      <c r="BL652" s="7"/>
      <c r="BM652" s="7"/>
    </row>
    <row r="653" spans="1:65" ht="15.5"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c r="AX653" s="7"/>
      <c r="AY653" s="7"/>
      <c r="AZ653" s="7"/>
      <c r="BA653" s="7"/>
      <c r="BB653" s="7"/>
      <c r="BC653" s="7"/>
      <c r="BD653" s="7"/>
      <c r="BE653" s="7"/>
      <c r="BF653" s="7"/>
      <c r="BG653" s="7"/>
      <c r="BH653" s="7"/>
      <c r="BI653" s="7"/>
      <c r="BJ653" s="7"/>
      <c r="BK653" s="7"/>
      <c r="BL653" s="7"/>
      <c r="BM653" s="7"/>
    </row>
    <row r="654" spans="1:65" ht="15.5"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c r="AX654" s="7"/>
      <c r="AY654" s="7"/>
      <c r="AZ654" s="7"/>
      <c r="BA654" s="7"/>
      <c r="BB654" s="7"/>
      <c r="BC654" s="7"/>
      <c r="BD654" s="7"/>
      <c r="BE654" s="7"/>
      <c r="BF654" s="7"/>
      <c r="BG654" s="7"/>
      <c r="BH654" s="7"/>
      <c r="BI654" s="7"/>
      <c r="BJ654" s="7"/>
      <c r="BK654" s="7"/>
      <c r="BL654" s="7"/>
      <c r="BM654" s="7"/>
    </row>
    <row r="655" spans="1:65" ht="15.5"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c r="BJ655" s="7"/>
      <c r="BK655" s="7"/>
      <c r="BL655" s="7"/>
      <c r="BM655" s="7"/>
    </row>
    <row r="656" spans="1:65" ht="15.5"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c r="BJ656" s="7"/>
      <c r="BK656" s="7"/>
      <c r="BL656" s="7"/>
      <c r="BM656" s="7"/>
    </row>
    <row r="657" spans="1:65" ht="15.5"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c r="AX657" s="7"/>
      <c r="AY657" s="7"/>
      <c r="AZ657" s="7"/>
      <c r="BA657" s="7"/>
      <c r="BB657" s="7"/>
      <c r="BC657" s="7"/>
      <c r="BD657" s="7"/>
      <c r="BE657" s="7"/>
      <c r="BF657" s="7"/>
      <c r="BG657" s="7"/>
      <c r="BH657" s="7"/>
      <c r="BI657" s="7"/>
      <c r="BJ657" s="7"/>
      <c r="BK657" s="7"/>
      <c r="BL657" s="7"/>
      <c r="BM657" s="7"/>
    </row>
    <row r="658" spans="1:65" ht="15.5"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7"/>
      <c r="BJ658" s="7"/>
      <c r="BK658" s="7"/>
      <c r="BL658" s="7"/>
      <c r="BM658" s="7"/>
    </row>
    <row r="659" spans="1:65" ht="15.5"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c r="AX659" s="7"/>
      <c r="AY659" s="7"/>
      <c r="AZ659" s="7"/>
      <c r="BA659" s="7"/>
      <c r="BB659" s="7"/>
      <c r="BC659" s="7"/>
      <c r="BD659" s="7"/>
      <c r="BE659" s="7"/>
      <c r="BF659" s="7"/>
      <c r="BG659" s="7"/>
      <c r="BH659" s="7"/>
      <c r="BI659" s="7"/>
      <c r="BJ659" s="7"/>
      <c r="BK659" s="7"/>
      <c r="BL659" s="7"/>
      <c r="BM659" s="7"/>
    </row>
    <row r="660" spans="1:65" ht="15.5"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c r="AX660" s="7"/>
      <c r="AY660" s="7"/>
      <c r="AZ660" s="7"/>
      <c r="BA660" s="7"/>
      <c r="BB660" s="7"/>
      <c r="BC660" s="7"/>
      <c r="BD660" s="7"/>
      <c r="BE660" s="7"/>
      <c r="BF660" s="7"/>
      <c r="BG660" s="7"/>
      <c r="BH660" s="7"/>
      <c r="BI660" s="7"/>
      <c r="BJ660" s="7"/>
      <c r="BK660" s="7"/>
      <c r="BL660" s="7"/>
      <c r="BM660" s="7"/>
    </row>
    <row r="661" spans="1:65" ht="15.5"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7"/>
      <c r="BJ661" s="7"/>
      <c r="BK661" s="7"/>
      <c r="BL661" s="7"/>
      <c r="BM661" s="7"/>
    </row>
    <row r="662" spans="1:65" ht="15.5"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c r="AX662" s="7"/>
      <c r="AY662" s="7"/>
      <c r="AZ662" s="7"/>
      <c r="BA662" s="7"/>
      <c r="BB662" s="7"/>
      <c r="BC662" s="7"/>
      <c r="BD662" s="7"/>
      <c r="BE662" s="7"/>
      <c r="BF662" s="7"/>
      <c r="BG662" s="7"/>
      <c r="BH662" s="7"/>
      <c r="BI662" s="7"/>
      <c r="BJ662" s="7"/>
      <c r="BK662" s="7"/>
      <c r="BL662" s="7"/>
      <c r="BM662" s="7"/>
    </row>
    <row r="663" spans="1:65" ht="15.5"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c r="AX663" s="7"/>
      <c r="AY663" s="7"/>
      <c r="AZ663" s="7"/>
      <c r="BA663" s="7"/>
      <c r="BB663" s="7"/>
      <c r="BC663" s="7"/>
      <c r="BD663" s="7"/>
      <c r="BE663" s="7"/>
      <c r="BF663" s="7"/>
      <c r="BG663" s="7"/>
      <c r="BH663" s="7"/>
      <c r="BI663" s="7"/>
      <c r="BJ663" s="7"/>
      <c r="BK663" s="7"/>
      <c r="BL663" s="7"/>
      <c r="BM663" s="7"/>
    </row>
    <row r="664" spans="1:65" ht="15.5"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c r="AX664" s="7"/>
      <c r="AY664" s="7"/>
      <c r="AZ664" s="7"/>
      <c r="BA664" s="7"/>
      <c r="BB664" s="7"/>
      <c r="BC664" s="7"/>
      <c r="BD664" s="7"/>
      <c r="BE664" s="7"/>
      <c r="BF664" s="7"/>
      <c r="BG664" s="7"/>
      <c r="BH664" s="7"/>
      <c r="BI664" s="7"/>
      <c r="BJ664" s="7"/>
      <c r="BK664" s="7"/>
      <c r="BL664" s="7"/>
      <c r="BM664" s="7"/>
    </row>
    <row r="665" spans="1:65" ht="15.5"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c r="AX665" s="7"/>
      <c r="AY665" s="7"/>
      <c r="AZ665" s="7"/>
      <c r="BA665" s="7"/>
      <c r="BB665" s="7"/>
      <c r="BC665" s="7"/>
      <c r="BD665" s="7"/>
      <c r="BE665" s="7"/>
      <c r="BF665" s="7"/>
      <c r="BG665" s="7"/>
      <c r="BH665" s="7"/>
      <c r="BI665" s="7"/>
      <c r="BJ665" s="7"/>
      <c r="BK665" s="7"/>
      <c r="BL665" s="7"/>
      <c r="BM665" s="7"/>
    </row>
    <row r="666" spans="1:65" ht="15.5"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c r="AX666" s="7"/>
      <c r="AY666" s="7"/>
      <c r="AZ666" s="7"/>
      <c r="BA666" s="7"/>
      <c r="BB666" s="7"/>
      <c r="BC666" s="7"/>
      <c r="BD666" s="7"/>
      <c r="BE666" s="7"/>
      <c r="BF666" s="7"/>
      <c r="BG666" s="7"/>
      <c r="BH666" s="7"/>
      <c r="BI666" s="7"/>
      <c r="BJ666" s="7"/>
      <c r="BK666" s="7"/>
      <c r="BL666" s="7"/>
      <c r="BM666" s="7"/>
    </row>
    <row r="667" spans="1:65" ht="15.5"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c r="AT667" s="7"/>
      <c r="AU667" s="7"/>
      <c r="AV667" s="7"/>
      <c r="AW667" s="7"/>
      <c r="AX667" s="7"/>
      <c r="AY667" s="7"/>
      <c r="AZ667" s="7"/>
      <c r="BA667" s="7"/>
      <c r="BB667" s="7"/>
      <c r="BC667" s="7"/>
      <c r="BD667" s="7"/>
      <c r="BE667" s="7"/>
      <c r="BF667" s="7"/>
      <c r="BG667" s="7"/>
      <c r="BH667" s="7"/>
      <c r="BI667" s="7"/>
      <c r="BJ667" s="7"/>
      <c r="BK667" s="7"/>
      <c r="BL667" s="7"/>
      <c r="BM667" s="7"/>
    </row>
    <row r="668" spans="1:65" ht="15.5"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c r="AW668" s="7"/>
      <c r="AX668" s="7"/>
      <c r="AY668" s="7"/>
      <c r="AZ668" s="7"/>
      <c r="BA668" s="7"/>
      <c r="BB668" s="7"/>
      <c r="BC668" s="7"/>
      <c r="BD668" s="7"/>
      <c r="BE668" s="7"/>
      <c r="BF668" s="7"/>
      <c r="BG668" s="7"/>
      <c r="BH668" s="7"/>
      <c r="BI668" s="7"/>
      <c r="BJ668" s="7"/>
      <c r="BK668" s="7"/>
      <c r="BL668" s="7"/>
      <c r="BM668" s="7"/>
    </row>
    <row r="669" spans="1:65" ht="15.5"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c r="AX669" s="7"/>
      <c r="AY669" s="7"/>
      <c r="AZ669" s="7"/>
      <c r="BA669" s="7"/>
      <c r="BB669" s="7"/>
      <c r="BC669" s="7"/>
      <c r="BD669" s="7"/>
      <c r="BE669" s="7"/>
      <c r="BF669" s="7"/>
      <c r="BG669" s="7"/>
      <c r="BH669" s="7"/>
      <c r="BI669" s="7"/>
      <c r="BJ669" s="7"/>
      <c r="BK669" s="7"/>
      <c r="BL669" s="7"/>
      <c r="BM669" s="7"/>
    </row>
    <row r="670" spans="1:65" ht="15.5"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c r="AW670" s="7"/>
      <c r="AX670" s="7"/>
      <c r="AY670" s="7"/>
      <c r="AZ670" s="7"/>
      <c r="BA670" s="7"/>
      <c r="BB670" s="7"/>
      <c r="BC670" s="7"/>
      <c r="BD670" s="7"/>
      <c r="BE670" s="7"/>
      <c r="BF670" s="7"/>
      <c r="BG670" s="7"/>
      <c r="BH670" s="7"/>
      <c r="BI670" s="7"/>
      <c r="BJ670" s="7"/>
      <c r="BK670" s="7"/>
      <c r="BL670" s="7"/>
      <c r="BM670" s="7"/>
    </row>
    <row r="671" spans="1:65" ht="15.5"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c r="AT671" s="7"/>
      <c r="AU671" s="7"/>
      <c r="AV671" s="7"/>
      <c r="AW671" s="7"/>
      <c r="AX671" s="7"/>
      <c r="AY671" s="7"/>
      <c r="AZ671" s="7"/>
      <c r="BA671" s="7"/>
      <c r="BB671" s="7"/>
      <c r="BC671" s="7"/>
      <c r="BD671" s="7"/>
      <c r="BE671" s="7"/>
      <c r="BF671" s="7"/>
      <c r="BG671" s="7"/>
      <c r="BH671" s="7"/>
      <c r="BI671" s="7"/>
      <c r="BJ671" s="7"/>
      <c r="BK671" s="7"/>
      <c r="BL671" s="7"/>
      <c r="BM671" s="7"/>
    </row>
    <row r="672" spans="1:65" ht="15.5"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c r="AT672" s="7"/>
      <c r="AU672" s="7"/>
      <c r="AV672" s="7"/>
      <c r="AW672" s="7"/>
      <c r="AX672" s="7"/>
      <c r="AY672" s="7"/>
      <c r="AZ672" s="7"/>
      <c r="BA672" s="7"/>
      <c r="BB672" s="7"/>
      <c r="BC672" s="7"/>
      <c r="BD672" s="7"/>
      <c r="BE672" s="7"/>
      <c r="BF672" s="7"/>
      <c r="BG672" s="7"/>
      <c r="BH672" s="7"/>
      <c r="BI672" s="7"/>
      <c r="BJ672" s="7"/>
      <c r="BK672" s="7"/>
      <c r="BL672" s="7"/>
      <c r="BM672" s="7"/>
    </row>
    <row r="673" spans="1:65" ht="15.5"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c r="AT673" s="7"/>
      <c r="AU673" s="7"/>
      <c r="AV673" s="7"/>
      <c r="AW673" s="7"/>
      <c r="AX673" s="7"/>
      <c r="AY673" s="7"/>
      <c r="AZ673" s="7"/>
      <c r="BA673" s="7"/>
      <c r="BB673" s="7"/>
      <c r="BC673" s="7"/>
      <c r="BD673" s="7"/>
      <c r="BE673" s="7"/>
      <c r="BF673" s="7"/>
      <c r="BG673" s="7"/>
      <c r="BH673" s="7"/>
      <c r="BI673" s="7"/>
      <c r="BJ673" s="7"/>
      <c r="BK673" s="7"/>
      <c r="BL673" s="7"/>
      <c r="BM673" s="7"/>
    </row>
    <row r="674" spans="1:65" ht="15.5"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c r="AT674" s="7"/>
      <c r="AU674" s="7"/>
      <c r="AV674" s="7"/>
      <c r="AW674" s="7"/>
      <c r="AX674" s="7"/>
      <c r="AY674" s="7"/>
      <c r="AZ674" s="7"/>
      <c r="BA674" s="7"/>
      <c r="BB674" s="7"/>
      <c r="BC674" s="7"/>
      <c r="BD674" s="7"/>
      <c r="BE674" s="7"/>
      <c r="BF674" s="7"/>
      <c r="BG674" s="7"/>
      <c r="BH674" s="7"/>
      <c r="BI674" s="7"/>
      <c r="BJ674" s="7"/>
      <c r="BK674" s="7"/>
      <c r="BL674" s="7"/>
      <c r="BM674" s="7"/>
    </row>
    <row r="675" spans="1:65" ht="15.5"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c r="AT675" s="7"/>
      <c r="AU675" s="7"/>
      <c r="AV675" s="7"/>
      <c r="AW675" s="7"/>
      <c r="AX675" s="7"/>
      <c r="AY675" s="7"/>
      <c r="AZ675" s="7"/>
      <c r="BA675" s="7"/>
      <c r="BB675" s="7"/>
      <c r="BC675" s="7"/>
      <c r="BD675" s="7"/>
      <c r="BE675" s="7"/>
      <c r="BF675" s="7"/>
      <c r="BG675" s="7"/>
      <c r="BH675" s="7"/>
      <c r="BI675" s="7"/>
      <c r="BJ675" s="7"/>
      <c r="BK675" s="7"/>
      <c r="BL675" s="7"/>
      <c r="BM675" s="7"/>
    </row>
    <row r="676" spans="1:65" ht="15.5"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c r="AW676" s="7"/>
      <c r="AX676" s="7"/>
      <c r="AY676" s="7"/>
      <c r="AZ676" s="7"/>
      <c r="BA676" s="7"/>
      <c r="BB676" s="7"/>
      <c r="BC676" s="7"/>
      <c r="BD676" s="7"/>
      <c r="BE676" s="7"/>
      <c r="BF676" s="7"/>
      <c r="BG676" s="7"/>
      <c r="BH676" s="7"/>
      <c r="BI676" s="7"/>
      <c r="BJ676" s="7"/>
      <c r="BK676" s="7"/>
      <c r="BL676" s="7"/>
      <c r="BM676" s="7"/>
    </row>
    <row r="677" spans="1:65" ht="15.5"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c r="AT677" s="7"/>
      <c r="AU677" s="7"/>
      <c r="AV677" s="7"/>
      <c r="AW677" s="7"/>
      <c r="AX677" s="7"/>
      <c r="AY677" s="7"/>
      <c r="AZ677" s="7"/>
      <c r="BA677" s="7"/>
      <c r="BB677" s="7"/>
      <c r="BC677" s="7"/>
      <c r="BD677" s="7"/>
      <c r="BE677" s="7"/>
      <c r="BF677" s="7"/>
      <c r="BG677" s="7"/>
      <c r="BH677" s="7"/>
      <c r="BI677" s="7"/>
      <c r="BJ677" s="7"/>
      <c r="BK677" s="7"/>
      <c r="BL677" s="7"/>
      <c r="BM677" s="7"/>
    </row>
    <row r="678" spans="1:65" ht="15.5"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c r="AW678" s="7"/>
      <c r="AX678" s="7"/>
      <c r="AY678" s="7"/>
      <c r="AZ678" s="7"/>
      <c r="BA678" s="7"/>
      <c r="BB678" s="7"/>
      <c r="BC678" s="7"/>
      <c r="BD678" s="7"/>
      <c r="BE678" s="7"/>
      <c r="BF678" s="7"/>
      <c r="BG678" s="7"/>
      <c r="BH678" s="7"/>
      <c r="BI678" s="7"/>
      <c r="BJ678" s="7"/>
      <c r="BK678" s="7"/>
      <c r="BL678" s="7"/>
      <c r="BM678" s="7"/>
    </row>
    <row r="679" spans="1:65" ht="15.5"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c r="AX679" s="7"/>
      <c r="AY679" s="7"/>
      <c r="AZ679" s="7"/>
      <c r="BA679" s="7"/>
      <c r="BB679" s="7"/>
      <c r="BC679" s="7"/>
      <c r="BD679" s="7"/>
      <c r="BE679" s="7"/>
      <c r="BF679" s="7"/>
      <c r="BG679" s="7"/>
      <c r="BH679" s="7"/>
      <c r="BI679" s="7"/>
      <c r="BJ679" s="7"/>
      <c r="BK679" s="7"/>
      <c r="BL679" s="7"/>
      <c r="BM679" s="7"/>
    </row>
    <row r="680" spans="1:65" ht="15.5"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c r="AW680" s="7"/>
      <c r="AX680" s="7"/>
      <c r="AY680" s="7"/>
      <c r="AZ680" s="7"/>
      <c r="BA680" s="7"/>
      <c r="BB680" s="7"/>
      <c r="BC680" s="7"/>
      <c r="BD680" s="7"/>
      <c r="BE680" s="7"/>
      <c r="BF680" s="7"/>
      <c r="BG680" s="7"/>
      <c r="BH680" s="7"/>
      <c r="BI680" s="7"/>
      <c r="BJ680" s="7"/>
      <c r="BK680" s="7"/>
      <c r="BL680" s="7"/>
      <c r="BM680" s="7"/>
    </row>
    <row r="681" spans="1:65" ht="15.5"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c r="AT681" s="7"/>
      <c r="AU681" s="7"/>
      <c r="AV681" s="7"/>
      <c r="AW681" s="7"/>
      <c r="AX681" s="7"/>
      <c r="AY681" s="7"/>
      <c r="AZ681" s="7"/>
      <c r="BA681" s="7"/>
      <c r="BB681" s="7"/>
      <c r="BC681" s="7"/>
      <c r="BD681" s="7"/>
      <c r="BE681" s="7"/>
      <c r="BF681" s="7"/>
      <c r="BG681" s="7"/>
      <c r="BH681" s="7"/>
      <c r="BI681" s="7"/>
      <c r="BJ681" s="7"/>
      <c r="BK681" s="7"/>
      <c r="BL681" s="7"/>
      <c r="BM681" s="7"/>
    </row>
    <row r="682" spans="1:65" ht="15.5"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c r="AX682" s="7"/>
      <c r="AY682" s="7"/>
      <c r="AZ682" s="7"/>
      <c r="BA682" s="7"/>
      <c r="BB682" s="7"/>
      <c r="BC682" s="7"/>
      <c r="BD682" s="7"/>
      <c r="BE682" s="7"/>
      <c r="BF682" s="7"/>
      <c r="BG682" s="7"/>
      <c r="BH682" s="7"/>
      <c r="BI682" s="7"/>
      <c r="BJ682" s="7"/>
      <c r="BK682" s="7"/>
      <c r="BL682" s="7"/>
      <c r="BM682" s="7"/>
    </row>
    <row r="683" spans="1:65" ht="15.5"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c r="AT683" s="7"/>
      <c r="AU683" s="7"/>
      <c r="AV683" s="7"/>
      <c r="AW683" s="7"/>
      <c r="AX683" s="7"/>
      <c r="AY683" s="7"/>
      <c r="AZ683" s="7"/>
      <c r="BA683" s="7"/>
      <c r="BB683" s="7"/>
      <c r="BC683" s="7"/>
      <c r="BD683" s="7"/>
      <c r="BE683" s="7"/>
      <c r="BF683" s="7"/>
      <c r="BG683" s="7"/>
      <c r="BH683" s="7"/>
      <c r="BI683" s="7"/>
      <c r="BJ683" s="7"/>
      <c r="BK683" s="7"/>
      <c r="BL683" s="7"/>
      <c r="BM683" s="7"/>
    </row>
    <row r="684" spans="1:65" ht="15.5"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c r="AX684" s="7"/>
      <c r="AY684" s="7"/>
      <c r="AZ684" s="7"/>
      <c r="BA684" s="7"/>
      <c r="BB684" s="7"/>
      <c r="BC684" s="7"/>
      <c r="BD684" s="7"/>
      <c r="BE684" s="7"/>
      <c r="BF684" s="7"/>
      <c r="BG684" s="7"/>
      <c r="BH684" s="7"/>
      <c r="BI684" s="7"/>
      <c r="BJ684" s="7"/>
      <c r="BK684" s="7"/>
      <c r="BL684" s="7"/>
      <c r="BM684" s="7"/>
    </row>
    <row r="685" spans="1:65" ht="15.5"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c r="AX685" s="7"/>
      <c r="AY685" s="7"/>
      <c r="AZ685" s="7"/>
      <c r="BA685" s="7"/>
      <c r="BB685" s="7"/>
      <c r="BC685" s="7"/>
      <c r="BD685" s="7"/>
      <c r="BE685" s="7"/>
      <c r="BF685" s="7"/>
      <c r="BG685" s="7"/>
      <c r="BH685" s="7"/>
      <c r="BI685" s="7"/>
      <c r="BJ685" s="7"/>
      <c r="BK685" s="7"/>
      <c r="BL685" s="7"/>
      <c r="BM685" s="7"/>
    </row>
    <row r="686" spans="1:65" ht="15.5"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c r="AT686" s="7"/>
      <c r="AU686" s="7"/>
      <c r="AV686" s="7"/>
      <c r="AW686" s="7"/>
      <c r="AX686" s="7"/>
      <c r="AY686" s="7"/>
      <c r="AZ686" s="7"/>
      <c r="BA686" s="7"/>
      <c r="BB686" s="7"/>
      <c r="BC686" s="7"/>
      <c r="BD686" s="7"/>
      <c r="BE686" s="7"/>
      <c r="BF686" s="7"/>
      <c r="BG686" s="7"/>
      <c r="BH686" s="7"/>
      <c r="BI686" s="7"/>
      <c r="BJ686" s="7"/>
      <c r="BK686" s="7"/>
      <c r="BL686" s="7"/>
      <c r="BM686" s="7"/>
    </row>
    <row r="687" spans="1:65" ht="15.5"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c r="AT687" s="7"/>
      <c r="AU687" s="7"/>
      <c r="AV687" s="7"/>
      <c r="AW687" s="7"/>
      <c r="AX687" s="7"/>
      <c r="AY687" s="7"/>
      <c r="AZ687" s="7"/>
      <c r="BA687" s="7"/>
      <c r="BB687" s="7"/>
      <c r="BC687" s="7"/>
      <c r="BD687" s="7"/>
      <c r="BE687" s="7"/>
      <c r="BF687" s="7"/>
      <c r="BG687" s="7"/>
      <c r="BH687" s="7"/>
      <c r="BI687" s="7"/>
      <c r="BJ687" s="7"/>
      <c r="BK687" s="7"/>
      <c r="BL687" s="7"/>
      <c r="BM687" s="7"/>
    </row>
    <row r="688" spans="1:65" ht="15.5"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c r="AT688" s="7"/>
      <c r="AU688" s="7"/>
      <c r="AV688" s="7"/>
      <c r="AW688" s="7"/>
      <c r="AX688" s="7"/>
      <c r="AY688" s="7"/>
      <c r="AZ688" s="7"/>
      <c r="BA688" s="7"/>
      <c r="BB688" s="7"/>
      <c r="BC688" s="7"/>
      <c r="BD688" s="7"/>
      <c r="BE688" s="7"/>
      <c r="BF688" s="7"/>
      <c r="BG688" s="7"/>
      <c r="BH688" s="7"/>
      <c r="BI688" s="7"/>
      <c r="BJ688" s="7"/>
      <c r="BK688" s="7"/>
      <c r="BL688" s="7"/>
      <c r="BM688" s="7"/>
    </row>
    <row r="689" spans="1:65" ht="15.5"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c r="AT689" s="7"/>
      <c r="AU689" s="7"/>
      <c r="AV689" s="7"/>
      <c r="AW689" s="7"/>
      <c r="AX689" s="7"/>
      <c r="AY689" s="7"/>
      <c r="AZ689" s="7"/>
      <c r="BA689" s="7"/>
      <c r="BB689" s="7"/>
      <c r="BC689" s="7"/>
      <c r="BD689" s="7"/>
      <c r="BE689" s="7"/>
      <c r="BF689" s="7"/>
      <c r="BG689" s="7"/>
      <c r="BH689" s="7"/>
      <c r="BI689" s="7"/>
      <c r="BJ689" s="7"/>
      <c r="BK689" s="7"/>
      <c r="BL689" s="7"/>
      <c r="BM689" s="7"/>
    </row>
    <row r="690" spans="1:65" ht="15.5"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c r="AT690" s="7"/>
      <c r="AU690" s="7"/>
      <c r="AV690" s="7"/>
      <c r="AW690" s="7"/>
      <c r="AX690" s="7"/>
      <c r="AY690" s="7"/>
      <c r="AZ690" s="7"/>
      <c r="BA690" s="7"/>
      <c r="BB690" s="7"/>
      <c r="BC690" s="7"/>
      <c r="BD690" s="7"/>
      <c r="BE690" s="7"/>
      <c r="BF690" s="7"/>
      <c r="BG690" s="7"/>
      <c r="BH690" s="7"/>
      <c r="BI690" s="7"/>
      <c r="BJ690" s="7"/>
      <c r="BK690" s="7"/>
      <c r="BL690" s="7"/>
      <c r="BM690" s="7"/>
    </row>
    <row r="691" spans="1:65" ht="15.5"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c r="AT691" s="7"/>
      <c r="AU691" s="7"/>
      <c r="AV691" s="7"/>
      <c r="AW691" s="7"/>
      <c r="AX691" s="7"/>
      <c r="AY691" s="7"/>
      <c r="AZ691" s="7"/>
      <c r="BA691" s="7"/>
      <c r="BB691" s="7"/>
      <c r="BC691" s="7"/>
      <c r="BD691" s="7"/>
      <c r="BE691" s="7"/>
      <c r="BF691" s="7"/>
      <c r="BG691" s="7"/>
      <c r="BH691" s="7"/>
      <c r="BI691" s="7"/>
      <c r="BJ691" s="7"/>
      <c r="BK691" s="7"/>
      <c r="BL691" s="7"/>
      <c r="BM691" s="7"/>
    </row>
    <row r="692" spans="1:65" ht="15.5"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c r="AT692" s="7"/>
      <c r="AU692" s="7"/>
      <c r="AV692" s="7"/>
      <c r="AW692" s="7"/>
      <c r="AX692" s="7"/>
      <c r="AY692" s="7"/>
      <c r="AZ692" s="7"/>
      <c r="BA692" s="7"/>
      <c r="BB692" s="7"/>
      <c r="BC692" s="7"/>
      <c r="BD692" s="7"/>
      <c r="BE692" s="7"/>
      <c r="BF692" s="7"/>
      <c r="BG692" s="7"/>
      <c r="BH692" s="7"/>
      <c r="BI692" s="7"/>
      <c r="BJ692" s="7"/>
      <c r="BK692" s="7"/>
      <c r="BL692" s="7"/>
      <c r="BM692" s="7"/>
    </row>
    <row r="693" spans="1:65" ht="15.5"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c r="AT693" s="7"/>
      <c r="AU693" s="7"/>
      <c r="AV693" s="7"/>
      <c r="AW693" s="7"/>
      <c r="AX693" s="7"/>
      <c r="AY693" s="7"/>
      <c r="AZ693" s="7"/>
      <c r="BA693" s="7"/>
      <c r="BB693" s="7"/>
      <c r="BC693" s="7"/>
      <c r="BD693" s="7"/>
      <c r="BE693" s="7"/>
      <c r="BF693" s="7"/>
      <c r="BG693" s="7"/>
      <c r="BH693" s="7"/>
      <c r="BI693" s="7"/>
      <c r="BJ693" s="7"/>
      <c r="BK693" s="7"/>
      <c r="BL693" s="7"/>
      <c r="BM693" s="7"/>
    </row>
    <row r="694" spans="1:65" ht="15.5"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c r="AW694" s="7"/>
      <c r="AX694" s="7"/>
      <c r="AY694" s="7"/>
      <c r="AZ694" s="7"/>
      <c r="BA694" s="7"/>
      <c r="BB694" s="7"/>
      <c r="BC694" s="7"/>
      <c r="BD694" s="7"/>
      <c r="BE694" s="7"/>
      <c r="BF694" s="7"/>
      <c r="BG694" s="7"/>
      <c r="BH694" s="7"/>
      <c r="BI694" s="7"/>
      <c r="BJ694" s="7"/>
      <c r="BK694" s="7"/>
      <c r="BL694" s="7"/>
      <c r="BM694" s="7"/>
    </row>
    <row r="695" spans="1:65" ht="15.5"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c r="AX695" s="7"/>
      <c r="AY695" s="7"/>
      <c r="AZ695" s="7"/>
      <c r="BA695" s="7"/>
      <c r="BB695" s="7"/>
      <c r="BC695" s="7"/>
      <c r="BD695" s="7"/>
      <c r="BE695" s="7"/>
      <c r="BF695" s="7"/>
      <c r="BG695" s="7"/>
      <c r="BH695" s="7"/>
      <c r="BI695" s="7"/>
      <c r="BJ695" s="7"/>
      <c r="BK695" s="7"/>
      <c r="BL695" s="7"/>
      <c r="BM695" s="7"/>
    </row>
    <row r="696" spans="1:65" ht="15.5"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c r="AX696" s="7"/>
      <c r="AY696" s="7"/>
      <c r="AZ696" s="7"/>
      <c r="BA696" s="7"/>
      <c r="BB696" s="7"/>
      <c r="BC696" s="7"/>
      <c r="BD696" s="7"/>
      <c r="BE696" s="7"/>
      <c r="BF696" s="7"/>
      <c r="BG696" s="7"/>
      <c r="BH696" s="7"/>
      <c r="BI696" s="7"/>
      <c r="BJ696" s="7"/>
      <c r="BK696" s="7"/>
      <c r="BL696" s="7"/>
      <c r="BM696" s="7"/>
    </row>
    <row r="697" spans="1:65" ht="15.5"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c r="AT697" s="7"/>
      <c r="AU697" s="7"/>
      <c r="AV697" s="7"/>
      <c r="AW697" s="7"/>
      <c r="AX697" s="7"/>
      <c r="AY697" s="7"/>
      <c r="AZ697" s="7"/>
      <c r="BA697" s="7"/>
      <c r="BB697" s="7"/>
      <c r="BC697" s="7"/>
      <c r="BD697" s="7"/>
      <c r="BE697" s="7"/>
      <c r="BF697" s="7"/>
      <c r="BG697" s="7"/>
      <c r="BH697" s="7"/>
      <c r="BI697" s="7"/>
      <c r="BJ697" s="7"/>
      <c r="BK697" s="7"/>
      <c r="BL697" s="7"/>
      <c r="BM697" s="7"/>
    </row>
    <row r="698" spans="1:65" ht="15.5"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c r="AU698" s="7"/>
      <c r="AV698" s="7"/>
      <c r="AW698" s="7"/>
      <c r="AX698" s="7"/>
      <c r="AY698" s="7"/>
      <c r="AZ698" s="7"/>
      <c r="BA698" s="7"/>
      <c r="BB698" s="7"/>
      <c r="BC698" s="7"/>
      <c r="BD698" s="7"/>
      <c r="BE698" s="7"/>
      <c r="BF698" s="7"/>
      <c r="BG698" s="7"/>
      <c r="BH698" s="7"/>
      <c r="BI698" s="7"/>
      <c r="BJ698" s="7"/>
      <c r="BK698" s="7"/>
      <c r="BL698" s="7"/>
      <c r="BM698" s="7"/>
    </row>
    <row r="699" spans="1:65" ht="15.5"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c r="AT699" s="7"/>
      <c r="AU699" s="7"/>
      <c r="AV699" s="7"/>
      <c r="AW699" s="7"/>
      <c r="AX699" s="7"/>
      <c r="AY699" s="7"/>
      <c r="AZ699" s="7"/>
      <c r="BA699" s="7"/>
      <c r="BB699" s="7"/>
      <c r="BC699" s="7"/>
      <c r="BD699" s="7"/>
      <c r="BE699" s="7"/>
      <c r="BF699" s="7"/>
      <c r="BG699" s="7"/>
      <c r="BH699" s="7"/>
      <c r="BI699" s="7"/>
      <c r="BJ699" s="7"/>
      <c r="BK699" s="7"/>
      <c r="BL699" s="7"/>
      <c r="BM699" s="7"/>
    </row>
    <row r="700" spans="1:65" ht="15.5"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c r="AX700" s="7"/>
      <c r="AY700" s="7"/>
      <c r="AZ700" s="7"/>
      <c r="BA700" s="7"/>
      <c r="BB700" s="7"/>
      <c r="BC700" s="7"/>
      <c r="BD700" s="7"/>
      <c r="BE700" s="7"/>
      <c r="BF700" s="7"/>
      <c r="BG700" s="7"/>
      <c r="BH700" s="7"/>
      <c r="BI700" s="7"/>
      <c r="BJ700" s="7"/>
      <c r="BK700" s="7"/>
      <c r="BL700" s="7"/>
      <c r="BM700" s="7"/>
    </row>
    <row r="701" spans="1:65" ht="15.5"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c r="AT701" s="7"/>
      <c r="AU701" s="7"/>
      <c r="AV701" s="7"/>
      <c r="AW701" s="7"/>
      <c r="AX701" s="7"/>
      <c r="AY701" s="7"/>
      <c r="AZ701" s="7"/>
      <c r="BA701" s="7"/>
      <c r="BB701" s="7"/>
      <c r="BC701" s="7"/>
      <c r="BD701" s="7"/>
      <c r="BE701" s="7"/>
      <c r="BF701" s="7"/>
      <c r="BG701" s="7"/>
      <c r="BH701" s="7"/>
      <c r="BI701" s="7"/>
      <c r="BJ701" s="7"/>
      <c r="BK701" s="7"/>
      <c r="BL701" s="7"/>
      <c r="BM701" s="7"/>
    </row>
    <row r="702" spans="1:65" ht="15.5"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c r="AT702" s="7"/>
      <c r="AU702" s="7"/>
      <c r="AV702" s="7"/>
      <c r="AW702" s="7"/>
      <c r="AX702" s="7"/>
      <c r="AY702" s="7"/>
      <c r="AZ702" s="7"/>
      <c r="BA702" s="7"/>
      <c r="BB702" s="7"/>
      <c r="BC702" s="7"/>
      <c r="BD702" s="7"/>
      <c r="BE702" s="7"/>
      <c r="BF702" s="7"/>
      <c r="BG702" s="7"/>
      <c r="BH702" s="7"/>
      <c r="BI702" s="7"/>
      <c r="BJ702" s="7"/>
      <c r="BK702" s="7"/>
      <c r="BL702" s="7"/>
      <c r="BM702" s="7"/>
    </row>
    <row r="703" spans="1:65" ht="15.5"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c r="AT703" s="7"/>
      <c r="AU703" s="7"/>
      <c r="AV703" s="7"/>
      <c r="AW703" s="7"/>
      <c r="AX703" s="7"/>
      <c r="AY703" s="7"/>
      <c r="AZ703" s="7"/>
      <c r="BA703" s="7"/>
      <c r="BB703" s="7"/>
      <c r="BC703" s="7"/>
      <c r="BD703" s="7"/>
      <c r="BE703" s="7"/>
      <c r="BF703" s="7"/>
      <c r="BG703" s="7"/>
      <c r="BH703" s="7"/>
      <c r="BI703" s="7"/>
      <c r="BJ703" s="7"/>
      <c r="BK703" s="7"/>
      <c r="BL703" s="7"/>
      <c r="BM703" s="7"/>
    </row>
    <row r="704" spans="1:65" ht="15.5"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c r="AW704" s="7"/>
      <c r="AX704" s="7"/>
      <c r="AY704" s="7"/>
      <c r="AZ704" s="7"/>
      <c r="BA704" s="7"/>
      <c r="BB704" s="7"/>
      <c r="BC704" s="7"/>
      <c r="BD704" s="7"/>
      <c r="BE704" s="7"/>
      <c r="BF704" s="7"/>
      <c r="BG704" s="7"/>
      <c r="BH704" s="7"/>
      <c r="BI704" s="7"/>
      <c r="BJ704" s="7"/>
      <c r="BK704" s="7"/>
      <c r="BL704" s="7"/>
      <c r="BM704" s="7"/>
    </row>
    <row r="705" spans="1:65" ht="15.5"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c r="AT705" s="7"/>
      <c r="AU705" s="7"/>
      <c r="AV705" s="7"/>
      <c r="AW705" s="7"/>
      <c r="AX705" s="7"/>
      <c r="AY705" s="7"/>
      <c r="AZ705" s="7"/>
      <c r="BA705" s="7"/>
      <c r="BB705" s="7"/>
      <c r="BC705" s="7"/>
      <c r="BD705" s="7"/>
      <c r="BE705" s="7"/>
      <c r="BF705" s="7"/>
      <c r="BG705" s="7"/>
      <c r="BH705" s="7"/>
      <c r="BI705" s="7"/>
      <c r="BJ705" s="7"/>
      <c r="BK705" s="7"/>
      <c r="BL705" s="7"/>
      <c r="BM705" s="7"/>
    </row>
    <row r="706" spans="1:65" ht="15.5"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c r="AT706" s="7"/>
      <c r="AU706" s="7"/>
      <c r="AV706" s="7"/>
      <c r="AW706" s="7"/>
      <c r="AX706" s="7"/>
      <c r="AY706" s="7"/>
      <c r="AZ706" s="7"/>
      <c r="BA706" s="7"/>
      <c r="BB706" s="7"/>
      <c r="BC706" s="7"/>
      <c r="BD706" s="7"/>
      <c r="BE706" s="7"/>
      <c r="BF706" s="7"/>
      <c r="BG706" s="7"/>
      <c r="BH706" s="7"/>
      <c r="BI706" s="7"/>
      <c r="BJ706" s="7"/>
      <c r="BK706" s="7"/>
      <c r="BL706" s="7"/>
      <c r="BM706" s="7"/>
    </row>
    <row r="707" spans="1:65" ht="15.5"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c r="AT707" s="7"/>
      <c r="AU707" s="7"/>
      <c r="AV707" s="7"/>
      <c r="AW707" s="7"/>
      <c r="AX707" s="7"/>
      <c r="AY707" s="7"/>
      <c r="AZ707" s="7"/>
      <c r="BA707" s="7"/>
      <c r="BB707" s="7"/>
      <c r="BC707" s="7"/>
      <c r="BD707" s="7"/>
      <c r="BE707" s="7"/>
      <c r="BF707" s="7"/>
      <c r="BG707" s="7"/>
      <c r="BH707" s="7"/>
      <c r="BI707" s="7"/>
      <c r="BJ707" s="7"/>
      <c r="BK707" s="7"/>
      <c r="BL707" s="7"/>
      <c r="BM707" s="7"/>
    </row>
    <row r="708" spans="1:65" ht="15.5"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c r="AX708" s="7"/>
      <c r="AY708" s="7"/>
      <c r="AZ708" s="7"/>
      <c r="BA708" s="7"/>
      <c r="BB708" s="7"/>
      <c r="BC708" s="7"/>
      <c r="BD708" s="7"/>
      <c r="BE708" s="7"/>
      <c r="BF708" s="7"/>
      <c r="BG708" s="7"/>
      <c r="BH708" s="7"/>
      <c r="BI708" s="7"/>
      <c r="BJ708" s="7"/>
      <c r="BK708" s="7"/>
      <c r="BL708" s="7"/>
      <c r="BM708" s="7"/>
    </row>
    <row r="709" spans="1:65" ht="15.5"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c r="AT709" s="7"/>
      <c r="AU709" s="7"/>
      <c r="AV709" s="7"/>
      <c r="AW709" s="7"/>
      <c r="AX709" s="7"/>
      <c r="AY709" s="7"/>
      <c r="AZ709" s="7"/>
      <c r="BA709" s="7"/>
      <c r="BB709" s="7"/>
      <c r="BC709" s="7"/>
      <c r="BD709" s="7"/>
      <c r="BE709" s="7"/>
      <c r="BF709" s="7"/>
      <c r="BG709" s="7"/>
      <c r="BH709" s="7"/>
      <c r="BI709" s="7"/>
      <c r="BJ709" s="7"/>
      <c r="BK709" s="7"/>
      <c r="BL709" s="7"/>
      <c r="BM709" s="7"/>
    </row>
    <row r="710" spans="1:65" ht="15.5"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c r="AW710" s="7"/>
      <c r="AX710" s="7"/>
      <c r="AY710" s="7"/>
      <c r="AZ710" s="7"/>
      <c r="BA710" s="7"/>
      <c r="BB710" s="7"/>
      <c r="BC710" s="7"/>
      <c r="BD710" s="7"/>
      <c r="BE710" s="7"/>
      <c r="BF710" s="7"/>
      <c r="BG710" s="7"/>
      <c r="BH710" s="7"/>
      <c r="BI710" s="7"/>
      <c r="BJ710" s="7"/>
      <c r="BK710" s="7"/>
      <c r="BL710" s="7"/>
      <c r="BM710" s="7"/>
    </row>
    <row r="711" spans="1:65" ht="15.5"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c r="AT711" s="7"/>
      <c r="AU711" s="7"/>
      <c r="AV711" s="7"/>
      <c r="AW711" s="7"/>
      <c r="AX711" s="7"/>
      <c r="AY711" s="7"/>
      <c r="AZ711" s="7"/>
      <c r="BA711" s="7"/>
      <c r="BB711" s="7"/>
      <c r="BC711" s="7"/>
      <c r="BD711" s="7"/>
      <c r="BE711" s="7"/>
      <c r="BF711" s="7"/>
      <c r="BG711" s="7"/>
      <c r="BH711" s="7"/>
      <c r="BI711" s="7"/>
      <c r="BJ711" s="7"/>
      <c r="BK711" s="7"/>
      <c r="BL711" s="7"/>
      <c r="BM711" s="7"/>
    </row>
    <row r="712" spans="1:65" ht="15.5"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c r="AX712" s="7"/>
      <c r="AY712" s="7"/>
      <c r="AZ712" s="7"/>
      <c r="BA712" s="7"/>
      <c r="BB712" s="7"/>
      <c r="BC712" s="7"/>
      <c r="BD712" s="7"/>
      <c r="BE712" s="7"/>
      <c r="BF712" s="7"/>
      <c r="BG712" s="7"/>
      <c r="BH712" s="7"/>
      <c r="BI712" s="7"/>
      <c r="BJ712" s="7"/>
      <c r="BK712" s="7"/>
      <c r="BL712" s="7"/>
      <c r="BM712" s="7"/>
    </row>
    <row r="713" spans="1:65" ht="15.5"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c r="AT713" s="7"/>
      <c r="AU713" s="7"/>
      <c r="AV713" s="7"/>
      <c r="AW713" s="7"/>
      <c r="AX713" s="7"/>
      <c r="AY713" s="7"/>
      <c r="AZ713" s="7"/>
      <c r="BA713" s="7"/>
      <c r="BB713" s="7"/>
      <c r="BC713" s="7"/>
      <c r="BD713" s="7"/>
      <c r="BE713" s="7"/>
      <c r="BF713" s="7"/>
      <c r="BG713" s="7"/>
      <c r="BH713" s="7"/>
      <c r="BI713" s="7"/>
      <c r="BJ713" s="7"/>
      <c r="BK713" s="7"/>
      <c r="BL713" s="7"/>
      <c r="BM713" s="7"/>
    </row>
    <row r="714" spans="1:65" ht="15.5"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c r="AX714" s="7"/>
      <c r="AY714" s="7"/>
      <c r="AZ714" s="7"/>
      <c r="BA714" s="7"/>
      <c r="BB714" s="7"/>
      <c r="BC714" s="7"/>
      <c r="BD714" s="7"/>
      <c r="BE714" s="7"/>
      <c r="BF714" s="7"/>
      <c r="BG714" s="7"/>
      <c r="BH714" s="7"/>
      <c r="BI714" s="7"/>
      <c r="BJ714" s="7"/>
      <c r="BK714" s="7"/>
      <c r="BL714" s="7"/>
      <c r="BM714" s="7"/>
    </row>
    <row r="715" spans="1:65" ht="15.5"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c r="AT715" s="7"/>
      <c r="AU715" s="7"/>
      <c r="AV715" s="7"/>
      <c r="AW715" s="7"/>
      <c r="AX715" s="7"/>
      <c r="AY715" s="7"/>
      <c r="AZ715" s="7"/>
      <c r="BA715" s="7"/>
      <c r="BB715" s="7"/>
      <c r="BC715" s="7"/>
      <c r="BD715" s="7"/>
      <c r="BE715" s="7"/>
      <c r="BF715" s="7"/>
      <c r="BG715" s="7"/>
      <c r="BH715" s="7"/>
      <c r="BI715" s="7"/>
      <c r="BJ715" s="7"/>
      <c r="BK715" s="7"/>
      <c r="BL715" s="7"/>
      <c r="BM715" s="7"/>
    </row>
    <row r="716" spans="1:65" ht="15.5"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c r="AT716" s="7"/>
      <c r="AU716" s="7"/>
      <c r="AV716" s="7"/>
      <c r="AW716" s="7"/>
      <c r="AX716" s="7"/>
      <c r="AY716" s="7"/>
      <c r="AZ716" s="7"/>
      <c r="BA716" s="7"/>
      <c r="BB716" s="7"/>
      <c r="BC716" s="7"/>
      <c r="BD716" s="7"/>
      <c r="BE716" s="7"/>
      <c r="BF716" s="7"/>
      <c r="BG716" s="7"/>
      <c r="BH716" s="7"/>
      <c r="BI716" s="7"/>
      <c r="BJ716" s="7"/>
      <c r="BK716" s="7"/>
      <c r="BL716" s="7"/>
      <c r="BM716" s="7"/>
    </row>
    <row r="717" spans="1:65" ht="15.5"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c r="AT717" s="7"/>
      <c r="AU717" s="7"/>
      <c r="AV717" s="7"/>
      <c r="AW717" s="7"/>
      <c r="AX717" s="7"/>
      <c r="AY717" s="7"/>
      <c r="AZ717" s="7"/>
      <c r="BA717" s="7"/>
      <c r="BB717" s="7"/>
      <c r="BC717" s="7"/>
      <c r="BD717" s="7"/>
      <c r="BE717" s="7"/>
      <c r="BF717" s="7"/>
      <c r="BG717" s="7"/>
      <c r="BH717" s="7"/>
      <c r="BI717" s="7"/>
      <c r="BJ717" s="7"/>
      <c r="BK717" s="7"/>
      <c r="BL717" s="7"/>
      <c r="BM717" s="7"/>
    </row>
    <row r="718" spans="1:65" ht="15.5"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c r="AX718" s="7"/>
      <c r="AY718" s="7"/>
      <c r="AZ718" s="7"/>
      <c r="BA718" s="7"/>
      <c r="BB718" s="7"/>
      <c r="BC718" s="7"/>
      <c r="BD718" s="7"/>
      <c r="BE718" s="7"/>
      <c r="BF718" s="7"/>
      <c r="BG718" s="7"/>
      <c r="BH718" s="7"/>
      <c r="BI718" s="7"/>
      <c r="BJ718" s="7"/>
      <c r="BK718" s="7"/>
      <c r="BL718" s="7"/>
      <c r="BM718" s="7"/>
    </row>
    <row r="719" spans="1:65" ht="15.5"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c r="AT719" s="7"/>
      <c r="AU719" s="7"/>
      <c r="AV719" s="7"/>
      <c r="AW719" s="7"/>
      <c r="AX719" s="7"/>
      <c r="AY719" s="7"/>
      <c r="AZ719" s="7"/>
      <c r="BA719" s="7"/>
      <c r="BB719" s="7"/>
      <c r="BC719" s="7"/>
      <c r="BD719" s="7"/>
      <c r="BE719" s="7"/>
      <c r="BF719" s="7"/>
      <c r="BG719" s="7"/>
      <c r="BH719" s="7"/>
      <c r="BI719" s="7"/>
      <c r="BJ719" s="7"/>
      <c r="BK719" s="7"/>
      <c r="BL719" s="7"/>
      <c r="BM719" s="7"/>
    </row>
    <row r="720" spans="1:65" ht="15.5"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c r="AT720" s="7"/>
      <c r="AU720" s="7"/>
      <c r="AV720" s="7"/>
      <c r="AW720" s="7"/>
      <c r="AX720" s="7"/>
      <c r="AY720" s="7"/>
      <c r="AZ720" s="7"/>
      <c r="BA720" s="7"/>
      <c r="BB720" s="7"/>
      <c r="BC720" s="7"/>
      <c r="BD720" s="7"/>
      <c r="BE720" s="7"/>
      <c r="BF720" s="7"/>
      <c r="BG720" s="7"/>
      <c r="BH720" s="7"/>
      <c r="BI720" s="7"/>
      <c r="BJ720" s="7"/>
      <c r="BK720" s="7"/>
      <c r="BL720" s="7"/>
      <c r="BM720" s="7"/>
    </row>
    <row r="721" spans="1:65" ht="15.5"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c r="AT721" s="7"/>
      <c r="AU721" s="7"/>
      <c r="AV721" s="7"/>
      <c r="AW721" s="7"/>
      <c r="AX721" s="7"/>
      <c r="AY721" s="7"/>
      <c r="AZ721" s="7"/>
      <c r="BA721" s="7"/>
      <c r="BB721" s="7"/>
      <c r="BC721" s="7"/>
      <c r="BD721" s="7"/>
      <c r="BE721" s="7"/>
      <c r="BF721" s="7"/>
      <c r="BG721" s="7"/>
      <c r="BH721" s="7"/>
      <c r="BI721" s="7"/>
      <c r="BJ721" s="7"/>
      <c r="BK721" s="7"/>
      <c r="BL721" s="7"/>
      <c r="BM721" s="7"/>
    </row>
    <row r="722" spans="1:65" ht="15.5"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c r="AT722" s="7"/>
      <c r="AU722" s="7"/>
      <c r="AV722" s="7"/>
      <c r="AW722" s="7"/>
      <c r="AX722" s="7"/>
      <c r="AY722" s="7"/>
      <c r="AZ722" s="7"/>
      <c r="BA722" s="7"/>
      <c r="BB722" s="7"/>
      <c r="BC722" s="7"/>
      <c r="BD722" s="7"/>
      <c r="BE722" s="7"/>
      <c r="BF722" s="7"/>
      <c r="BG722" s="7"/>
      <c r="BH722" s="7"/>
      <c r="BI722" s="7"/>
      <c r="BJ722" s="7"/>
      <c r="BK722" s="7"/>
      <c r="BL722" s="7"/>
      <c r="BM722" s="7"/>
    </row>
    <row r="723" spans="1:65" ht="15.5"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c r="AT723" s="7"/>
      <c r="AU723" s="7"/>
      <c r="AV723" s="7"/>
      <c r="AW723" s="7"/>
      <c r="AX723" s="7"/>
      <c r="AY723" s="7"/>
      <c r="AZ723" s="7"/>
      <c r="BA723" s="7"/>
      <c r="BB723" s="7"/>
      <c r="BC723" s="7"/>
      <c r="BD723" s="7"/>
      <c r="BE723" s="7"/>
      <c r="BF723" s="7"/>
      <c r="BG723" s="7"/>
      <c r="BH723" s="7"/>
      <c r="BI723" s="7"/>
      <c r="BJ723" s="7"/>
      <c r="BK723" s="7"/>
      <c r="BL723" s="7"/>
      <c r="BM723" s="7"/>
    </row>
    <row r="724" spans="1:65" ht="15.5"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c r="AT724" s="7"/>
      <c r="AU724" s="7"/>
      <c r="AV724" s="7"/>
      <c r="AW724" s="7"/>
      <c r="AX724" s="7"/>
      <c r="AY724" s="7"/>
      <c r="AZ724" s="7"/>
      <c r="BA724" s="7"/>
      <c r="BB724" s="7"/>
      <c r="BC724" s="7"/>
      <c r="BD724" s="7"/>
      <c r="BE724" s="7"/>
      <c r="BF724" s="7"/>
      <c r="BG724" s="7"/>
      <c r="BH724" s="7"/>
      <c r="BI724" s="7"/>
      <c r="BJ724" s="7"/>
      <c r="BK724" s="7"/>
      <c r="BL724" s="7"/>
      <c r="BM724" s="7"/>
    </row>
    <row r="725" spans="1:65" ht="15.5"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c r="AT725" s="7"/>
      <c r="AU725" s="7"/>
      <c r="AV725" s="7"/>
      <c r="AW725" s="7"/>
      <c r="AX725" s="7"/>
      <c r="AY725" s="7"/>
      <c r="AZ725" s="7"/>
      <c r="BA725" s="7"/>
      <c r="BB725" s="7"/>
      <c r="BC725" s="7"/>
      <c r="BD725" s="7"/>
      <c r="BE725" s="7"/>
      <c r="BF725" s="7"/>
      <c r="BG725" s="7"/>
      <c r="BH725" s="7"/>
      <c r="BI725" s="7"/>
      <c r="BJ725" s="7"/>
      <c r="BK725" s="7"/>
      <c r="BL725" s="7"/>
      <c r="BM725" s="7"/>
    </row>
    <row r="726" spans="1:65" ht="15.5"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c r="AT726" s="7"/>
      <c r="AU726" s="7"/>
      <c r="AV726" s="7"/>
      <c r="AW726" s="7"/>
      <c r="AX726" s="7"/>
      <c r="AY726" s="7"/>
      <c r="AZ726" s="7"/>
      <c r="BA726" s="7"/>
      <c r="BB726" s="7"/>
      <c r="BC726" s="7"/>
      <c r="BD726" s="7"/>
      <c r="BE726" s="7"/>
      <c r="BF726" s="7"/>
      <c r="BG726" s="7"/>
      <c r="BH726" s="7"/>
      <c r="BI726" s="7"/>
      <c r="BJ726" s="7"/>
      <c r="BK726" s="7"/>
      <c r="BL726" s="7"/>
      <c r="BM726" s="7"/>
    </row>
    <row r="727" spans="1:65" ht="15.5"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c r="AT727" s="7"/>
      <c r="AU727" s="7"/>
      <c r="AV727" s="7"/>
      <c r="AW727" s="7"/>
      <c r="AX727" s="7"/>
      <c r="AY727" s="7"/>
      <c r="AZ727" s="7"/>
      <c r="BA727" s="7"/>
      <c r="BB727" s="7"/>
      <c r="BC727" s="7"/>
      <c r="BD727" s="7"/>
      <c r="BE727" s="7"/>
      <c r="BF727" s="7"/>
      <c r="BG727" s="7"/>
      <c r="BH727" s="7"/>
      <c r="BI727" s="7"/>
      <c r="BJ727" s="7"/>
      <c r="BK727" s="7"/>
      <c r="BL727" s="7"/>
      <c r="BM727" s="7"/>
    </row>
    <row r="728" spans="1:65" ht="15.5"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c r="AT728" s="7"/>
      <c r="AU728" s="7"/>
      <c r="AV728" s="7"/>
      <c r="AW728" s="7"/>
      <c r="AX728" s="7"/>
      <c r="AY728" s="7"/>
      <c r="AZ728" s="7"/>
      <c r="BA728" s="7"/>
      <c r="BB728" s="7"/>
      <c r="BC728" s="7"/>
      <c r="BD728" s="7"/>
      <c r="BE728" s="7"/>
      <c r="BF728" s="7"/>
      <c r="BG728" s="7"/>
      <c r="BH728" s="7"/>
      <c r="BI728" s="7"/>
      <c r="BJ728" s="7"/>
      <c r="BK728" s="7"/>
      <c r="BL728" s="7"/>
      <c r="BM728" s="7"/>
    </row>
    <row r="729" spans="1:65" ht="15.5"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c r="AT729" s="7"/>
      <c r="AU729" s="7"/>
      <c r="AV729" s="7"/>
      <c r="AW729" s="7"/>
      <c r="AX729" s="7"/>
      <c r="AY729" s="7"/>
      <c r="AZ729" s="7"/>
      <c r="BA729" s="7"/>
      <c r="BB729" s="7"/>
      <c r="BC729" s="7"/>
      <c r="BD729" s="7"/>
      <c r="BE729" s="7"/>
      <c r="BF729" s="7"/>
      <c r="BG729" s="7"/>
      <c r="BH729" s="7"/>
      <c r="BI729" s="7"/>
      <c r="BJ729" s="7"/>
      <c r="BK729" s="7"/>
      <c r="BL729" s="7"/>
      <c r="BM729" s="7"/>
    </row>
    <row r="730" spans="1:65" ht="15.5"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c r="AT730" s="7"/>
      <c r="AU730" s="7"/>
      <c r="AV730" s="7"/>
      <c r="AW730" s="7"/>
      <c r="AX730" s="7"/>
      <c r="AY730" s="7"/>
      <c r="AZ730" s="7"/>
      <c r="BA730" s="7"/>
      <c r="BB730" s="7"/>
      <c r="BC730" s="7"/>
      <c r="BD730" s="7"/>
      <c r="BE730" s="7"/>
      <c r="BF730" s="7"/>
      <c r="BG730" s="7"/>
      <c r="BH730" s="7"/>
      <c r="BI730" s="7"/>
      <c r="BJ730" s="7"/>
      <c r="BK730" s="7"/>
      <c r="BL730" s="7"/>
      <c r="BM730" s="7"/>
    </row>
    <row r="731" spans="1:65" ht="15.5"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c r="AT731" s="7"/>
      <c r="AU731" s="7"/>
      <c r="AV731" s="7"/>
      <c r="AW731" s="7"/>
      <c r="AX731" s="7"/>
      <c r="AY731" s="7"/>
      <c r="AZ731" s="7"/>
      <c r="BA731" s="7"/>
      <c r="BB731" s="7"/>
      <c r="BC731" s="7"/>
      <c r="BD731" s="7"/>
      <c r="BE731" s="7"/>
      <c r="BF731" s="7"/>
      <c r="BG731" s="7"/>
      <c r="BH731" s="7"/>
      <c r="BI731" s="7"/>
      <c r="BJ731" s="7"/>
      <c r="BK731" s="7"/>
      <c r="BL731" s="7"/>
      <c r="BM731" s="7"/>
    </row>
    <row r="732" spans="1:65" ht="15.5"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c r="AT732" s="7"/>
      <c r="AU732" s="7"/>
      <c r="AV732" s="7"/>
      <c r="AW732" s="7"/>
      <c r="AX732" s="7"/>
      <c r="AY732" s="7"/>
      <c r="AZ732" s="7"/>
      <c r="BA732" s="7"/>
      <c r="BB732" s="7"/>
      <c r="BC732" s="7"/>
      <c r="BD732" s="7"/>
      <c r="BE732" s="7"/>
      <c r="BF732" s="7"/>
      <c r="BG732" s="7"/>
      <c r="BH732" s="7"/>
      <c r="BI732" s="7"/>
      <c r="BJ732" s="7"/>
      <c r="BK732" s="7"/>
      <c r="BL732" s="7"/>
      <c r="BM732" s="7"/>
    </row>
    <row r="733" spans="1:65" ht="15.5"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c r="AT733" s="7"/>
      <c r="AU733" s="7"/>
      <c r="AV733" s="7"/>
      <c r="AW733" s="7"/>
      <c r="AX733" s="7"/>
      <c r="AY733" s="7"/>
      <c r="AZ733" s="7"/>
      <c r="BA733" s="7"/>
      <c r="BB733" s="7"/>
      <c r="BC733" s="7"/>
      <c r="BD733" s="7"/>
      <c r="BE733" s="7"/>
      <c r="BF733" s="7"/>
      <c r="BG733" s="7"/>
      <c r="BH733" s="7"/>
      <c r="BI733" s="7"/>
      <c r="BJ733" s="7"/>
      <c r="BK733" s="7"/>
      <c r="BL733" s="7"/>
      <c r="BM733" s="7"/>
    </row>
    <row r="734" spans="1:65" ht="15.5"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c r="AT734" s="7"/>
      <c r="AU734" s="7"/>
      <c r="AV734" s="7"/>
      <c r="AW734" s="7"/>
      <c r="AX734" s="7"/>
      <c r="AY734" s="7"/>
      <c r="AZ734" s="7"/>
      <c r="BA734" s="7"/>
      <c r="BB734" s="7"/>
      <c r="BC734" s="7"/>
      <c r="BD734" s="7"/>
      <c r="BE734" s="7"/>
      <c r="BF734" s="7"/>
      <c r="BG734" s="7"/>
      <c r="BH734" s="7"/>
      <c r="BI734" s="7"/>
      <c r="BJ734" s="7"/>
      <c r="BK734" s="7"/>
      <c r="BL734" s="7"/>
      <c r="BM734" s="7"/>
    </row>
    <row r="735" spans="1:65" ht="15.5"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c r="AT735" s="7"/>
      <c r="AU735" s="7"/>
      <c r="AV735" s="7"/>
      <c r="AW735" s="7"/>
      <c r="AX735" s="7"/>
      <c r="AY735" s="7"/>
      <c r="AZ735" s="7"/>
      <c r="BA735" s="7"/>
      <c r="BB735" s="7"/>
      <c r="BC735" s="7"/>
      <c r="BD735" s="7"/>
      <c r="BE735" s="7"/>
      <c r="BF735" s="7"/>
      <c r="BG735" s="7"/>
      <c r="BH735" s="7"/>
      <c r="BI735" s="7"/>
      <c r="BJ735" s="7"/>
      <c r="BK735" s="7"/>
      <c r="BL735" s="7"/>
      <c r="BM735" s="7"/>
    </row>
    <row r="736" spans="1:65" ht="15.5"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c r="AT736" s="7"/>
      <c r="AU736" s="7"/>
      <c r="AV736" s="7"/>
      <c r="AW736" s="7"/>
      <c r="AX736" s="7"/>
      <c r="AY736" s="7"/>
      <c r="AZ736" s="7"/>
      <c r="BA736" s="7"/>
      <c r="BB736" s="7"/>
      <c r="BC736" s="7"/>
      <c r="BD736" s="7"/>
      <c r="BE736" s="7"/>
      <c r="BF736" s="7"/>
      <c r="BG736" s="7"/>
      <c r="BH736" s="7"/>
      <c r="BI736" s="7"/>
      <c r="BJ736" s="7"/>
      <c r="BK736" s="7"/>
      <c r="BL736" s="7"/>
      <c r="BM736" s="7"/>
    </row>
    <row r="737" spans="1:65" ht="15.5"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c r="AT737" s="7"/>
      <c r="AU737" s="7"/>
      <c r="AV737" s="7"/>
      <c r="AW737" s="7"/>
      <c r="AX737" s="7"/>
      <c r="AY737" s="7"/>
      <c r="AZ737" s="7"/>
      <c r="BA737" s="7"/>
      <c r="BB737" s="7"/>
      <c r="BC737" s="7"/>
      <c r="BD737" s="7"/>
      <c r="BE737" s="7"/>
      <c r="BF737" s="7"/>
      <c r="BG737" s="7"/>
      <c r="BH737" s="7"/>
      <c r="BI737" s="7"/>
      <c r="BJ737" s="7"/>
      <c r="BK737" s="7"/>
      <c r="BL737" s="7"/>
      <c r="BM737" s="7"/>
    </row>
    <row r="738" spans="1:65" ht="15.5"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c r="AX738" s="7"/>
      <c r="AY738" s="7"/>
      <c r="AZ738" s="7"/>
      <c r="BA738" s="7"/>
      <c r="BB738" s="7"/>
      <c r="BC738" s="7"/>
      <c r="BD738" s="7"/>
      <c r="BE738" s="7"/>
      <c r="BF738" s="7"/>
      <c r="BG738" s="7"/>
      <c r="BH738" s="7"/>
      <c r="BI738" s="7"/>
      <c r="BJ738" s="7"/>
      <c r="BK738" s="7"/>
      <c r="BL738" s="7"/>
      <c r="BM738" s="7"/>
    </row>
    <row r="739" spans="1:65" ht="15.5"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c r="AT739" s="7"/>
      <c r="AU739" s="7"/>
      <c r="AV739" s="7"/>
      <c r="AW739" s="7"/>
      <c r="AX739" s="7"/>
      <c r="AY739" s="7"/>
      <c r="AZ739" s="7"/>
      <c r="BA739" s="7"/>
      <c r="BB739" s="7"/>
      <c r="BC739" s="7"/>
      <c r="BD739" s="7"/>
      <c r="BE739" s="7"/>
      <c r="BF739" s="7"/>
      <c r="BG739" s="7"/>
      <c r="BH739" s="7"/>
      <c r="BI739" s="7"/>
      <c r="BJ739" s="7"/>
      <c r="BK739" s="7"/>
      <c r="BL739" s="7"/>
      <c r="BM739" s="7"/>
    </row>
    <row r="740" spans="1:65" ht="15.5"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c r="AT740" s="7"/>
      <c r="AU740" s="7"/>
      <c r="AV740" s="7"/>
      <c r="AW740" s="7"/>
      <c r="AX740" s="7"/>
      <c r="AY740" s="7"/>
      <c r="AZ740" s="7"/>
      <c r="BA740" s="7"/>
      <c r="BB740" s="7"/>
      <c r="BC740" s="7"/>
      <c r="BD740" s="7"/>
      <c r="BE740" s="7"/>
      <c r="BF740" s="7"/>
      <c r="BG740" s="7"/>
      <c r="BH740" s="7"/>
      <c r="BI740" s="7"/>
      <c r="BJ740" s="7"/>
      <c r="BK740" s="7"/>
      <c r="BL740" s="7"/>
      <c r="BM740" s="7"/>
    </row>
    <row r="741" spans="1:65" ht="15.5"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c r="AT741" s="7"/>
      <c r="AU741" s="7"/>
      <c r="AV741" s="7"/>
      <c r="AW741" s="7"/>
      <c r="AX741" s="7"/>
      <c r="AY741" s="7"/>
      <c r="AZ741" s="7"/>
      <c r="BA741" s="7"/>
      <c r="BB741" s="7"/>
      <c r="BC741" s="7"/>
      <c r="BD741" s="7"/>
      <c r="BE741" s="7"/>
      <c r="BF741" s="7"/>
      <c r="BG741" s="7"/>
      <c r="BH741" s="7"/>
      <c r="BI741" s="7"/>
      <c r="BJ741" s="7"/>
      <c r="BK741" s="7"/>
      <c r="BL741" s="7"/>
      <c r="BM741" s="7"/>
    </row>
    <row r="742" spans="1:65" ht="15.5"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c r="AT742" s="7"/>
      <c r="AU742" s="7"/>
      <c r="AV742" s="7"/>
      <c r="AW742" s="7"/>
      <c r="AX742" s="7"/>
      <c r="AY742" s="7"/>
      <c r="AZ742" s="7"/>
      <c r="BA742" s="7"/>
      <c r="BB742" s="7"/>
      <c r="BC742" s="7"/>
      <c r="BD742" s="7"/>
      <c r="BE742" s="7"/>
      <c r="BF742" s="7"/>
      <c r="BG742" s="7"/>
      <c r="BH742" s="7"/>
      <c r="BI742" s="7"/>
      <c r="BJ742" s="7"/>
      <c r="BK742" s="7"/>
      <c r="BL742" s="7"/>
      <c r="BM742" s="7"/>
    </row>
    <row r="743" spans="1:65" ht="15.5"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c r="AT743" s="7"/>
      <c r="AU743" s="7"/>
      <c r="AV743" s="7"/>
      <c r="AW743" s="7"/>
      <c r="AX743" s="7"/>
      <c r="AY743" s="7"/>
      <c r="AZ743" s="7"/>
      <c r="BA743" s="7"/>
      <c r="BB743" s="7"/>
      <c r="BC743" s="7"/>
      <c r="BD743" s="7"/>
      <c r="BE743" s="7"/>
      <c r="BF743" s="7"/>
      <c r="BG743" s="7"/>
      <c r="BH743" s="7"/>
      <c r="BI743" s="7"/>
      <c r="BJ743" s="7"/>
      <c r="BK743" s="7"/>
      <c r="BL743" s="7"/>
      <c r="BM743" s="7"/>
    </row>
    <row r="744" spans="1:65" ht="15.5"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c r="AT744" s="7"/>
      <c r="AU744" s="7"/>
      <c r="AV744" s="7"/>
      <c r="AW744" s="7"/>
      <c r="AX744" s="7"/>
      <c r="AY744" s="7"/>
      <c r="AZ744" s="7"/>
      <c r="BA744" s="7"/>
      <c r="BB744" s="7"/>
      <c r="BC744" s="7"/>
      <c r="BD744" s="7"/>
      <c r="BE744" s="7"/>
      <c r="BF744" s="7"/>
      <c r="BG744" s="7"/>
      <c r="BH744" s="7"/>
      <c r="BI744" s="7"/>
      <c r="BJ744" s="7"/>
      <c r="BK744" s="7"/>
      <c r="BL744" s="7"/>
      <c r="BM744" s="7"/>
    </row>
    <row r="745" spans="1:65" ht="15.5"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c r="AT745" s="7"/>
      <c r="AU745" s="7"/>
      <c r="AV745" s="7"/>
      <c r="AW745" s="7"/>
      <c r="AX745" s="7"/>
      <c r="AY745" s="7"/>
      <c r="AZ745" s="7"/>
      <c r="BA745" s="7"/>
      <c r="BB745" s="7"/>
      <c r="BC745" s="7"/>
      <c r="BD745" s="7"/>
      <c r="BE745" s="7"/>
      <c r="BF745" s="7"/>
      <c r="BG745" s="7"/>
      <c r="BH745" s="7"/>
      <c r="BI745" s="7"/>
      <c r="BJ745" s="7"/>
      <c r="BK745" s="7"/>
      <c r="BL745" s="7"/>
      <c r="BM745" s="7"/>
    </row>
    <row r="746" spans="1:65" ht="15.5"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c r="AT746" s="7"/>
      <c r="AU746" s="7"/>
      <c r="AV746" s="7"/>
      <c r="AW746" s="7"/>
      <c r="AX746" s="7"/>
      <c r="AY746" s="7"/>
      <c r="AZ746" s="7"/>
      <c r="BA746" s="7"/>
      <c r="BB746" s="7"/>
      <c r="BC746" s="7"/>
      <c r="BD746" s="7"/>
      <c r="BE746" s="7"/>
      <c r="BF746" s="7"/>
      <c r="BG746" s="7"/>
      <c r="BH746" s="7"/>
      <c r="BI746" s="7"/>
      <c r="BJ746" s="7"/>
      <c r="BK746" s="7"/>
      <c r="BL746" s="7"/>
      <c r="BM746" s="7"/>
    </row>
    <row r="747" spans="1:65" ht="15.5"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c r="AT747" s="7"/>
      <c r="AU747" s="7"/>
      <c r="AV747" s="7"/>
      <c r="AW747" s="7"/>
      <c r="AX747" s="7"/>
      <c r="AY747" s="7"/>
      <c r="AZ747" s="7"/>
      <c r="BA747" s="7"/>
      <c r="BB747" s="7"/>
      <c r="BC747" s="7"/>
      <c r="BD747" s="7"/>
      <c r="BE747" s="7"/>
      <c r="BF747" s="7"/>
      <c r="BG747" s="7"/>
      <c r="BH747" s="7"/>
      <c r="BI747" s="7"/>
      <c r="BJ747" s="7"/>
      <c r="BK747" s="7"/>
      <c r="BL747" s="7"/>
      <c r="BM747" s="7"/>
    </row>
    <row r="748" spans="1:65" ht="15.5"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c r="AT748" s="7"/>
      <c r="AU748" s="7"/>
      <c r="AV748" s="7"/>
      <c r="AW748" s="7"/>
      <c r="AX748" s="7"/>
      <c r="AY748" s="7"/>
      <c r="AZ748" s="7"/>
      <c r="BA748" s="7"/>
      <c r="BB748" s="7"/>
      <c r="BC748" s="7"/>
      <c r="BD748" s="7"/>
      <c r="BE748" s="7"/>
      <c r="BF748" s="7"/>
      <c r="BG748" s="7"/>
      <c r="BH748" s="7"/>
      <c r="BI748" s="7"/>
      <c r="BJ748" s="7"/>
      <c r="BK748" s="7"/>
      <c r="BL748" s="7"/>
      <c r="BM748" s="7"/>
    </row>
    <row r="749" spans="1:65" ht="15.5"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c r="AT749" s="7"/>
      <c r="AU749" s="7"/>
      <c r="AV749" s="7"/>
      <c r="AW749" s="7"/>
      <c r="AX749" s="7"/>
      <c r="AY749" s="7"/>
      <c r="AZ749" s="7"/>
      <c r="BA749" s="7"/>
      <c r="BB749" s="7"/>
      <c r="BC749" s="7"/>
      <c r="BD749" s="7"/>
      <c r="BE749" s="7"/>
      <c r="BF749" s="7"/>
      <c r="BG749" s="7"/>
      <c r="BH749" s="7"/>
      <c r="BI749" s="7"/>
      <c r="BJ749" s="7"/>
      <c r="BK749" s="7"/>
      <c r="BL749" s="7"/>
      <c r="BM749" s="7"/>
    </row>
    <row r="750" spans="1:65" ht="15.5"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c r="AT750" s="7"/>
      <c r="AU750" s="7"/>
      <c r="AV750" s="7"/>
      <c r="AW750" s="7"/>
      <c r="AX750" s="7"/>
      <c r="AY750" s="7"/>
      <c r="AZ750" s="7"/>
      <c r="BA750" s="7"/>
      <c r="BB750" s="7"/>
      <c r="BC750" s="7"/>
      <c r="BD750" s="7"/>
      <c r="BE750" s="7"/>
      <c r="BF750" s="7"/>
      <c r="BG750" s="7"/>
      <c r="BH750" s="7"/>
      <c r="BI750" s="7"/>
      <c r="BJ750" s="7"/>
      <c r="BK750" s="7"/>
      <c r="BL750" s="7"/>
      <c r="BM750" s="7"/>
    </row>
    <row r="751" spans="1:65" ht="15.5"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c r="AT751" s="7"/>
      <c r="AU751" s="7"/>
      <c r="AV751" s="7"/>
      <c r="AW751" s="7"/>
      <c r="AX751" s="7"/>
      <c r="AY751" s="7"/>
      <c r="AZ751" s="7"/>
      <c r="BA751" s="7"/>
      <c r="BB751" s="7"/>
      <c r="BC751" s="7"/>
      <c r="BD751" s="7"/>
      <c r="BE751" s="7"/>
      <c r="BF751" s="7"/>
      <c r="BG751" s="7"/>
      <c r="BH751" s="7"/>
      <c r="BI751" s="7"/>
      <c r="BJ751" s="7"/>
      <c r="BK751" s="7"/>
      <c r="BL751" s="7"/>
      <c r="BM751" s="7"/>
    </row>
    <row r="752" spans="1:65" ht="15.5"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c r="AT752" s="7"/>
      <c r="AU752" s="7"/>
      <c r="AV752" s="7"/>
      <c r="AW752" s="7"/>
      <c r="AX752" s="7"/>
      <c r="AY752" s="7"/>
      <c r="AZ752" s="7"/>
      <c r="BA752" s="7"/>
      <c r="BB752" s="7"/>
      <c r="BC752" s="7"/>
      <c r="BD752" s="7"/>
      <c r="BE752" s="7"/>
      <c r="BF752" s="7"/>
      <c r="BG752" s="7"/>
      <c r="BH752" s="7"/>
      <c r="BI752" s="7"/>
      <c r="BJ752" s="7"/>
      <c r="BK752" s="7"/>
      <c r="BL752" s="7"/>
      <c r="BM752" s="7"/>
    </row>
    <row r="753" spans="1:65" ht="15.5"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c r="AT753" s="7"/>
      <c r="AU753" s="7"/>
      <c r="AV753" s="7"/>
      <c r="AW753" s="7"/>
      <c r="AX753" s="7"/>
      <c r="AY753" s="7"/>
      <c r="AZ753" s="7"/>
      <c r="BA753" s="7"/>
      <c r="BB753" s="7"/>
      <c r="BC753" s="7"/>
      <c r="BD753" s="7"/>
      <c r="BE753" s="7"/>
      <c r="BF753" s="7"/>
      <c r="BG753" s="7"/>
      <c r="BH753" s="7"/>
      <c r="BI753" s="7"/>
      <c r="BJ753" s="7"/>
      <c r="BK753" s="7"/>
      <c r="BL753" s="7"/>
      <c r="BM753" s="7"/>
    </row>
    <row r="754" spans="1:65" ht="15.5"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c r="AT754" s="7"/>
      <c r="AU754" s="7"/>
      <c r="AV754" s="7"/>
      <c r="AW754" s="7"/>
      <c r="AX754" s="7"/>
      <c r="AY754" s="7"/>
      <c r="AZ754" s="7"/>
      <c r="BA754" s="7"/>
      <c r="BB754" s="7"/>
      <c r="BC754" s="7"/>
      <c r="BD754" s="7"/>
      <c r="BE754" s="7"/>
      <c r="BF754" s="7"/>
      <c r="BG754" s="7"/>
      <c r="BH754" s="7"/>
      <c r="BI754" s="7"/>
      <c r="BJ754" s="7"/>
      <c r="BK754" s="7"/>
      <c r="BL754" s="7"/>
      <c r="BM754" s="7"/>
    </row>
    <row r="755" spans="1:65" ht="15.5"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c r="AT755" s="7"/>
      <c r="AU755" s="7"/>
      <c r="AV755" s="7"/>
      <c r="AW755" s="7"/>
      <c r="AX755" s="7"/>
      <c r="AY755" s="7"/>
      <c r="AZ755" s="7"/>
      <c r="BA755" s="7"/>
      <c r="BB755" s="7"/>
      <c r="BC755" s="7"/>
      <c r="BD755" s="7"/>
      <c r="BE755" s="7"/>
      <c r="BF755" s="7"/>
      <c r="BG755" s="7"/>
      <c r="BH755" s="7"/>
      <c r="BI755" s="7"/>
      <c r="BJ755" s="7"/>
      <c r="BK755" s="7"/>
      <c r="BL755" s="7"/>
      <c r="BM755" s="7"/>
    </row>
    <row r="756" spans="1:65" ht="15.5"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c r="AT756" s="7"/>
      <c r="AU756" s="7"/>
      <c r="AV756" s="7"/>
      <c r="AW756" s="7"/>
      <c r="AX756" s="7"/>
      <c r="AY756" s="7"/>
      <c r="AZ756" s="7"/>
      <c r="BA756" s="7"/>
      <c r="BB756" s="7"/>
      <c r="BC756" s="7"/>
      <c r="BD756" s="7"/>
      <c r="BE756" s="7"/>
      <c r="BF756" s="7"/>
      <c r="BG756" s="7"/>
      <c r="BH756" s="7"/>
      <c r="BI756" s="7"/>
      <c r="BJ756" s="7"/>
      <c r="BK756" s="7"/>
      <c r="BL756" s="7"/>
      <c r="BM756" s="7"/>
    </row>
    <row r="757" spans="1:65" ht="15.5"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c r="AT757" s="7"/>
      <c r="AU757" s="7"/>
      <c r="AV757" s="7"/>
      <c r="AW757" s="7"/>
      <c r="AX757" s="7"/>
      <c r="AY757" s="7"/>
      <c r="AZ757" s="7"/>
      <c r="BA757" s="7"/>
      <c r="BB757" s="7"/>
      <c r="BC757" s="7"/>
      <c r="BD757" s="7"/>
      <c r="BE757" s="7"/>
      <c r="BF757" s="7"/>
      <c r="BG757" s="7"/>
      <c r="BH757" s="7"/>
      <c r="BI757" s="7"/>
      <c r="BJ757" s="7"/>
      <c r="BK757" s="7"/>
      <c r="BL757" s="7"/>
      <c r="BM757" s="7"/>
    </row>
    <row r="758" spans="1:65" ht="15.5"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c r="AT758" s="7"/>
      <c r="AU758" s="7"/>
      <c r="AV758" s="7"/>
      <c r="AW758" s="7"/>
      <c r="AX758" s="7"/>
      <c r="AY758" s="7"/>
      <c r="AZ758" s="7"/>
      <c r="BA758" s="7"/>
      <c r="BB758" s="7"/>
      <c r="BC758" s="7"/>
      <c r="BD758" s="7"/>
      <c r="BE758" s="7"/>
      <c r="BF758" s="7"/>
      <c r="BG758" s="7"/>
      <c r="BH758" s="7"/>
      <c r="BI758" s="7"/>
      <c r="BJ758" s="7"/>
      <c r="BK758" s="7"/>
      <c r="BL758" s="7"/>
      <c r="BM758" s="7"/>
    </row>
    <row r="759" spans="1:65" ht="15.5"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c r="AT759" s="7"/>
      <c r="AU759" s="7"/>
      <c r="AV759" s="7"/>
      <c r="AW759" s="7"/>
      <c r="AX759" s="7"/>
      <c r="AY759" s="7"/>
      <c r="AZ759" s="7"/>
      <c r="BA759" s="7"/>
      <c r="BB759" s="7"/>
      <c r="BC759" s="7"/>
      <c r="BD759" s="7"/>
      <c r="BE759" s="7"/>
      <c r="BF759" s="7"/>
      <c r="BG759" s="7"/>
      <c r="BH759" s="7"/>
      <c r="BI759" s="7"/>
      <c r="BJ759" s="7"/>
      <c r="BK759" s="7"/>
      <c r="BL759" s="7"/>
      <c r="BM759" s="7"/>
    </row>
    <row r="760" spans="1:65" ht="15.5"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c r="AT760" s="7"/>
      <c r="AU760" s="7"/>
      <c r="AV760" s="7"/>
      <c r="AW760" s="7"/>
      <c r="AX760" s="7"/>
      <c r="AY760" s="7"/>
      <c r="AZ760" s="7"/>
      <c r="BA760" s="7"/>
      <c r="BB760" s="7"/>
      <c r="BC760" s="7"/>
      <c r="BD760" s="7"/>
      <c r="BE760" s="7"/>
      <c r="BF760" s="7"/>
      <c r="BG760" s="7"/>
      <c r="BH760" s="7"/>
      <c r="BI760" s="7"/>
      <c r="BJ760" s="7"/>
      <c r="BK760" s="7"/>
      <c r="BL760" s="7"/>
      <c r="BM760" s="7"/>
    </row>
    <row r="761" spans="1:65" ht="15.5"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c r="AT761" s="7"/>
      <c r="AU761" s="7"/>
      <c r="AV761" s="7"/>
      <c r="AW761" s="7"/>
      <c r="AX761" s="7"/>
      <c r="AY761" s="7"/>
      <c r="AZ761" s="7"/>
      <c r="BA761" s="7"/>
      <c r="BB761" s="7"/>
      <c r="BC761" s="7"/>
      <c r="BD761" s="7"/>
      <c r="BE761" s="7"/>
      <c r="BF761" s="7"/>
      <c r="BG761" s="7"/>
      <c r="BH761" s="7"/>
      <c r="BI761" s="7"/>
      <c r="BJ761" s="7"/>
      <c r="BK761" s="7"/>
      <c r="BL761" s="7"/>
      <c r="BM761" s="7"/>
    </row>
    <row r="762" spans="1:65" ht="15.5"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c r="AT762" s="7"/>
      <c r="AU762" s="7"/>
      <c r="AV762" s="7"/>
      <c r="AW762" s="7"/>
      <c r="AX762" s="7"/>
      <c r="AY762" s="7"/>
      <c r="AZ762" s="7"/>
      <c r="BA762" s="7"/>
      <c r="BB762" s="7"/>
      <c r="BC762" s="7"/>
      <c r="BD762" s="7"/>
      <c r="BE762" s="7"/>
      <c r="BF762" s="7"/>
      <c r="BG762" s="7"/>
      <c r="BH762" s="7"/>
      <c r="BI762" s="7"/>
      <c r="BJ762" s="7"/>
      <c r="BK762" s="7"/>
      <c r="BL762" s="7"/>
      <c r="BM762" s="7"/>
    </row>
    <row r="763" spans="1:65" ht="15.5"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c r="AT763" s="7"/>
      <c r="AU763" s="7"/>
      <c r="AV763" s="7"/>
      <c r="AW763" s="7"/>
      <c r="AX763" s="7"/>
      <c r="AY763" s="7"/>
      <c r="AZ763" s="7"/>
      <c r="BA763" s="7"/>
      <c r="BB763" s="7"/>
      <c r="BC763" s="7"/>
      <c r="BD763" s="7"/>
      <c r="BE763" s="7"/>
      <c r="BF763" s="7"/>
      <c r="BG763" s="7"/>
      <c r="BH763" s="7"/>
      <c r="BI763" s="7"/>
      <c r="BJ763" s="7"/>
      <c r="BK763" s="7"/>
      <c r="BL763" s="7"/>
      <c r="BM763" s="7"/>
    </row>
    <row r="764" spans="1:65" ht="15.5"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c r="AT764" s="7"/>
      <c r="AU764" s="7"/>
      <c r="AV764" s="7"/>
      <c r="AW764" s="7"/>
      <c r="AX764" s="7"/>
      <c r="AY764" s="7"/>
      <c r="AZ764" s="7"/>
      <c r="BA764" s="7"/>
      <c r="BB764" s="7"/>
      <c r="BC764" s="7"/>
      <c r="BD764" s="7"/>
      <c r="BE764" s="7"/>
      <c r="BF764" s="7"/>
      <c r="BG764" s="7"/>
      <c r="BH764" s="7"/>
      <c r="BI764" s="7"/>
      <c r="BJ764" s="7"/>
      <c r="BK764" s="7"/>
      <c r="BL764" s="7"/>
      <c r="BM764" s="7"/>
    </row>
    <row r="765" spans="1:65" ht="15.5"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c r="AT765" s="7"/>
      <c r="AU765" s="7"/>
      <c r="AV765" s="7"/>
      <c r="AW765" s="7"/>
      <c r="AX765" s="7"/>
      <c r="AY765" s="7"/>
      <c r="AZ765" s="7"/>
      <c r="BA765" s="7"/>
      <c r="BB765" s="7"/>
      <c r="BC765" s="7"/>
      <c r="BD765" s="7"/>
      <c r="BE765" s="7"/>
      <c r="BF765" s="7"/>
      <c r="BG765" s="7"/>
      <c r="BH765" s="7"/>
      <c r="BI765" s="7"/>
      <c r="BJ765" s="7"/>
      <c r="BK765" s="7"/>
      <c r="BL765" s="7"/>
      <c r="BM765" s="7"/>
    </row>
    <row r="766" spans="1:65" ht="15.5"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c r="AT766" s="7"/>
      <c r="AU766" s="7"/>
      <c r="AV766" s="7"/>
      <c r="AW766" s="7"/>
      <c r="AX766" s="7"/>
      <c r="AY766" s="7"/>
      <c r="AZ766" s="7"/>
      <c r="BA766" s="7"/>
      <c r="BB766" s="7"/>
      <c r="BC766" s="7"/>
      <c r="BD766" s="7"/>
      <c r="BE766" s="7"/>
      <c r="BF766" s="7"/>
      <c r="BG766" s="7"/>
      <c r="BH766" s="7"/>
      <c r="BI766" s="7"/>
      <c r="BJ766" s="7"/>
      <c r="BK766" s="7"/>
      <c r="BL766" s="7"/>
      <c r="BM766" s="7"/>
    </row>
    <row r="767" spans="1:65" ht="15.5"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c r="AT767" s="7"/>
      <c r="AU767" s="7"/>
      <c r="AV767" s="7"/>
      <c r="AW767" s="7"/>
      <c r="AX767" s="7"/>
      <c r="AY767" s="7"/>
      <c r="AZ767" s="7"/>
      <c r="BA767" s="7"/>
      <c r="BB767" s="7"/>
      <c r="BC767" s="7"/>
      <c r="BD767" s="7"/>
      <c r="BE767" s="7"/>
      <c r="BF767" s="7"/>
      <c r="BG767" s="7"/>
      <c r="BH767" s="7"/>
      <c r="BI767" s="7"/>
      <c r="BJ767" s="7"/>
      <c r="BK767" s="7"/>
      <c r="BL767" s="7"/>
      <c r="BM767" s="7"/>
    </row>
    <row r="768" spans="1:65" ht="15.5"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c r="AT768" s="7"/>
      <c r="AU768" s="7"/>
      <c r="AV768" s="7"/>
      <c r="AW768" s="7"/>
      <c r="AX768" s="7"/>
      <c r="AY768" s="7"/>
      <c r="AZ768" s="7"/>
      <c r="BA768" s="7"/>
      <c r="BB768" s="7"/>
      <c r="BC768" s="7"/>
      <c r="BD768" s="7"/>
      <c r="BE768" s="7"/>
      <c r="BF768" s="7"/>
      <c r="BG768" s="7"/>
      <c r="BH768" s="7"/>
      <c r="BI768" s="7"/>
      <c r="BJ768" s="7"/>
      <c r="BK768" s="7"/>
      <c r="BL768" s="7"/>
      <c r="BM768" s="7"/>
    </row>
    <row r="769" spans="1:65" ht="15.5"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c r="AT769" s="7"/>
      <c r="AU769" s="7"/>
      <c r="AV769" s="7"/>
      <c r="AW769" s="7"/>
      <c r="AX769" s="7"/>
      <c r="AY769" s="7"/>
      <c r="AZ769" s="7"/>
      <c r="BA769" s="7"/>
      <c r="BB769" s="7"/>
      <c r="BC769" s="7"/>
      <c r="BD769" s="7"/>
      <c r="BE769" s="7"/>
      <c r="BF769" s="7"/>
      <c r="BG769" s="7"/>
      <c r="BH769" s="7"/>
      <c r="BI769" s="7"/>
      <c r="BJ769" s="7"/>
      <c r="BK769" s="7"/>
      <c r="BL769" s="7"/>
      <c r="BM769" s="7"/>
    </row>
    <row r="770" spans="1:65" ht="15.5"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c r="AT770" s="7"/>
      <c r="AU770" s="7"/>
      <c r="AV770" s="7"/>
      <c r="AW770" s="7"/>
      <c r="AX770" s="7"/>
      <c r="AY770" s="7"/>
      <c r="AZ770" s="7"/>
      <c r="BA770" s="7"/>
      <c r="BB770" s="7"/>
      <c r="BC770" s="7"/>
      <c r="BD770" s="7"/>
      <c r="BE770" s="7"/>
      <c r="BF770" s="7"/>
      <c r="BG770" s="7"/>
      <c r="BH770" s="7"/>
      <c r="BI770" s="7"/>
      <c r="BJ770" s="7"/>
      <c r="BK770" s="7"/>
      <c r="BL770" s="7"/>
      <c r="BM770" s="7"/>
    </row>
    <row r="771" spans="1:65" ht="15.5"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c r="AT771" s="7"/>
      <c r="AU771" s="7"/>
      <c r="AV771" s="7"/>
      <c r="AW771" s="7"/>
      <c r="AX771" s="7"/>
      <c r="AY771" s="7"/>
      <c r="AZ771" s="7"/>
      <c r="BA771" s="7"/>
      <c r="BB771" s="7"/>
      <c r="BC771" s="7"/>
      <c r="BD771" s="7"/>
      <c r="BE771" s="7"/>
      <c r="BF771" s="7"/>
      <c r="BG771" s="7"/>
      <c r="BH771" s="7"/>
      <c r="BI771" s="7"/>
      <c r="BJ771" s="7"/>
      <c r="BK771" s="7"/>
      <c r="BL771" s="7"/>
      <c r="BM771" s="7"/>
    </row>
    <row r="772" spans="1:65" ht="15.5"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c r="AW772" s="7"/>
      <c r="AX772" s="7"/>
      <c r="AY772" s="7"/>
      <c r="AZ772" s="7"/>
      <c r="BA772" s="7"/>
      <c r="BB772" s="7"/>
      <c r="BC772" s="7"/>
      <c r="BD772" s="7"/>
      <c r="BE772" s="7"/>
      <c r="BF772" s="7"/>
      <c r="BG772" s="7"/>
      <c r="BH772" s="7"/>
      <c r="BI772" s="7"/>
      <c r="BJ772" s="7"/>
      <c r="BK772" s="7"/>
      <c r="BL772" s="7"/>
      <c r="BM772" s="7"/>
    </row>
    <row r="773" spans="1:65" ht="15.5"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c r="AT773" s="7"/>
      <c r="AU773" s="7"/>
      <c r="AV773" s="7"/>
      <c r="AW773" s="7"/>
      <c r="AX773" s="7"/>
      <c r="AY773" s="7"/>
      <c r="AZ773" s="7"/>
      <c r="BA773" s="7"/>
      <c r="BB773" s="7"/>
      <c r="BC773" s="7"/>
      <c r="BD773" s="7"/>
      <c r="BE773" s="7"/>
      <c r="BF773" s="7"/>
      <c r="BG773" s="7"/>
      <c r="BH773" s="7"/>
      <c r="BI773" s="7"/>
      <c r="BJ773" s="7"/>
      <c r="BK773" s="7"/>
      <c r="BL773" s="7"/>
      <c r="BM773" s="7"/>
    </row>
    <row r="774" spans="1:65" ht="15.5"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c r="AT774" s="7"/>
      <c r="AU774" s="7"/>
      <c r="AV774" s="7"/>
      <c r="AW774" s="7"/>
      <c r="AX774" s="7"/>
      <c r="AY774" s="7"/>
      <c r="AZ774" s="7"/>
      <c r="BA774" s="7"/>
      <c r="BB774" s="7"/>
      <c r="BC774" s="7"/>
      <c r="BD774" s="7"/>
      <c r="BE774" s="7"/>
      <c r="BF774" s="7"/>
      <c r="BG774" s="7"/>
      <c r="BH774" s="7"/>
      <c r="BI774" s="7"/>
      <c r="BJ774" s="7"/>
      <c r="BK774" s="7"/>
      <c r="BL774" s="7"/>
      <c r="BM774" s="7"/>
    </row>
    <row r="775" spans="1:65" ht="15.5"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c r="AT775" s="7"/>
      <c r="AU775" s="7"/>
      <c r="AV775" s="7"/>
      <c r="AW775" s="7"/>
      <c r="AX775" s="7"/>
      <c r="AY775" s="7"/>
      <c r="AZ775" s="7"/>
      <c r="BA775" s="7"/>
      <c r="BB775" s="7"/>
      <c r="BC775" s="7"/>
      <c r="BD775" s="7"/>
      <c r="BE775" s="7"/>
      <c r="BF775" s="7"/>
      <c r="BG775" s="7"/>
      <c r="BH775" s="7"/>
      <c r="BI775" s="7"/>
      <c r="BJ775" s="7"/>
      <c r="BK775" s="7"/>
      <c r="BL775" s="7"/>
      <c r="BM775" s="7"/>
    </row>
    <row r="776" spans="1:65" ht="15.5"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c r="AT776" s="7"/>
      <c r="AU776" s="7"/>
      <c r="AV776" s="7"/>
      <c r="AW776" s="7"/>
      <c r="AX776" s="7"/>
      <c r="AY776" s="7"/>
      <c r="AZ776" s="7"/>
      <c r="BA776" s="7"/>
      <c r="BB776" s="7"/>
      <c r="BC776" s="7"/>
      <c r="BD776" s="7"/>
      <c r="BE776" s="7"/>
      <c r="BF776" s="7"/>
      <c r="BG776" s="7"/>
      <c r="BH776" s="7"/>
      <c r="BI776" s="7"/>
      <c r="BJ776" s="7"/>
      <c r="BK776" s="7"/>
      <c r="BL776" s="7"/>
      <c r="BM776" s="7"/>
    </row>
    <row r="777" spans="1:65" ht="15.5"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c r="AT777" s="7"/>
      <c r="AU777" s="7"/>
      <c r="AV777" s="7"/>
      <c r="AW777" s="7"/>
      <c r="AX777" s="7"/>
      <c r="AY777" s="7"/>
      <c r="AZ777" s="7"/>
      <c r="BA777" s="7"/>
      <c r="BB777" s="7"/>
      <c r="BC777" s="7"/>
      <c r="BD777" s="7"/>
      <c r="BE777" s="7"/>
      <c r="BF777" s="7"/>
      <c r="BG777" s="7"/>
      <c r="BH777" s="7"/>
      <c r="BI777" s="7"/>
      <c r="BJ777" s="7"/>
      <c r="BK777" s="7"/>
      <c r="BL777" s="7"/>
      <c r="BM777" s="7"/>
    </row>
    <row r="778" spans="1:65" ht="15.5"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c r="AT778" s="7"/>
      <c r="AU778" s="7"/>
      <c r="AV778" s="7"/>
      <c r="AW778" s="7"/>
      <c r="AX778" s="7"/>
      <c r="AY778" s="7"/>
      <c r="AZ778" s="7"/>
      <c r="BA778" s="7"/>
      <c r="BB778" s="7"/>
      <c r="BC778" s="7"/>
      <c r="BD778" s="7"/>
      <c r="BE778" s="7"/>
      <c r="BF778" s="7"/>
      <c r="BG778" s="7"/>
      <c r="BH778" s="7"/>
      <c r="BI778" s="7"/>
      <c r="BJ778" s="7"/>
      <c r="BK778" s="7"/>
      <c r="BL778" s="7"/>
      <c r="BM778" s="7"/>
    </row>
    <row r="779" spans="1:65" ht="15.5"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c r="AT779" s="7"/>
      <c r="AU779" s="7"/>
      <c r="AV779" s="7"/>
      <c r="AW779" s="7"/>
      <c r="AX779" s="7"/>
      <c r="AY779" s="7"/>
      <c r="AZ779" s="7"/>
      <c r="BA779" s="7"/>
      <c r="BB779" s="7"/>
      <c r="BC779" s="7"/>
      <c r="BD779" s="7"/>
      <c r="BE779" s="7"/>
      <c r="BF779" s="7"/>
      <c r="BG779" s="7"/>
      <c r="BH779" s="7"/>
      <c r="BI779" s="7"/>
      <c r="BJ779" s="7"/>
      <c r="BK779" s="7"/>
      <c r="BL779" s="7"/>
      <c r="BM779" s="7"/>
    </row>
    <row r="780" spans="1:65" ht="15.5"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c r="AT780" s="7"/>
      <c r="AU780" s="7"/>
      <c r="AV780" s="7"/>
      <c r="AW780" s="7"/>
      <c r="AX780" s="7"/>
      <c r="AY780" s="7"/>
      <c r="AZ780" s="7"/>
      <c r="BA780" s="7"/>
      <c r="BB780" s="7"/>
      <c r="BC780" s="7"/>
      <c r="BD780" s="7"/>
      <c r="BE780" s="7"/>
      <c r="BF780" s="7"/>
      <c r="BG780" s="7"/>
      <c r="BH780" s="7"/>
      <c r="BI780" s="7"/>
      <c r="BJ780" s="7"/>
      <c r="BK780" s="7"/>
      <c r="BL780" s="7"/>
      <c r="BM780" s="7"/>
    </row>
    <row r="781" spans="1:65" ht="15.5"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c r="AT781" s="7"/>
      <c r="AU781" s="7"/>
      <c r="AV781" s="7"/>
      <c r="AW781" s="7"/>
      <c r="AX781" s="7"/>
      <c r="AY781" s="7"/>
      <c r="AZ781" s="7"/>
      <c r="BA781" s="7"/>
      <c r="BB781" s="7"/>
      <c r="BC781" s="7"/>
      <c r="BD781" s="7"/>
      <c r="BE781" s="7"/>
      <c r="BF781" s="7"/>
      <c r="BG781" s="7"/>
      <c r="BH781" s="7"/>
      <c r="BI781" s="7"/>
      <c r="BJ781" s="7"/>
      <c r="BK781" s="7"/>
      <c r="BL781" s="7"/>
      <c r="BM781" s="7"/>
    </row>
    <row r="782" spans="1:65" ht="15.5"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c r="AT782" s="7"/>
      <c r="AU782" s="7"/>
      <c r="AV782" s="7"/>
      <c r="AW782" s="7"/>
      <c r="AX782" s="7"/>
      <c r="AY782" s="7"/>
      <c r="AZ782" s="7"/>
      <c r="BA782" s="7"/>
      <c r="BB782" s="7"/>
      <c r="BC782" s="7"/>
      <c r="BD782" s="7"/>
      <c r="BE782" s="7"/>
      <c r="BF782" s="7"/>
      <c r="BG782" s="7"/>
      <c r="BH782" s="7"/>
      <c r="BI782" s="7"/>
      <c r="BJ782" s="7"/>
      <c r="BK782" s="7"/>
      <c r="BL782" s="7"/>
      <c r="BM782" s="7"/>
    </row>
    <row r="783" spans="1:65" ht="15.5"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c r="AT783" s="7"/>
      <c r="AU783" s="7"/>
      <c r="AV783" s="7"/>
      <c r="AW783" s="7"/>
      <c r="AX783" s="7"/>
      <c r="AY783" s="7"/>
      <c r="AZ783" s="7"/>
      <c r="BA783" s="7"/>
      <c r="BB783" s="7"/>
      <c r="BC783" s="7"/>
      <c r="BD783" s="7"/>
      <c r="BE783" s="7"/>
      <c r="BF783" s="7"/>
      <c r="BG783" s="7"/>
      <c r="BH783" s="7"/>
      <c r="BI783" s="7"/>
      <c r="BJ783" s="7"/>
      <c r="BK783" s="7"/>
      <c r="BL783" s="7"/>
      <c r="BM783" s="7"/>
    </row>
    <row r="784" spans="1:65" ht="15.5"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c r="AT784" s="7"/>
      <c r="AU784" s="7"/>
      <c r="AV784" s="7"/>
      <c r="AW784" s="7"/>
      <c r="AX784" s="7"/>
      <c r="AY784" s="7"/>
      <c r="AZ784" s="7"/>
      <c r="BA784" s="7"/>
      <c r="BB784" s="7"/>
      <c r="BC784" s="7"/>
      <c r="BD784" s="7"/>
      <c r="BE784" s="7"/>
      <c r="BF784" s="7"/>
      <c r="BG784" s="7"/>
      <c r="BH784" s="7"/>
      <c r="BI784" s="7"/>
      <c r="BJ784" s="7"/>
      <c r="BK784" s="7"/>
      <c r="BL784" s="7"/>
      <c r="BM784" s="7"/>
    </row>
    <row r="785" spans="1:65" ht="15.5"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c r="AT785" s="7"/>
      <c r="AU785" s="7"/>
      <c r="AV785" s="7"/>
      <c r="AW785" s="7"/>
      <c r="AX785" s="7"/>
      <c r="AY785" s="7"/>
      <c r="AZ785" s="7"/>
      <c r="BA785" s="7"/>
      <c r="BB785" s="7"/>
      <c r="BC785" s="7"/>
      <c r="BD785" s="7"/>
      <c r="BE785" s="7"/>
      <c r="BF785" s="7"/>
      <c r="BG785" s="7"/>
      <c r="BH785" s="7"/>
      <c r="BI785" s="7"/>
      <c r="BJ785" s="7"/>
      <c r="BK785" s="7"/>
      <c r="BL785" s="7"/>
      <c r="BM785" s="7"/>
    </row>
    <row r="786" spans="1:65" ht="15.5"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c r="AT786" s="7"/>
      <c r="AU786" s="7"/>
      <c r="AV786" s="7"/>
      <c r="AW786" s="7"/>
      <c r="AX786" s="7"/>
      <c r="AY786" s="7"/>
      <c r="AZ786" s="7"/>
      <c r="BA786" s="7"/>
      <c r="BB786" s="7"/>
      <c r="BC786" s="7"/>
      <c r="BD786" s="7"/>
      <c r="BE786" s="7"/>
      <c r="BF786" s="7"/>
      <c r="BG786" s="7"/>
      <c r="BH786" s="7"/>
      <c r="BI786" s="7"/>
      <c r="BJ786" s="7"/>
      <c r="BK786" s="7"/>
      <c r="BL786" s="7"/>
      <c r="BM786" s="7"/>
    </row>
    <row r="787" spans="1:65" ht="15.5"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c r="AT787" s="7"/>
      <c r="AU787" s="7"/>
      <c r="AV787" s="7"/>
      <c r="AW787" s="7"/>
      <c r="AX787" s="7"/>
      <c r="AY787" s="7"/>
      <c r="AZ787" s="7"/>
      <c r="BA787" s="7"/>
      <c r="BB787" s="7"/>
      <c r="BC787" s="7"/>
      <c r="BD787" s="7"/>
      <c r="BE787" s="7"/>
      <c r="BF787" s="7"/>
      <c r="BG787" s="7"/>
      <c r="BH787" s="7"/>
      <c r="BI787" s="7"/>
      <c r="BJ787" s="7"/>
      <c r="BK787" s="7"/>
      <c r="BL787" s="7"/>
      <c r="BM787" s="7"/>
    </row>
    <row r="788" spans="1:65" ht="15.5"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c r="AT788" s="7"/>
      <c r="AU788" s="7"/>
      <c r="AV788" s="7"/>
      <c r="AW788" s="7"/>
      <c r="AX788" s="7"/>
      <c r="AY788" s="7"/>
      <c r="AZ788" s="7"/>
      <c r="BA788" s="7"/>
      <c r="BB788" s="7"/>
      <c r="BC788" s="7"/>
      <c r="BD788" s="7"/>
      <c r="BE788" s="7"/>
      <c r="BF788" s="7"/>
      <c r="BG788" s="7"/>
      <c r="BH788" s="7"/>
      <c r="BI788" s="7"/>
      <c r="BJ788" s="7"/>
      <c r="BK788" s="7"/>
      <c r="BL788" s="7"/>
      <c r="BM788" s="7"/>
    </row>
    <row r="789" spans="1:65" ht="15.5"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c r="AT789" s="7"/>
      <c r="AU789" s="7"/>
      <c r="AV789" s="7"/>
      <c r="AW789" s="7"/>
      <c r="AX789" s="7"/>
      <c r="AY789" s="7"/>
      <c r="AZ789" s="7"/>
      <c r="BA789" s="7"/>
      <c r="BB789" s="7"/>
      <c r="BC789" s="7"/>
      <c r="BD789" s="7"/>
      <c r="BE789" s="7"/>
      <c r="BF789" s="7"/>
      <c r="BG789" s="7"/>
      <c r="BH789" s="7"/>
      <c r="BI789" s="7"/>
      <c r="BJ789" s="7"/>
      <c r="BK789" s="7"/>
      <c r="BL789" s="7"/>
      <c r="BM789" s="7"/>
    </row>
    <row r="790" spans="1:65" ht="15.5"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c r="AT790" s="7"/>
      <c r="AU790" s="7"/>
      <c r="AV790" s="7"/>
      <c r="AW790" s="7"/>
      <c r="AX790" s="7"/>
      <c r="AY790" s="7"/>
      <c r="AZ790" s="7"/>
      <c r="BA790" s="7"/>
      <c r="BB790" s="7"/>
      <c r="BC790" s="7"/>
      <c r="BD790" s="7"/>
      <c r="BE790" s="7"/>
      <c r="BF790" s="7"/>
      <c r="BG790" s="7"/>
      <c r="BH790" s="7"/>
      <c r="BI790" s="7"/>
      <c r="BJ790" s="7"/>
      <c r="BK790" s="7"/>
      <c r="BL790" s="7"/>
      <c r="BM790" s="7"/>
    </row>
    <row r="791" spans="1:65" ht="15.5"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c r="AT791" s="7"/>
      <c r="AU791" s="7"/>
      <c r="AV791" s="7"/>
      <c r="AW791" s="7"/>
      <c r="AX791" s="7"/>
      <c r="AY791" s="7"/>
      <c r="AZ791" s="7"/>
      <c r="BA791" s="7"/>
      <c r="BB791" s="7"/>
      <c r="BC791" s="7"/>
      <c r="BD791" s="7"/>
      <c r="BE791" s="7"/>
      <c r="BF791" s="7"/>
      <c r="BG791" s="7"/>
      <c r="BH791" s="7"/>
      <c r="BI791" s="7"/>
      <c r="BJ791" s="7"/>
      <c r="BK791" s="7"/>
      <c r="BL791" s="7"/>
      <c r="BM791" s="7"/>
    </row>
    <row r="792" spans="1:65" ht="15.5"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c r="AT792" s="7"/>
      <c r="AU792" s="7"/>
      <c r="AV792" s="7"/>
      <c r="AW792" s="7"/>
      <c r="AX792" s="7"/>
      <c r="AY792" s="7"/>
      <c r="AZ792" s="7"/>
      <c r="BA792" s="7"/>
      <c r="BB792" s="7"/>
      <c r="BC792" s="7"/>
      <c r="BD792" s="7"/>
      <c r="BE792" s="7"/>
      <c r="BF792" s="7"/>
      <c r="BG792" s="7"/>
      <c r="BH792" s="7"/>
      <c r="BI792" s="7"/>
      <c r="BJ792" s="7"/>
      <c r="BK792" s="7"/>
      <c r="BL792" s="7"/>
      <c r="BM792" s="7"/>
    </row>
    <row r="793" spans="1:65" ht="15.5"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c r="AT793" s="7"/>
      <c r="AU793" s="7"/>
      <c r="AV793" s="7"/>
      <c r="AW793" s="7"/>
      <c r="AX793" s="7"/>
      <c r="AY793" s="7"/>
      <c r="AZ793" s="7"/>
      <c r="BA793" s="7"/>
      <c r="BB793" s="7"/>
      <c r="BC793" s="7"/>
      <c r="BD793" s="7"/>
      <c r="BE793" s="7"/>
      <c r="BF793" s="7"/>
      <c r="BG793" s="7"/>
      <c r="BH793" s="7"/>
      <c r="BI793" s="7"/>
      <c r="BJ793" s="7"/>
      <c r="BK793" s="7"/>
      <c r="BL793" s="7"/>
      <c r="BM793" s="7"/>
    </row>
    <row r="794" spans="1:65" ht="15.5"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c r="AT794" s="7"/>
      <c r="AU794" s="7"/>
      <c r="AV794" s="7"/>
      <c r="AW794" s="7"/>
      <c r="AX794" s="7"/>
      <c r="AY794" s="7"/>
      <c r="AZ794" s="7"/>
      <c r="BA794" s="7"/>
      <c r="BB794" s="7"/>
      <c r="BC794" s="7"/>
      <c r="BD794" s="7"/>
      <c r="BE794" s="7"/>
      <c r="BF794" s="7"/>
      <c r="BG794" s="7"/>
      <c r="BH794" s="7"/>
      <c r="BI794" s="7"/>
      <c r="BJ794" s="7"/>
      <c r="BK794" s="7"/>
      <c r="BL794" s="7"/>
      <c r="BM794" s="7"/>
    </row>
    <row r="795" spans="1:65" ht="15.5"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c r="AT795" s="7"/>
      <c r="AU795" s="7"/>
      <c r="AV795" s="7"/>
      <c r="AW795" s="7"/>
      <c r="AX795" s="7"/>
      <c r="AY795" s="7"/>
      <c r="AZ795" s="7"/>
      <c r="BA795" s="7"/>
      <c r="BB795" s="7"/>
      <c r="BC795" s="7"/>
      <c r="BD795" s="7"/>
      <c r="BE795" s="7"/>
      <c r="BF795" s="7"/>
      <c r="BG795" s="7"/>
      <c r="BH795" s="7"/>
      <c r="BI795" s="7"/>
      <c r="BJ795" s="7"/>
      <c r="BK795" s="7"/>
      <c r="BL795" s="7"/>
      <c r="BM795" s="7"/>
    </row>
    <row r="796" spans="1:65" ht="15.5"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c r="AT796" s="7"/>
      <c r="AU796" s="7"/>
      <c r="AV796" s="7"/>
      <c r="AW796" s="7"/>
      <c r="AX796" s="7"/>
      <c r="AY796" s="7"/>
      <c r="AZ796" s="7"/>
      <c r="BA796" s="7"/>
      <c r="BB796" s="7"/>
      <c r="BC796" s="7"/>
      <c r="BD796" s="7"/>
      <c r="BE796" s="7"/>
      <c r="BF796" s="7"/>
      <c r="BG796" s="7"/>
      <c r="BH796" s="7"/>
      <c r="BI796" s="7"/>
      <c r="BJ796" s="7"/>
      <c r="BK796" s="7"/>
      <c r="BL796" s="7"/>
      <c r="BM796" s="7"/>
    </row>
    <row r="797" spans="1:65" ht="15.5"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c r="AT797" s="7"/>
      <c r="AU797" s="7"/>
      <c r="AV797" s="7"/>
      <c r="AW797" s="7"/>
      <c r="AX797" s="7"/>
      <c r="AY797" s="7"/>
      <c r="AZ797" s="7"/>
      <c r="BA797" s="7"/>
      <c r="BB797" s="7"/>
      <c r="BC797" s="7"/>
      <c r="BD797" s="7"/>
      <c r="BE797" s="7"/>
      <c r="BF797" s="7"/>
      <c r="BG797" s="7"/>
      <c r="BH797" s="7"/>
      <c r="BI797" s="7"/>
      <c r="BJ797" s="7"/>
      <c r="BK797" s="7"/>
      <c r="BL797" s="7"/>
      <c r="BM797" s="7"/>
    </row>
    <row r="798" spans="1:65" ht="15.5"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c r="AT798" s="7"/>
      <c r="AU798" s="7"/>
      <c r="AV798" s="7"/>
      <c r="AW798" s="7"/>
      <c r="AX798" s="7"/>
      <c r="AY798" s="7"/>
      <c r="AZ798" s="7"/>
      <c r="BA798" s="7"/>
      <c r="BB798" s="7"/>
      <c r="BC798" s="7"/>
      <c r="BD798" s="7"/>
      <c r="BE798" s="7"/>
      <c r="BF798" s="7"/>
      <c r="BG798" s="7"/>
      <c r="BH798" s="7"/>
      <c r="BI798" s="7"/>
      <c r="BJ798" s="7"/>
      <c r="BK798" s="7"/>
      <c r="BL798" s="7"/>
      <c r="BM798" s="7"/>
    </row>
    <row r="799" spans="1:65" ht="15.5"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c r="AT799" s="7"/>
      <c r="AU799" s="7"/>
      <c r="AV799" s="7"/>
      <c r="AW799" s="7"/>
      <c r="AX799" s="7"/>
      <c r="AY799" s="7"/>
      <c r="AZ799" s="7"/>
      <c r="BA799" s="7"/>
      <c r="BB799" s="7"/>
      <c r="BC799" s="7"/>
      <c r="BD799" s="7"/>
      <c r="BE799" s="7"/>
      <c r="BF799" s="7"/>
      <c r="BG799" s="7"/>
      <c r="BH799" s="7"/>
      <c r="BI799" s="7"/>
      <c r="BJ799" s="7"/>
      <c r="BK799" s="7"/>
      <c r="BL799" s="7"/>
      <c r="BM799" s="7"/>
    </row>
    <row r="800" spans="1:65" ht="15.5"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c r="AT800" s="7"/>
      <c r="AU800" s="7"/>
      <c r="AV800" s="7"/>
      <c r="AW800" s="7"/>
      <c r="AX800" s="7"/>
      <c r="AY800" s="7"/>
      <c r="AZ800" s="7"/>
      <c r="BA800" s="7"/>
      <c r="BB800" s="7"/>
      <c r="BC800" s="7"/>
      <c r="BD800" s="7"/>
      <c r="BE800" s="7"/>
      <c r="BF800" s="7"/>
      <c r="BG800" s="7"/>
      <c r="BH800" s="7"/>
      <c r="BI800" s="7"/>
      <c r="BJ800" s="7"/>
      <c r="BK800" s="7"/>
      <c r="BL800" s="7"/>
      <c r="BM800" s="7"/>
    </row>
    <row r="801" spans="1:65" ht="15.5"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c r="AT801" s="7"/>
      <c r="AU801" s="7"/>
      <c r="AV801" s="7"/>
      <c r="AW801" s="7"/>
      <c r="AX801" s="7"/>
      <c r="AY801" s="7"/>
      <c r="AZ801" s="7"/>
      <c r="BA801" s="7"/>
      <c r="BB801" s="7"/>
      <c r="BC801" s="7"/>
      <c r="BD801" s="7"/>
      <c r="BE801" s="7"/>
      <c r="BF801" s="7"/>
      <c r="BG801" s="7"/>
      <c r="BH801" s="7"/>
      <c r="BI801" s="7"/>
      <c r="BJ801" s="7"/>
      <c r="BK801" s="7"/>
      <c r="BL801" s="7"/>
      <c r="BM801" s="7"/>
    </row>
    <row r="802" spans="1:65" ht="15.5"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c r="AT802" s="7"/>
      <c r="AU802" s="7"/>
      <c r="AV802" s="7"/>
      <c r="AW802" s="7"/>
      <c r="AX802" s="7"/>
      <c r="AY802" s="7"/>
      <c r="AZ802" s="7"/>
      <c r="BA802" s="7"/>
      <c r="BB802" s="7"/>
      <c r="BC802" s="7"/>
      <c r="BD802" s="7"/>
      <c r="BE802" s="7"/>
      <c r="BF802" s="7"/>
      <c r="BG802" s="7"/>
      <c r="BH802" s="7"/>
      <c r="BI802" s="7"/>
      <c r="BJ802" s="7"/>
      <c r="BK802" s="7"/>
      <c r="BL802" s="7"/>
      <c r="BM802" s="7"/>
    </row>
    <row r="803" spans="1:65" ht="15.5"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c r="AT803" s="7"/>
      <c r="AU803" s="7"/>
      <c r="AV803" s="7"/>
      <c r="AW803" s="7"/>
      <c r="AX803" s="7"/>
      <c r="AY803" s="7"/>
      <c r="AZ803" s="7"/>
      <c r="BA803" s="7"/>
      <c r="BB803" s="7"/>
      <c r="BC803" s="7"/>
      <c r="BD803" s="7"/>
      <c r="BE803" s="7"/>
      <c r="BF803" s="7"/>
      <c r="BG803" s="7"/>
      <c r="BH803" s="7"/>
      <c r="BI803" s="7"/>
      <c r="BJ803" s="7"/>
      <c r="BK803" s="7"/>
      <c r="BL803" s="7"/>
      <c r="BM803" s="7"/>
    </row>
    <row r="804" spans="1:65" ht="15.5"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c r="AT804" s="7"/>
      <c r="AU804" s="7"/>
      <c r="AV804" s="7"/>
      <c r="AW804" s="7"/>
      <c r="AX804" s="7"/>
      <c r="AY804" s="7"/>
      <c r="AZ804" s="7"/>
      <c r="BA804" s="7"/>
      <c r="BB804" s="7"/>
      <c r="BC804" s="7"/>
      <c r="BD804" s="7"/>
      <c r="BE804" s="7"/>
      <c r="BF804" s="7"/>
      <c r="BG804" s="7"/>
      <c r="BH804" s="7"/>
      <c r="BI804" s="7"/>
      <c r="BJ804" s="7"/>
      <c r="BK804" s="7"/>
      <c r="BL804" s="7"/>
      <c r="BM804" s="7"/>
    </row>
    <row r="805" spans="1:65" ht="15.5"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c r="AT805" s="7"/>
      <c r="AU805" s="7"/>
      <c r="AV805" s="7"/>
      <c r="AW805" s="7"/>
      <c r="AX805" s="7"/>
      <c r="AY805" s="7"/>
      <c r="AZ805" s="7"/>
      <c r="BA805" s="7"/>
      <c r="BB805" s="7"/>
      <c r="BC805" s="7"/>
      <c r="BD805" s="7"/>
      <c r="BE805" s="7"/>
      <c r="BF805" s="7"/>
      <c r="BG805" s="7"/>
      <c r="BH805" s="7"/>
      <c r="BI805" s="7"/>
      <c r="BJ805" s="7"/>
      <c r="BK805" s="7"/>
      <c r="BL805" s="7"/>
      <c r="BM805" s="7"/>
    </row>
    <row r="806" spans="1:65" ht="15.5"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c r="AT806" s="7"/>
      <c r="AU806" s="7"/>
      <c r="AV806" s="7"/>
      <c r="AW806" s="7"/>
      <c r="AX806" s="7"/>
      <c r="AY806" s="7"/>
      <c r="AZ806" s="7"/>
      <c r="BA806" s="7"/>
      <c r="BB806" s="7"/>
      <c r="BC806" s="7"/>
      <c r="BD806" s="7"/>
      <c r="BE806" s="7"/>
      <c r="BF806" s="7"/>
      <c r="BG806" s="7"/>
      <c r="BH806" s="7"/>
      <c r="BI806" s="7"/>
      <c r="BJ806" s="7"/>
      <c r="BK806" s="7"/>
      <c r="BL806" s="7"/>
      <c r="BM806" s="7"/>
    </row>
    <row r="807" spans="1:65" ht="15.5"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c r="AT807" s="7"/>
      <c r="AU807" s="7"/>
      <c r="AV807" s="7"/>
      <c r="AW807" s="7"/>
      <c r="AX807" s="7"/>
      <c r="AY807" s="7"/>
      <c r="AZ807" s="7"/>
      <c r="BA807" s="7"/>
      <c r="BB807" s="7"/>
      <c r="BC807" s="7"/>
      <c r="BD807" s="7"/>
      <c r="BE807" s="7"/>
      <c r="BF807" s="7"/>
      <c r="BG807" s="7"/>
      <c r="BH807" s="7"/>
      <c r="BI807" s="7"/>
      <c r="BJ807" s="7"/>
      <c r="BK807" s="7"/>
      <c r="BL807" s="7"/>
      <c r="BM807" s="7"/>
    </row>
    <row r="808" spans="1:65" ht="15.5"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c r="AT808" s="7"/>
      <c r="AU808" s="7"/>
      <c r="AV808" s="7"/>
      <c r="AW808" s="7"/>
      <c r="AX808" s="7"/>
      <c r="AY808" s="7"/>
      <c r="AZ808" s="7"/>
      <c r="BA808" s="7"/>
      <c r="BB808" s="7"/>
      <c r="BC808" s="7"/>
      <c r="BD808" s="7"/>
      <c r="BE808" s="7"/>
      <c r="BF808" s="7"/>
      <c r="BG808" s="7"/>
      <c r="BH808" s="7"/>
      <c r="BI808" s="7"/>
      <c r="BJ808" s="7"/>
      <c r="BK808" s="7"/>
      <c r="BL808" s="7"/>
      <c r="BM808" s="7"/>
    </row>
    <row r="809" spans="1:65" ht="15.5"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c r="AT809" s="7"/>
      <c r="AU809" s="7"/>
      <c r="AV809" s="7"/>
      <c r="AW809" s="7"/>
      <c r="AX809" s="7"/>
      <c r="AY809" s="7"/>
      <c r="AZ809" s="7"/>
      <c r="BA809" s="7"/>
      <c r="BB809" s="7"/>
      <c r="BC809" s="7"/>
      <c r="BD809" s="7"/>
      <c r="BE809" s="7"/>
      <c r="BF809" s="7"/>
      <c r="BG809" s="7"/>
      <c r="BH809" s="7"/>
      <c r="BI809" s="7"/>
      <c r="BJ809" s="7"/>
      <c r="BK809" s="7"/>
      <c r="BL809" s="7"/>
      <c r="BM809" s="7"/>
    </row>
    <row r="810" spans="1:65" ht="15.5"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c r="AT810" s="7"/>
      <c r="AU810" s="7"/>
      <c r="AV810" s="7"/>
      <c r="AW810" s="7"/>
      <c r="AX810" s="7"/>
      <c r="AY810" s="7"/>
      <c r="AZ810" s="7"/>
      <c r="BA810" s="7"/>
      <c r="BB810" s="7"/>
      <c r="BC810" s="7"/>
      <c r="BD810" s="7"/>
      <c r="BE810" s="7"/>
      <c r="BF810" s="7"/>
      <c r="BG810" s="7"/>
      <c r="BH810" s="7"/>
      <c r="BI810" s="7"/>
      <c r="BJ810" s="7"/>
      <c r="BK810" s="7"/>
      <c r="BL810" s="7"/>
      <c r="BM810" s="7"/>
    </row>
    <row r="811" spans="1:65" ht="15.5"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c r="AT811" s="7"/>
      <c r="AU811" s="7"/>
      <c r="AV811" s="7"/>
      <c r="AW811" s="7"/>
      <c r="AX811" s="7"/>
      <c r="AY811" s="7"/>
      <c r="AZ811" s="7"/>
      <c r="BA811" s="7"/>
      <c r="BB811" s="7"/>
      <c r="BC811" s="7"/>
      <c r="BD811" s="7"/>
      <c r="BE811" s="7"/>
      <c r="BF811" s="7"/>
      <c r="BG811" s="7"/>
      <c r="BH811" s="7"/>
      <c r="BI811" s="7"/>
      <c r="BJ811" s="7"/>
      <c r="BK811" s="7"/>
      <c r="BL811" s="7"/>
      <c r="BM811" s="7"/>
    </row>
    <row r="812" spans="1:65" ht="15.5"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c r="AT812" s="7"/>
      <c r="AU812" s="7"/>
      <c r="AV812" s="7"/>
      <c r="AW812" s="7"/>
      <c r="AX812" s="7"/>
      <c r="AY812" s="7"/>
      <c r="AZ812" s="7"/>
      <c r="BA812" s="7"/>
      <c r="BB812" s="7"/>
      <c r="BC812" s="7"/>
      <c r="BD812" s="7"/>
      <c r="BE812" s="7"/>
      <c r="BF812" s="7"/>
      <c r="BG812" s="7"/>
      <c r="BH812" s="7"/>
      <c r="BI812" s="7"/>
      <c r="BJ812" s="7"/>
      <c r="BK812" s="7"/>
      <c r="BL812" s="7"/>
      <c r="BM812" s="7"/>
    </row>
    <row r="813" spans="1:65" ht="15.5"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c r="AT813" s="7"/>
      <c r="AU813" s="7"/>
      <c r="AV813" s="7"/>
      <c r="AW813" s="7"/>
      <c r="AX813" s="7"/>
      <c r="AY813" s="7"/>
      <c r="AZ813" s="7"/>
      <c r="BA813" s="7"/>
      <c r="BB813" s="7"/>
      <c r="BC813" s="7"/>
      <c r="BD813" s="7"/>
      <c r="BE813" s="7"/>
      <c r="BF813" s="7"/>
      <c r="BG813" s="7"/>
      <c r="BH813" s="7"/>
      <c r="BI813" s="7"/>
      <c r="BJ813" s="7"/>
      <c r="BK813" s="7"/>
      <c r="BL813" s="7"/>
      <c r="BM813" s="7"/>
    </row>
    <row r="814" spans="1:65" ht="15.5"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c r="AT814" s="7"/>
      <c r="AU814" s="7"/>
      <c r="AV814" s="7"/>
      <c r="AW814" s="7"/>
      <c r="AX814" s="7"/>
      <c r="AY814" s="7"/>
      <c r="AZ814" s="7"/>
      <c r="BA814" s="7"/>
      <c r="BB814" s="7"/>
      <c r="BC814" s="7"/>
      <c r="BD814" s="7"/>
      <c r="BE814" s="7"/>
      <c r="BF814" s="7"/>
      <c r="BG814" s="7"/>
      <c r="BH814" s="7"/>
      <c r="BI814" s="7"/>
      <c r="BJ814" s="7"/>
      <c r="BK814" s="7"/>
      <c r="BL814" s="7"/>
      <c r="BM814" s="7"/>
    </row>
    <row r="815" spans="1:65" ht="15.5"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c r="AT815" s="7"/>
      <c r="AU815" s="7"/>
      <c r="AV815" s="7"/>
      <c r="AW815" s="7"/>
      <c r="AX815" s="7"/>
      <c r="AY815" s="7"/>
      <c r="AZ815" s="7"/>
      <c r="BA815" s="7"/>
      <c r="BB815" s="7"/>
      <c r="BC815" s="7"/>
      <c r="BD815" s="7"/>
      <c r="BE815" s="7"/>
      <c r="BF815" s="7"/>
      <c r="BG815" s="7"/>
      <c r="BH815" s="7"/>
      <c r="BI815" s="7"/>
      <c r="BJ815" s="7"/>
      <c r="BK815" s="7"/>
      <c r="BL815" s="7"/>
      <c r="BM815" s="7"/>
    </row>
    <row r="816" spans="1:65" ht="15.5"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c r="AT816" s="7"/>
      <c r="AU816" s="7"/>
      <c r="AV816" s="7"/>
      <c r="AW816" s="7"/>
      <c r="AX816" s="7"/>
      <c r="AY816" s="7"/>
      <c r="AZ816" s="7"/>
      <c r="BA816" s="7"/>
      <c r="BB816" s="7"/>
      <c r="BC816" s="7"/>
      <c r="BD816" s="7"/>
      <c r="BE816" s="7"/>
      <c r="BF816" s="7"/>
      <c r="BG816" s="7"/>
      <c r="BH816" s="7"/>
      <c r="BI816" s="7"/>
      <c r="BJ816" s="7"/>
      <c r="BK816" s="7"/>
      <c r="BL816" s="7"/>
      <c r="BM816" s="7"/>
    </row>
    <row r="817" spans="1:65" ht="15.5"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c r="AT817" s="7"/>
      <c r="AU817" s="7"/>
      <c r="AV817" s="7"/>
      <c r="AW817" s="7"/>
      <c r="AX817" s="7"/>
      <c r="AY817" s="7"/>
      <c r="AZ817" s="7"/>
      <c r="BA817" s="7"/>
      <c r="BB817" s="7"/>
      <c r="BC817" s="7"/>
      <c r="BD817" s="7"/>
      <c r="BE817" s="7"/>
      <c r="BF817" s="7"/>
      <c r="BG817" s="7"/>
      <c r="BH817" s="7"/>
      <c r="BI817" s="7"/>
      <c r="BJ817" s="7"/>
      <c r="BK817" s="7"/>
      <c r="BL817" s="7"/>
      <c r="BM817" s="7"/>
    </row>
    <row r="818" spans="1:65" ht="15.5"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c r="AT818" s="7"/>
      <c r="AU818" s="7"/>
      <c r="AV818" s="7"/>
      <c r="AW818" s="7"/>
      <c r="AX818" s="7"/>
      <c r="AY818" s="7"/>
      <c r="AZ818" s="7"/>
      <c r="BA818" s="7"/>
      <c r="BB818" s="7"/>
      <c r="BC818" s="7"/>
      <c r="BD818" s="7"/>
      <c r="BE818" s="7"/>
      <c r="BF818" s="7"/>
      <c r="BG818" s="7"/>
      <c r="BH818" s="7"/>
      <c r="BI818" s="7"/>
      <c r="BJ818" s="7"/>
      <c r="BK818" s="7"/>
      <c r="BL818" s="7"/>
      <c r="BM818" s="7"/>
    </row>
    <row r="819" spans="1:65" ht="15.5"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c r="AX819" s="7"/>
      <c r="AY819" s="7"/>
      <c r="AZ819" s="7"/>
      <c r="BA819" s="7"/>
      <c r="BB819" s="7"/>
      <c r="BC819" s="7"/>
      <c r="BD819" s="7"/>
      <c r="BE819" s="7"/>
      <c r="BF819" s="7"/>
      <c r="BG819" s="7"/>
      <c r="BH819" s="7"/>
      <c r="BI819" s="7"/>
      <c r="BJ819" s="7"/>
      <c r="BK819" s="7"/>
      <c r="BL819" s="7"/>
      <c r="BM819" s="7"/>
    </row>
    <row r="820" spans="1:65" ht="15.5"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c r="AT820" s="7"/>
      <c r="AU820" s="7"/>
      <c r="AV820" s="7"/>
      <c r="AW820" s="7"/>
      <c r="AX820" s="7"/>
      <c r="AY820" s="7"/>
      <c r="AZ820" s="7"/>
      <c r="BA820" s="7"/>
      <c r="BB820" s="7"/>
      <c r="BC820" s="7"/>
      <c r="BD820" s="7"/>
      <c r="BE820" s="7"/>
      <c r="BF820" s="7"/>
      <c r="BG820" s="7"/>
      <c r="BH820" s="7"/>
      <c r="BI820" s="7"/>
      <c r="BJ820" s="7"/>
      <c r="BK820" s="7"/>
      <c r="BL820" s="7"/>
      <c r="BM820" s="7"/>
    </row>
    <row r="821" spans="1:65" ht="15.5"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c r="AT821" s="7"/>
      <c r="AU821" s="7"/>
      <c r="AV821" s="7"/>
      <c r="AW821" s="7"/>
      <c r="AX821" s="7"/>
      <c r="AY821" s="7"/>
      <c r="AZ821" s="7"/>
      <c r="BA821" s="7"/>
      <c r="BB821" s="7"/>
      <c r="BC821" s="7"/>
      <c r="BD821" s="7"/>
      <c r="BE821" s="7"/>
      <c r="BF821" s="7"/>
      <c r="BG821" s="7"/>
      <c r="BH821" s="7"/>
      <c r="BI821" s="7"/>
      <c r="BJ821" s="7"/>
      <c r="BK821" s="7"/>
      <c r="BL821" s="7"/>
      <c r="BM821" s="7"/>
    </row>
    <row r="822" spans="1:65" ht="15.5"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c r="AT822" s="7"/>
      <c r="AU822" s="7"/>
      <c r="AV822" s="7"/>
      <c r="AW822" s="7"/>
      <c r="AX822" s="7"/>
      <c r="AY822" s="7"/>
      <c r="AZ822" s="7"/>
      <c r="BA822" s="7"/>
      <c r="BB822" s="7"/>
      <c r="BC822" s="7"/>
      <c r="BD822" s="7"/>
      <c r="BE822" s="7"/>
      <c r="BF822" s="7"/>
      <c r="BG822" s="7"/>
      <c r="BH822" s="7"/>
      <c r="BI822" s="7"/>
      <c r="BJ822" s="7"/>
      <c r="BK822" s="7"/>
      <c r="BL822" s="7"/>
      <c r="BM822" s="7"/>
    </row>
    <row r="823" spans="1:65" ht="15.5"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c r="AT823" s="7"/>
      <c r="AU823" s="7"/>
      <c r="AV823" s="7"/>
      <c r="AW823" s="7"/>
      <c r="AX823" s="7"/>
      <c r="AY823" s="7"/>
      <c r="AZ823" s="7"/>
      <c r="BA823" s="7"/>
      <c r="BB823" s="7"/>
      <c r="BC823" s="7"/>
      <c r="BD823" s="7"/>
      <c r="BE823" s="7"/>
      <c r="BF823" s="7"/>
      <c r="BG823" s="7"/>
      <c r="BH823" s="7"/>
      <c r="BI823" s="7"/>
      <c r="BJ823" s="7"/>
      <c r="BK823" s="7"/>
      <c r="BL823" s="7"/>
      <c r="BM823" s="7"/>
    </row>
    <row r="824" spans="1:65" ht="15.5"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c r="AT824" s="7"/>
      <c r="AU824" s="7"/>
      <c r="AV824" s="7"/>
      <c r="AW824" s="7"/>
      <c r="AX824" s="7"/>
      <c r="AY824" s="7"/>
      <c r="AZ824" s="7"/>
      <c r="BA824" s="7"/>
      <c r="BB824" s="7"/>
      <c r="BC824" s="7"/>
      <c r="BD824" s="7"/>
      <c r="BE824" s="7"/>
      <c r="BF824" s="7"/>
      <c r="BG824" s="7"/>
      <c r="BH824" s="7"/>
      <c r="BI824" s="7"/>
      <c r="BJ824" s="7"/>
      <c r="BK824" s="7"/>
      <c r="BL824" s="7"/>
      <c r="BM824" s="7"/>
    </row>
    <row r="825" spans="1:65" ht="15.5"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c r="AT825" s="7"/>
      <c r="AU825" s="7"/>
      <c r="AV825" s="7"/>
      <c r="AW825" s="7"/>
      <c r="AX825" s="7"/>
      <c r="AY825" s="7"/>
      <c r="AZ825" s="7"/>
      <c r="BA825" s="7"/>
      <c r="BB825" s="7"/>
      <c r="BC825" s="7"/>
      <c r="BD825" s="7"/>
      <c r="BE825" s="7"/>
      <c r="BF825" s="7"/>
      <c r="BG825" s="7"/>
      <c r="BH825" s="7"/>
      <c r="BI825" s="7"/>
      <c r="BJ825" s="7"/>
      <c r="BK825" s="7"/>
      <c r="BL825" s="7"/>
      <c r="BM825" s="7"/>
    </row>
    <row r="826" spans="1:65" ht="15.5"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c r="AT826" s="7"/>
      <c r="AU826" s="7"/>
      <c r="AV826" s="7"/>
      <c r="AW826" s="7"/>
      <c r="AX826" s="7"/>
      <c r="AY826" s="7"/>
      <c r="AZ826" s="7"/>
      <c r="BA826" s="7"/>
      <c r="BB826" s="7"/>
      <c r="BC826" s="7"/>
      <c r="BD826" s="7"/>
      <c r="BE826" s="7"/>
      <c r="BF826" s="7"/>
      <c r="BG826" s="7"/>
      <c r="BH826" s="7"/>
      <c r="BI826" s="7"/>
      <c r="BJ826" s="7"/>
      <c r="BK826" s="7"/>
      <c r="BL826" s="7"/>
      <c r="BM826" s="7"/>
    </row>
    <row r="827" spans="1:65" ht="15.5"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c r="AT827" s="7"/>
      <c r="AU827" s="7"/>
      <c r="AV827" s="7"/>
      <c r="AW827" s="7"/>
      <c r="AX827" s="7"/>
      <c r="AY827" s="7"/>
      <c r="AZ827" s="7"/>
      <c r="BA827" s="7"/>
      <c r="BB827" s="7"/>
      <c r="BC827" s="7"/>
      <c r="BD827" s="7"/>
      <c r="BE827" s="7"/>
      <c r="BF827" s="7"/>
      <c r="BG827" s="7"/>
      <c r="BH827" s="7"/>
      <c r="BI827" s="7"/>
      <c r="BJ827" s="7"/>
      <c r="BK827" s="7"/>
      <c r="BL827" s="7"/>
      <c r="BM827" s="7"/>
    </row>
    <row r="828" spans="1:65" ht="15.5"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c r="AT828" s="7"/>
      <c r="AU828" s="7"/>
      <c r="AV828" s="7"/>
      <c r="AW828" s="7"/>
      <c r="AX828" s="7"/>
      <c r="AY828" s="7"/>
      <c r="AZ828" s="7"/>
      <c r="BA828" s="7"/>
      <c r="BB828" s="7"/>
      <c r="BC828" s="7"/>
      <c r="BD828" s="7"/>
      <c r="BE828" s="7"/>
      <c r="BF828" s="7"/>
      <c r="BG828" s="7"/>
      <c r="BH828" s="7"/>
      <c r="BI828" s="7"/>
      <c r="BJ828" s="7"/>
      <c r="BK828" s="7"/>
      <c r="BL828" s="7"/>
      <c r="BM828" s="7"/>
    </row>
    <row r="829" spans="1:65" ht="15.5"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c r="AT829" s="7"/>
      <c r="AU829" s="7"/>
      <c r="AV829" s="7"/>
      <c r="AW829" s="7"/>
      <c r="AX829" s="7"/>
      <c r="AY829" s="7"/>
      <c r="AZ829" s="7"/>
      <c r="BA829" s="7"/>
      <c r="BB829" s="7"/>
      <c r="BC829" s="7"/>
      <c r="BD829" s="7"/>
      <c r="BE829" s="7"/>
      <c r="BF829" s="7"/>
      <c r="BG829" s="7"/>
      <c r="BH829" s="7"/>
      <c r="BI829" s="7"/>
      <c r="BJ829" s="7"/>
      <c r="BK829" s="7"/>
      <c r="BL829" s="7"/>
      <c r="BM829" s="7"/>
    </row>
    <row r="830" spans="1:65" ht="15.5"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c r="AT830" s="7"/>
      <c r="AU830" s="7"/>
      <c r="AV830" s="7"/>
      <c r="AW830" s="7"/>
      <c r="AX830" s="7"/>
      <c r="AY830" s="7"/>
      <c r="AZ830" s="7"/>
      <c r="BA830" s="7"/>
      <c r="BB830" s="7"/>
      <c r="BC830" s="7"/>
      <c r="BD830" s="7"/>
      <c r="BE830" s="7"/>
      <c r="BF830" s="7"/>
      <c r="BG830" s="7"/>
      <c r="BH830" s="7"/>
      <c r="BI830" s="7"/>
      <c r="BJ830" s="7"/>
      <c r="BK830" s="7"/>
      <c r="BL830" s="7"/>
      <c r="BM830" s="7"/>
    </row>
    <row r="831" spans="1:65" ht="15.5"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c r="AT831" s="7"/>
      <c r="AU831" s="7"/>
      <c r="AV831" s="7"/>
      <c r="AW831" s="7"/>
      <c r="AX831" s="7"/>
      <c r="AY831" s="7"/>
      <c r="AZ831" s="7"/>
      <c r="BA831" s="7"/>
      <c r="BB831" s="7"/>
      <c r="BC831" s="7"/>
      <c r="BD831" s="7"/>
      <c r="BE831" s="7"/>
      <c r="BF831" s="7"/>
      <c r="BG831" s="7"/>
      <c r="BH831" s="7"/>
      <c r="BI831" s="7"/>
      <c r="BJ831" s="7"/>
      <c r="BK831" s="7"/>
      <c r="BL831" s="7"/>
      <c r="BM831" s="7"/>
    </row>
    <row r="832" spans="1:65" ht="15.5"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c r="AT832" s="7"/>
      <c r="AU832" s="7"/>
      <c r="AV832" s="7"/>
      <c r="AW832" s="7"/>
      <c r="AX832" s="7"/>
      <c r="AY832" s="7"/>
      <c r="AZ832" s="7"/>
      <c r="BA832" s="7"/>
      <c r="BB832" s="7"/>
      <c r="BC832" s="7"/>
      <c r="BD832" s="7"/>
      <c r="BE832" s="7"/>
      <c r="BF832" s="7"/>
      <c r="BG832" s="7"/>
      <c r="BH832" s="7"/>
      <c r="BI832" s="7"/>
      <c r="BJ832" s="7"/>
      <c r="BK832" s="7"/>
      <c r="BL832" s="7"/>
      <c r="BM832" s="7"/>
    </row>
    <row r="833" spans="1:65" ht="15.5"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c r="AT833" s="7"/>
      <c r="AU833" s="7"/>
      <c r="AV833" s="7"/>
      <c r="AW833" s="7"/>
      <c r="AX833" s="7"/>
      <c r="AY833" s="7"/>
      <c r="AZ833" s="7"/>
      <c r="BA833" s="7"/>
      <c r="BB833" s="7"/>
      <c r="BC833" s="7"/>
      <c r="BD833" s="7"/>
      <c r="BE833" s="7"/>
      <c r="BF833" s="7"/>
      <c r="BG833" s="7"/>
      <c r="BH833" s="7"/>
      <c r="BI833" s="7"/>
      <c r="BJ833" s="7"/>
      <c r="BK833" s="7"/>
      <c r="BL833" s="7"/>
      <c r="BM833" s="7"/>
    </row>
    <row r="834" spans="1:65" ht="15.5"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c r="AT834" s="7"/>
      <c r="AU834" s="7"/>
      <c r="AV834" s="7"/>
      <c r="AW834" s="7"/>
      <c r="AX834" s="7"/>
      <c r="AY834" s="7"/>
      <c r="AZ834" s="7"/>
      <c r="BA834" s="7"/>
      <c r="BB834" s="7"/>
      <c r="BC834" s="7"/>
      <c r="BD834" s="7"/>
      <c r="BE834" s="7"/>
      <c r="BF834" s="7"/>
      <c r="BG834" s="7"/>
      <c r="BH834" s="7"/>
      <c r="BI834" s="7"/>
      <c r="BJ834" s="7"/>
      <c r="BK834" s="7"/>
      <c r="BL834" s="7"/>
      <c r="BM834" s="7"/>
    </row>
    <row r="835" spans="1:65" ht="15.5"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c r="AT835" s="7"/>
      <c r="AU835" s="7"/>
      <c r="AV835" s="7"/>
      <c r="AW835" s="7"/>
      <c r="AX835" s="7"/>
      <c r="AY835" s="7"/>
      <c r="AZ835" s="7"/>
      <c r="BA835" s="7"/>
      <c r="BB835" s="7"/>
      <c r="BC835" s="7"/>
      <c r="BD835" s="7"/>
      <c r="BE835" s="7"/>
      <c r="BF835" s="7"/>
      <c r="BG835" s="7"/>
      <c r="BH835" s="7"/>
      <c r="BI835" s="7"/>
      <c r="BJ835" s="7"/>
      <c r="BK835" s="7"/>
      <c r="BL835" s="7"/>
      <c r="BM835" s="7"/>
    </row>
    <row r="836" spans="1:65" ht="15.5"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c r="AT836" s="7"/>
      <c r="AU836" s="7"/>
      <c r="AV836" s="7"/>
      <c r="AW836" s="7"/>
      <c r="AX836" s="7"/>
      <c r="AY836" s="7"/>
      <c r="AZ836" s="7"/>
      <c r="BA836" s="7"/>
      <c r="BB836" s="7"/>
      <c r="BC836" s="7"/>
      <c r="BD836" s="7"/>
      <c r="BE836" s="7"/>
      <c r="BF836" s="7"/>
      <c r="BG836" s="7"/>
      <c r="BH836" s="7"/>
      <c r="BI836" s="7"/>
      <c r="BJ836" s="7"/>
      <c r="BK836" s="7"/>
      <c r="BL836" s="7"/>
      <c r="BM836" s="7"/>
    </row>
    <row r="837" spans="1:65" ht="15.5"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c r="AT837" s="7"/>
      <c r="AU837" s="7"/>
      <c r="AV837" s="7"/>
      <c r="AW837" s="7"/>
      <c r="AX837" s="7"/>
      <c r="AY837" s="7"/>
      <c r="AZ837" s="7"/>
      <c r="BA837" s="7"/>
      <c r="BB837" s="7"/>
      <c r="BC837" s="7"/>
      <c r="BD837" s="7"/>
      <c r="BE837" s="7"/>
      <c r="BF837" s="7"/>
      <c r="BG837" s="7"/>
      <c r="BH837" s="7"/>
      <c r="BI837" s="7"/>
      <c r="BJ837" s="7"/>
      <c r="BK837" s="7"/>
      <c r="BL837" s="7"/>
      <c r="BM837" s="7"/>
    </row>
    <row r="838" spans="1:65" ht="15.5"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c r="AT838" s="7"/>
      <c r="AU838" s="7"/>
      <c r="AV838" s="7"/>
      <c r="AW838" s="7"/>
      <c r="AX838" s="7"/>
      <c r="AY838" s="7"/>
      <c r="AZ838" s="7"/>
      <c r="BA838" s="7"/>
      <c r="BB838" s="7"/>
      <c r="BC838" s="7"/>
      <c r="BD838" s="7"/>
      <c r="BE838" s="7"/>
      <c r="BF838" s="7"/>
      <c r="BG838" s="7"/>
      <c r="BH838" s="7"/>
      <c r="BI838" s="7"/>
      <c r="BJ838" s="7"/>
      <c r="BK838" s="7"/>
      <c r="BL838" s="7"/>
      <c r="BM838" s="7"/>
    </row>
    <row r="839" spans="1:65" ht="15.5"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c r="AT839" s="7"/>
      <c r="AU839" s="7"/>
      <c r="AV839" s="7"/>
      <c r="AW839" s="7"/>
      <c r="AX839" s="7"/>
      <c r="AY839" s="7"/>
      <c r="AZ839" s="7"/>
      <c r="BA839" s="7"/>
      <c r="BB839" s="7"/>
      <c r="BC839" s="7"/>
      <c r="BD839" s="7"/>
      <c r="BE839" s="7"/>
      <c r="BF839" s="7"/>
      <c r="BG839" s="7"/>
      <c r="BH839" s="7"/>
      <c r="BI839" s="7"/>
      <c r="BJ839" s="7"/>
      <c r="BK839" s="7"/>
      <c r="BL839" s="7"/>
      <c r="BM839" s="7"/>
    </row>
    <row r="840" spans="1:65" ht="15.5"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c r="AT840" s="7"/>
      <c r="AU840" s="7"/>
      <c r="AV840" s="7"/>
      <c r="AW840" s="7"/>
      <c r="AX840" s="7"/>
      <c r="AY840" s="7"/>
      <c r="AZ840" s="7"/>
      <c r="BA840" s="7"/>
      <c r="BB840" s="7"/>
      <c r="BC840" s="7"/>
      <c r="BD840" s="7"/>
      <c r="BE840" s="7"/>
      <c r="BF840" s="7"/>
      <c r="BG840" s="7"/>
      <c r="BH840" s="7"/>
      <c r="BI840" s="7"/>
      <c r="BJ840" s="7"/>
      <c r="BK840" s="7"/>
      <c r="BL840" s="7"/>
      <c r="BM840" s="7"/>
    </row>
    <row r="841" spans="1:65" ht="15.5"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c r="AT841" s="7"/>
      <c r="AU841" s="7"/>
      <c r="AV841" s="7"/>
      <c r="AW841" s="7"/>
      <c r="AX841" s="7"/>
      <c r="AY841" s="7"/>
      <c r="AZ841" s="7"/>
      <c r="BA841" s="7"/>
      <c r="BB841" s="7"/>
      <c r="BC841" s="7"/>
      <c r="BD841" s="7"/>
      <c r="BE841" s="7"/>
      <c r="BF841" s="7"/>
      <c r="BG841" s="7"/>
      <c r="BH841" s="7"/>
      <c r="BI841" s="7"/>
      <c r="BJ841" s="7"/>
      <c r="BK841" s="7"/>
      <c r="BL841" s="7"/>
      <c r="BM841" s="7"/>
    </row>
    <row r="842" spans="1:65" ht="15.5"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c r="AT842" s="7"/>
      <c r="AU842" s="7"/>
      <c r="AV842" s="7"/>
      <c r="AW842" s="7"/>
      <c r="AX842" s="7"/>
      <c r="AY842" s="7"/>
      <c r="AZ842" s="7"/>
      <c r="BA842" s="7"/>
      <c r="BB842" s="7"/>
      <c r="BC842" s="7"/>
      <c r="BD842" s="7"/>
      <c r="BE842" s="7"/>
      <c r="BF842" s="7"/>
      <c r="BG842" s="7"/>
      <c r="BH842" s="7"/>
      <c r="BI842" s="7"/>
      <c r="BJ842" s="7"/>
      <c r="BK842" s="7"/>
      <c r="BL842" s="7"/>
      <c r="BM842" s="7"/>
    </row>
    <row r="843" spans="1:65" ht="15.5"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c r="AT843" s="7"/>
      <c r="AU843" s="7"/>
      <c r="AV843" s="7"/>
      <c r="AW843" s="7"/>
      <c r="AX843" s="7"/>
      <c r="AY843" s="7"/>
      <c r="AZ843" s="7"/>
      <c r="BA843" s="7"/>
      <c r="BB843" s="7"/>
      <c r="BC843" s="7"/>
      <c r="BD843" s="7"/>
      <c r="BE843" s="7"/>
      <c r="BF843" s="7"/>
      <c r="BG843" s="7"/>
      <c r="BH843" s="7"/>
      <c r="BI843" s="7"/>
      <c r="BJ843" s="7"/>
      <c r="BK843" s="7"/>
      <c r="BL843" s="7"/>
      <c r="BM843" s="7"/>
    </row>
    <row r="844" spans="1:65" ht="15.5"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c r="AT844" s="7"/>
      <c r="AU844" s="7"/>
      <c r="AV844" s="7"/>
      <c r="AW844" s="7"/>
      <c r="AX844" s="7"/>
      <c r="AY844" s="7"/>
      <c r="AZ844" s="7"/>
      <c r="BA844" s="7"/>
      <c r="BB844" s="7"/>
      <c r="BC844" s="7"/>
      <c r="BD844" s="7"/>
      <c r="BE844" s="7"/>
      <c r="BF844" s="7"/>
      <c r="BG844" s="7"/>
      <c r="BH844" s="7"/>
      <c r="BI844" s="7"/>
      <c r="BJ844" s="7"/>
      <c r="BK844" s="7"/>
      <c r="BL844" s="7"/>
      <c r="BM844" s="7"/>
    </row>
    <row r="845" spans="1:65" ht="15.5"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c r="AT845" s="7"/>
      <c r="AU845" s="7"/>
      <c r="AV845" s="7"/>
      <c r="AW845" s="7"/>
      <c r="AX845" s="7"/>
      <c r="AY845" s="7"/>
      <c r="AZ845" s="7"/>
      <c r="BA845" s="7"/>
      <c r="BB845" s="7"/>
      <c r="BC845" s="7"/>
      <c r="BD845" s="7"/>
      <c r="BE845" s="7"/>
      <c r="BF845" s="7"/>
      <c r="BG845" s="7"/>
      <c r="BH845" s="7"/>
      <c r="BI845" s="7"/>
      <c r="BJ845" s="7"/>
      <c r="BK845" s="7"/>
      <c r="BL845" s="7"/>
      <c r="BM845" s="7"/>
    </row>
    <row r="846" spans="1:65" ht="15.5"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c r="AT846" s="7"/>
      <c r="AU846" s="7"/>
      <c r="AV846" s="7"/>
      <c r="AW846" s="7"/>
      <c r="AX846" s="7"/>
      <c r="AY846" s="7"/>
      <c r="AZ846" s="7"/>
      <c r="BA846" s="7"/>
      <c r="BB846" s="7"/>
      <c r="BC846" s="7"/>
      <c r="BD846" s="7"/>
      <c r="BE846" s="7"/>
      <c r="BF846" s="7"/>
      <c r="BG846" s="7"/>
      <c r="BH846" s="7"/>
      <c r="BI846" s="7"/>
      <c r="BJ846" s="7"/>
      <c r="BK846" s="7"/>
      <c r="BL846" s="7"/>
      <c r="BM846" s="7"/>
    </row>
    <row r="847" spans="1:65" ht="15.5"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c r="AT847" s="7"/>
      <c r="AU847" s="7"/>
      <c r="AV847" s="7"/>
      <c r="AW847" s="7"/>
      <c r="AX847" s="7"/>
      <c r="AY847" s="7"/>
      <c r="AZ847" s="7"/>
      <c r="BA847" s="7"/>
      <c r="BB847" s="7"/>
      <c r="BC847" s="7"/>
      <c r="BD847" s="7"/>
      <c r="BE847" s="7"/>
      <c r="BF847" s="7"/>
      <c r="BG847" s="7"/>
      <c r="BH847" s="7"/>
      <c r="BI847" s="7"/>
      <c r="BJ847" s="7"/>
      <c r="BK847" s="7"/>
      <c r="BL847" s="7"/>
      <c r="BM847" s="7"/>
    </row>
    <row r="848" spans="1:65" ht="15.5"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c r="AT848" s="7"/>
      <c r="AU848" s="7"/>
      <c r="AV848" s="7"/>
      <c r="AW848" s="7"/>
      <c r="AX848" s="7"/>
      <c r="AY848" s="7"/>
      <c r="AZ848" s="7"/>
      <c r="BA848" s="7"/>
      <c r="BB848" s="7"/>
      <c r="BC848" s="7"/>
      <c r="BD848" s="7"/>
      <c r="BE848" s="7"/>
      <c r="BF848" s="7"/>
      <c r="BG848" s="7"/>
      <c r="BH848" s="7"/>
      <c r="BI848" s="7"/>
      <c r="BJ848" s="7"/>
      <c r="BK848" s="7"/>
      <c r="BL848" s="7"/>
      <c r="BM848" s="7"/>
    </row>
    <row r="849" spans="1:65" ht="15.5"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c r="AT849" s="7"/>
      <c r="AU849" s="7"/>
      <c r="AV849" s="7"/>
      <c r="AW849" s="7"/>
      <c r="AX849" s="7"/>
      <c r="AY849" s="7"/>
      <c r="AZ849" s="7"/>
      <c r="BA849" s="7"/>
      <c r="BB849" s="7"/>
      <c r="BC849" s="7"/>
      <c r="BD849" s="7"/>
      <c r="BE849" s="7"/>
      <c r="BF849" s="7"/>
      <c r="BG849" s="7"/>
      <c r="BH849" s="7"/>
      <c r="BI849" s="7"/>
      <c r="BJ849" s="7"/>
      <c r="BK849" s="7"/>
      <c r="BL849" s="7"/>
      <c r="BM849" s="7"/>
    </row>
    <row r="850" spans="1:65" ht="15.5"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c r="AT850" s="7"/>
      <c r="AU850" s="7"/>
      <c r="AV850" s="7"/>
      <c r="AW850" s="7"/>
      <c r="AX850" s="7"/>
      <c r="AY850" s="7"/>
      <c r="AZ850" s="7"/>
      <c r="BA850" s="7"/>
      <c r="BB850" s="7"/>
      <c r="BC850" s="7"/>
      <c r="BD850" s="7"/>
      <c r="BE850" s="7"/>
      <c r="BF850" s="7"/>
      <c r="BG850" s="7"/>
      <c r="BH850" s="7"/>
      <c r="BI850" s="7"/>
      <c r="BJ850" s="7"/>
      <c r="BK850" s="7"/>
      <c r="BL850" s="7"/>
      <c r="BM850" s="7"/>
    </row>
    <row r="851" spans="1:65" ht="15.5"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c r="AT851" s="7"/>
      <c r="AU851" s="7"/>
      <c r="AV851" s="7"/>
      <c r="AW851" s="7"/>
      <c r="AX851" s="7"/>
      <c r="AY851" s="7"/>
      <c r="AZ851" s="7"/>
      <c r="BA851" s="7"/>
      <c r="BB851" s="7"/>
      <c r="BC851" s="7"/>
      <c r="BD851" s="7"/>
      <c r="BE851" s="7"/>
      <c r="BF851" s="7"/>
      <c r="BG851" s="7"/>
      <c r="BH851" s="7"/>
      <c r="BI851" s="7"/>
      <c r="BJ851" s="7"/>
      <c r="BK851" s="7"/>
      <c r="BL851" s="7"/>
      <c r="BM851" s="7"/>
    </row>
    <row r="852" spans="1:65" ht="15.5"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c r="AT852" s="7"/>
      <c r="AU852" s="7"/>
      <c r="AV852" s="7"/>
      <c r="AW852" s="7"/>
      <c r="AX852" s="7"/>
      <c r="AY852" s="7"/>
      <c r="AZ852" s="7"/>
      <c r="BA852" s="7"/>
      <c r="BB852" s="7"/>
      <c r="BC852" s="7"/>
      <c r="BD852" s="7"/>
      <c r="BE852" s="7"/>
      <c r="BF852" s="7"/>
      <c r="BG852" s="7"/>
      <c r="BH852" s="7"/>
      <c r="BI852" s="7"/>
      <c r="BJ852" s="7"/>
      <c r="BK852" s="7"/>
      <c r="BL852" s="7"/>
      <c r="BM852" s="7"/>
    </row>
    <row r="853" spans="1:65" ht="15.5"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c r="AT853" s="7"/>
      <c r="AU853" s="7"/>
      <c r="AV853" s="7"/>
      <c r="AW853" s="7"/>
      <c r="AX853" s="7"/>
      <c r="AY853" s="7"/>
      <c r="AZ853" s="7"/>
      <c r="BA853" s="7"/>
      <c r="BB853" s="7"/>
      <c r="BC853" s="7"/>
      <c r="BD853" s="7"/>
      <c r="BE853" s="7"/>
      <c r="BF853" s="7"/>
      <c r="BG853" s="7"/>
      <c r="BH853" s="7"/>
      <c r="BI853" s="7"/>
      <c r="BJ853" s="7"/>
      <c r="BK853" s="7"/>
      <c r="BL853" s="7"/>
      <c r="BM853" s="7"/>
    </row>
    <row r="854" spans="1:65" ht="15.5"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c r="AT854" s="7"/>
      <c r="AU854" s="7"/>
      <c r="AV854" s="7"/>
      <c r="AW854" s="7"/>
      <c r="AX854" s="7"/>
      <c r="AY854" s="7"/>
      <c r="AZ854" s="7"/>
      <c r="BA854" s="7"/>
      <c r="BB854" s="7"/>
      <c r="BC854" s="7"/>
      <c r="BD854" s="7"/>
      <c r="BE854" s="7"/>
      <c r="BF854" s="7"/>
      <c r="BG854" s="7"/>
      <c r="BH854" s="7"/>
      <c r="BI854" s="7"/>
      <c r="BJ854" s="7"/>
      <c r="BK854" s="7"/>
      <c r="BL854" s="7"/>
      <c r="BM854" s="7"/>
    </row>
    <row r="855" spans="1:65" ht="15.5"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c r="AT855" s="7"/>
      <c r="AU855" s="7"/>
      <c r="AV855" s="7"/>
      <c r="AW855" s="7"/>
      <c r="AX855" s="7"/>
      <c r="AY855" s="7"/>
      <c r="AZ855" s="7"/>
      <c r="BA855" s="7"/>
      <c r="BB855" s="7"/>
      <c r="BC855" s="7"/>
      <c r="BD855" s="7"/>
      <c r="BE855" s="7"/>
      <c r="BF855" s="7"/>
      <c r="BG855" s="7"/>
      <c r="BH855" s="7"/>
      <c r="BI855" s="7"/>
      <c r="BJ855" s="7"/>
      <c r="BK855" s="7"/>
      <c r="BL855" s="7"/>
      <c r="BM855" s="7"/>
    </row>
    <row r="856" spans="1:65" ht="15.5"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c r="AT856" s="7"/>
      <c r="AU856" s="7"/>
      <c r="AV856" s="7"/>
      <c r="AW856" s="7"/>
      <c r="AX856" s="7"/>
      <c r="AY856" s="7"/>
      <c r="AZ856" s="7"/>
      <c r="BA856" s="7"/>
      <c r="BB856" s="7"/>
      <c r="BC856" s="7"/>
      <c r="BD856" s="7"/>
      <c r="BE856" s="7"/>
      <c r="BF856" s="7"/>
      <c r="BG856" s="7"/>
      <c r="BH856" s="7"/>
      <c r="BI856" s="7"/>
      <c r="BJ856" s="7"/>
      <c r="BK856" s="7"/>
      <c r="BL856" s="7"/>
      <c r="BM856" s="7"/>
    </row>
    <row r="857" spans="1:65" ht="15.5"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c r="AT857" s="7"/>
      <c r="AU857" s="7"/>
      <c r="AV857" s="7"/>
      <c r="AW857" s="7"/>
      <c r="AX857" s="7"/>
      <c r="AY857" s="7"/>
      <c r="AZ857" s="7"/>
      <c r="BA857" s="7"/>
      <c r="BB857" s="7"/>
      <c r="BC857" s="7"/>
      <c r="BD857" s="7"/>
      <c r="BE857" s="7"/>
      <c r="BF857" s="7"/>
      <c r="BG857" s="7"/>
      <c r="BH857" s="7"/>
      <c r="BI857" s="7"/>
      <c r="BJ857" s="7"/>
      <c r="BK857" s="7"/>
      <c r="BL857" s="7"/>
      <c r="BM857" s="7"/>
    </row>
    <row r="858" spans="1:65" ht="15.5"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c r="AT858" s="7"/>
      <c r="AU858" s="7"/>
      <c r="AV858" s="7"/>
      <c r="AW858" s="7"/>
      <c r="AX858" s="7"/>
      <c r="AY858" s="7"/>
      <c r="AZ858" s="7"/>
      <c r="BA858" s="7"/>
      <c r="BB858" s="7"/>
      <c r="BC858" s="7"/>
      <c r="BD858" s="7"/>
      <c r="BE858" s="7"/>
      <c r="BF858" s="7"/>
      <c r="BG858" s="7"/>
      <c r="BH858" s="7"/>
      <c r="BI858" s="7"/>
      <c r="BJ858" s="7"/>
      <c r="BK858" s="7"/>
      <c r="BL858" s="7"/>
      <c r="BM858" s="7"/>
    </row>
    <row r="859" spans="1:65" ht="15.5"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c r="AT859" s="7"/>
      <c r="AU859" s="7"/>
      <c r="AV859" s="7"/>
      <c r="AW859" s="7"/>
      <c r="AX859" s="7"/>
      <c r="AY859" s="7"/>
      <c r="AZ859" s="7"/>
      <c r="BA859" s="7"/>
      <c r="BB859" s="7"/>
      <c r="BC859" s="7"/>
      <c r="BD859" s="7"/>
      <c r="BE859" s="7"/>
      <c r="BF859" s="7"/>
      <c r="BG859" s="7"/>
      <c r="BH859" s="7"/>
      <c r="BI859" s="7"/>
      <c r="BJ859" s="7"/>
      <c r="BK859" s="7"/>
      <c r="BL859" s="7"/>
      <c r="BM859" s="7"/>
    </row>
    <row r="860" spans="1:65" ht="15.5"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c r="AT860" s="7"/>
      <c r="AU860" s="7"/>
      <c r="AV860" s="7"/>
      <c r="AW860" s="7"/>
      <c r="AX860" s="7"/>
      <c r="AY860" s="7"/>
      <c r="AZ860" s="7"/>
      <c r="BA860" s="7"/>
      <c r="BB860" s="7"/>
      <c r="BC860" s="7"/>
      <c r="BD860" s="7"/>
      <c r="BE860" s="7"/>
      <c r="BF860" s="7"/>
      <c r="BG860" s="7"/>
      <c r="BH860" s="7"/>
      <c r="BI860" s="7"/>
      <c r="BJ860" s="7"/>
      <c r="BK860" s="7"/>
      <c r="BL860" s="7"/>
      <c r="BM860" s="7"/>
    </row>
    <row r="861" spans="1:65" ht="15.5"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c r="AT861" s="7"/>
      <c r="AU861" s="7"/>
      <c r="AV861" s="7"/>
      <c r="AW861" s="7"/>
      <c r="AX861" s="7"/>
      <c r="AY861" s="7"/>
      <c r="AZ861" s="7"/>
      <c r="BA861" s="7"/>
      <c r="BB861" s="7"/>
      <c r="BC861" s="7"/>
      <c r="BD861" s="7"/>
      <c r="BE861" s="7"/>
      <c r="BF861" s="7"/>
      <c r="BG861" s="7"/>
      <c r="BH861" s="7"/>
      <c r="BI861" s="7"/>
      <c r="BJ861" s="7"/>
      <c r="BK861" s="7"/>
      <c r="BL861" s="7"/>
      <c r="BM861" s="7"/>
    </row>
    <row r="862" spans="1:65" ht="15.5"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c r="AT862" s="7"/>
      <c r="AU862" s="7"/>
      <c r="AV862" s="7"/>
      <c r="AW862" s="7"/>
      <c r="AX862" s="7"/>
      <c r="AY862" s="7"/>
      <c r="AZ862" s="7"/>
      <c r="BA862" s="7"/>
      <c r="BB862" s="7"/>
      <c r="BC862" s="7"/>
      <c r="BD862" s="7"/>
      <c r="BE862" s="7"/>
      <c r="BF862" s="7"/>
      <c r="BG862" s="7"/>
      <c r="BH862" s="7"/>
      <c r="BI862" s="7"/>
      <c r="BJ862" s="7"/>
      <c r="BK862" s="7"/>
      <c r="BL862" s="7"/>
      <c r="BM862" s="7"/>
    </row>
    <row r="863" spans="1:65" ht="15.5"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c r="AT863" s="7"/>
      <c r="AU863" s="7"/>
      <c r="AV863" s="7"/>
      <c r="AW863" s="7"/>
      <c r="AX863" s="7"/>
      <c r="AY863" s="7"/>
      <c r="AZ863" s="7"/>
      <c r="BA863" s="7"/>
      <c r="BB863" s="7"/>
      <c r="BC863" s="7"/>
      <c r="BD863" s="7"/>
      <c r="BE863" s="7"/>
      <c r="BF863" s="7"/>
      <c r="BG863" s="7"/>
      <c r="BH863" s="7"/>
      <c r="BI863" s="7"/>
      <c r="BJ863" s="7"/>
      <c r="BK863" s="7"/>
      <c r="BL863" s="7"/>
      <c r="BM863" s="7"/>
    </row>
    <row r="864" spans="1:65" ht="15.5"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c r="AT864" s="7"/>
      <c r="AU864" s="7"/>
      <c r="AV864" s="7"/>
      <c r="AW864" s="7"/>
      <c r="AX864" s="7"/>
      <c r="AY864" s="7"/>
      <c r="AZ864" s="7"/>
      <c r="BA864" s="7"/>
      <c r="BB864" s="7"/>
      <c r="BC864" s="7"/>
      <c r="BD864" s="7"/>
      <c r="BE864" s="7"/>
      <c r="BF864" s="7"/>
      <c r="BG864" s="7"/>
      <c r="BH864" s="7"/>
      <c r="BI864" s="7"/>
      <c r="BJ864" s="7"/>
      <c r="BK864" s="7"/>
      <c r="BL864" s="7"/>
      <c r="BM864" s="7"/>
    </row>
    <row r="865" spans="1:65" ht="15.5"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c r="AT865" s="7"/>
      <c r="AU865" s="7"/>
      <c r="AV865" s="7"/>
      <c r="AW865" s="7"/>
      <c r="AX865" s="7"/>
      <c r="AY865" s="7"/>
      <c r="AZ865" s="7"/>
      <c r="BA865" s="7"/>
      <c r="BB865" s="7"/>
      <c r="BC865" s="7"/>
      <c r="BD865" s="7"/>
      <c r="BE865" s="7"/>
      <c r="BF865" s="7"/>
      <c r="BG865" s="7"/>
      <c r="BH865" s="7"/>
      <c r="BI865" s="7"/>
      <c r="BJ865" s="7"/>
      <c r="BK865" s="7"/>
      <c r="BL865" s="7"/>
      <c r="BM865" s="7"/>
    </row>
    <row r="866" spans="1:65" ht="15.5"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c r="AT866" s="7"/>
      <c r="AU866" s="7"/>
      <c r="AV866" s="7"/>
      <c r="AW866" s="7"/>
      <c r="AX866" s="7"/>
      <c r="AY866" s="7"/>
      <c r="AZ866" s="7"/>
      <c r="BA866" s="7"/>
      <c r="BB866" s="7"/>
      <c r="BC866" s="7"/>
      <c r="BD866" s="7"/>
      <c r="BE866" s="7"/>
      <c r="BF866" s="7"/>
      <c r="BG866" s="7"/>
      <c r="BH866" s="7"/>
      <c r="BI866" s="7"/>
      <c r="BJ866" s="7"/>
      <c r="BK866" s="7"/>
      <c r="BL866" s="7"/>
      <c r="BM866" s="7"/>
    </row>
    <row r="867" spans="1:65" ht="15.5"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c r="AT867" s="7"/>
      <c r="AU867" s="7"/>
      <c r="AV867" s="7"/>
      <c r="AW867" s="7"/>
      <c r="AX867" s="7"/>
      <c r="AY867" s="7"/>
      <c r="AZ867" s="7"/>
      <c r="BA867" s="7"/>
      <c r="BB867" s="7"/>
      <c r="BC867" s="7"/>
      <c r="BD867" s="7"/>
      <c r="BE867" s="7"/>
      <c r="BF867" s="7"/>
      <c r="BG867" s="7"/>
      <c r="BH867" s="7"/>
      <c r="BI867" s="7"/>
      <c r="BJ867" s="7"/>
      <c r="BK867" s="7"/>
      <c r="BL867" s="7"/>
      <c r="BM867" s="7"/>
    </row>
    <row r="868" spans="1:65" ht="15.5"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c r="AT868" s="7"/>
      <c r="AU868" s="7"/>
      <c r="AV868" s="7"/>
      <c r="AW868" s="7"/>
      <c r="AX868" s="7"/>
      <c r="AY868" s="7"/>
      <c r="AZ868" s="7"/>
      <c r="BA868" s="7"/>
      <c r="BB868" s="7"/>
      <c r="BC868" s="7"/>
      <c r="BD868" s="7"/>
      <c r="BE868" s="7"/>
      <c r="BF868" s="7"/>
      <c r="BG868" s="7"/>
      <c r="BH868" s="7"/>
      <c r="BI868" s="7"/>
      <c r="BJ868" s="7"/>
      <c r="BK868" s="7"/>
      <c r="BL868" s="7"/>
      <c r="BM868" s="7"/>
    </row>
    <row r="869" spans="1:65" ht="15.5"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c r="AT869" s="7"/>
      <c r="AU869" s="7"/>
      <c r="AV869" s="7"/>
      <c r="AW869" s="7"/>
      <c r="AX869" s="7"/>
      <c r="AY869" s="7"/>
      <c r="AZ869" s="7"/>
      <c r="BA869" s="7"/>
      <c r="BB869" s="7"/>
      <c r="BC869" s="7"/>
      <c r="BD869" s="7"/>
      <c r="BE869" s="7"/>
      <c r="BF869" s="7"/>
      <c r="BG869" s="7"/>
      <c r="BH869" s="7"/>
      <c r="BI869" s="7"/>
      <c r="BJ869" s="7"/>
      <c r="BK869" s="7"/>
      <c r="BL869" s="7"/>
      <c r="BM869" s="7"/>
    </row>
    <row r="870" spans="1:65" ht="15.5"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c r="AT870" s="7"/>
      <c r="AU870" s="7"/>
      <c r="AV870" s="7"/>
      <c r="AW870" s="7"/>
      <c r="AX870" s="7"/>
      <c r="AY870" s="7"/>
      <c r="AZ870" s="7"/>
      <c r="BA870" s="7"/>
      <c r="BB870" s="7"/>
      <c r="BC870" s="7"/>
      <c r="BD870" s="7"/>
      <c r="BE870" s="7"/>
      <c r="BF870" s="7"/>
      <c r="BG870" s="7"/>
      <c r="BH870" s="7"/>
      <c r="BI870" s="7"/>
      <c r="BJ870" s="7"/>
      <c r="BK870" s="7"/>
      <c r="BL870" s="7"/>
      <c r="BM870" s="7"/>
    </row>
    <row r="871" spans="1:65" ht="15.5"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c r="AT871" s="7"/>
      <c r="AU871" s="7"/>
      <c r="AV871" s="7"/>
      <c r="AW871" s="7"/>
      <c r="AX871" s="7"/>
      <c r="AY871" s="7"/>
      <c r="AZ871" s="7"/>
      <c r="BA871" s="7"/>
      <c r="BB871" s="7"/>
      <c r="BC871" s="7"/>
      <c r="BD871" s="7"/>
      <c r="BE871" s="7"/>
      <c r="BF871" s="7"/>
      <c r="BG871" s="7"/>
      <c r="BH871" s="7"/>
      <c r="BI871" s="7"/>
      <c r="BJ871" s="7"/>
      <c r="BK871" s="7"/>
      <c r="BL871" s="7"/>
      <c r="BM871" s="7"/>
    </row>
    <row r="872" spans="1:65" ht="15.5"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c r="AT872" s="7"/>
      <c r="AU872" s="7"/>
      <c r="AV872" s="7"/>
      <c r="AW872" s="7"/>
      <c r="AX872" s="7"/>
      <c r="AY872" s="7"/>
      <c r="AZ872" s="7"/>
      <c r="BA872" s="7"/>
      <c r="BB872" s="7"/>
      <c r="BC872" s="7"/>
      <c r="BD872" s="7"/>
      <c r="BE872" s="7"/>
      <c r="BF872" s="7"/>
      <c r="BG872" s="7"/>
      <c r="BH872" s="7"/>
      <c r="BI872" s="7"/>
      <c r="BJ872" s="7"/>
      <c r="BK872" s="7"/>
      <c r="BL872" s="7"/>
      <c r="BM872" s="7"/>
    </row>
    <row r="873" spans="1:65" ht="15.5"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c r="AT873" s="7"/>
      <c r="AU873" s="7"/>
      <c r="AV873" s="7"/>
      <c r="AW873" s="7"/>
      <c r="AX873" s="7"/>
      <c r="AY873" s="7"/>
      <c r="AZ873" s="7"/>
      <c r="BA873" s="7"/>
      <c r="BB873" s="7"/>
      <c r="BC873" s="7"/>
      <c r="BD873" s="7"/>
      <c r="BE873" s="7"/>
      <c r="BF873" s="7"/>
      <c r="BG873" s="7"/>
      <c r="BH873" s="7"/>
      <c r="BI873" s="7"/>
      <c r="BJ873" s="7"/>
      <c r="BK873" s="7"/>
      <c r="BL873" s="7"/>
      <c r="BM873" s="7"/>
    </row>
    <row r="874" spans="1:65" ht="15.5"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c r="AT874" s="7"/>
      <c r="AU874" s="7"/>
      <c r="AV874" s="7"/>
      <c r="AW874" s="7"/>
      <c r="AX874" s="7"/>
      <c r="AY874" s="7"/>
      <c r="AZ874" s="7"/>
      <c r="BA874" s="7"/>
      <c r="BB874" s="7"/>
      <c r="BC874" s="7"/>
      <c r="BD874" s="7"/>
      <c r="BE874" s="7"/>
      <c r="BF874" s="7"/>
      <c r="BG874" s="7"/>
      <c r="BH874" s="7"/>
      <c r="BI874" s="7"/>
      <c r="BJ874" s="7"/>
      <c r="BK874" s="7"/>
      <c r="BL874" s="7"/>
      <c r="BM874" s="7"/>
    </row>
    <row r="875" spans="1:65" ht="15.5"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c r="AT875" s="7"/>
      <c r="AU875" s="7"/>
      <c r="AV875" s="7"/>
      <c r="AW875" s="7"/>
      <c r="AX875" s="7"/>
      <c r="AY875" s="7"/>
      <c r="AZ875" s="7"/>
      <c r="BA875" s="7"/>
      <c r="BB875" s="7"/>
      <c r="BC875" s="7"/>
      <c r="BD875" s="7"/>
      <c r="BE875" s="7"/>
      <c r="BF875" s="7"/>
      <c r="BG875" s="7"/>
      <c r="BH875" s="7"/>
      <c r="BI875" s="7"/>
      <c r="BJ875" s="7"/>
      <c r="BK875" s="7"/>
      <c r="BL875" s="7"/>
      <c r="BM875" s="7"/>
    </row>
    <row r="876" spans="1:65" ht="15.5"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c r="AT876" s="7"/>
      <c r="AU876" s="7"/>
      <c r="AV876" s="7"/>
      <c r="AW876" s="7"/>
      <c r="AX876" s="7"/>
      <c r="AY876" s="7"/>
      <c r="AZ876" s="7"/>
      <c r="BA876" s="7"/>
      <c r="BB876" s="7"/>
      <c r="BC876" s="7"/>
      <c r="BD876" s="7"/>
      <c r="BE876" s="7"/>
      <c r="BF876" s="7"/>
      <c r="BG876" s="7"/>
      <c r="BH876" s="7"/>
      <c r="BI876" s="7"/>
      <c r="BJ876" s="7"/>
      <c r="BK876" s="7"/>
      <c r="BL876" s="7"/>
      <c r="BM876" s="7"/>
    </row>
    <row r="877" spans="1:65" ht="15.5"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c r="AT877" s="7"/>
      <c r="AU877" s="7"/>
      <c r="AV877" s="7"/>
      <c r="AW877" s="7"/>
      <c r="AX877" s="7"/>
      <c r="AY877" s="7"/>
      <c r="AZ877" s="7"/>
      <c r="BA877" s="7"/>
      <c r="BB877" s="7"/>
      <c r="BC877" s="7"/>
      <c r="BD877" s="7"/>
      <c r="BE877" s="7"/>
      <c r="BF877" s="7"/>
      <c r="BG877" s="7"/>
      <c r="BH877" s="7"/>
      <c r="BI877" s="7"/>
      <c r="BJ877" s="7"/>
      <c r="BK877" s="7"/>
      <c r="BL877" s="7"/>
      <c r="BM877" s="7"/>
    </row>
    <row r="878" spans="1:65" ht="15.5"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c r="AT878" s="7"/>
      <c r="AU878" s="7"/>
      <c r="AV878" s="7"/>
      <c r="AW878" s="7"/>
      <c r="AX878" s="7"/>
      <c r="AY878" s="7"/>
      <c r="AZ878" s="7"/>
      <c r="BA878" s="7"/>
      <c r="BB878" s="7"/>
      <c r="BC878" s="7"/>
      <c r="BD878" s="7"/>
      <c r="BE878" s="7"/>
      <c r="BF878" s="7"/>
      <c r="BG878" s="7"/>
      <c r="BH878" s="7"/>
      <c r="BI878" s="7"/>
      <c r="BJ878" s="7"/>
      <c r="BK878" s="7"/>
      <c r="BL878" s="7"/>
      <c r="BM878" s="7"/>
    </row>
    <row r="879" spans="1:65" ht="15.5"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c r="AT879" s="7"/>
      <c r="AU879" s="7"/>
      <c r="AV879" s="7"/>
      <c r="AW879" s="7"/>
      <c r="AX879" s="7"/>
      <c r="AY879" s="7"/>
      <c r="AZ879" s="7"/>
      <c r="BA879" s="7"/>
      <c r="BB879" s="7"/>
      <c r="BC879" s="7"/>
      <c r="BD879" s="7"/>
      <c r="BE879" s="7"/>
      <c r="BF879" s="7"/>
      <c r="BG879" s="7"/>
      <c r="BH879" s="7"/>
      <c r="BI879" s="7"/>
      <c r="BJ879" s="7"/>
      <c r="BK879" s="7"/>
      <c r="BL879" s="7"/>
      <c r="BM879" s="7"/>
    </row>
    <row r="880" spans="1:65" ht="15.5"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c r="AT880" s="7"/>
      <c r="AU880" s="7"/>
      <c r="AV880" s="7"/>
      <c r="AW880" s="7"/>
      <c r="AX880" s="7"/>
      <c r="AY880" s="7"/>
      <c r="AZ880" s="7"/>
      <c r="BA880" s="7"/>
      <c r="BB880" s="7"/>
      <c r="BC880" s="7"/>
      <c r="BD880" s="7"/>
      <c r="BE880" s="7"/>
      <c r="BF880" s="7"/>
      <c r="BG880" s="7"/>
      <c r="BH880" s="7"/>
      <c r="BI880" s="7"/>
      <c r="BJ880" s="7"/>
      <c r="BK880" s="7"/>
      <c r="BL880" s="7"/>
      <c r="BM880" s="7"/>
    </row>
    <row r="881" spans="1:65" ht="15.5"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c r="AT881" s="7"/>
      <c r="AU881" s="7"/>
      <c r="AV881" s="7"/>
      <c r="AW881" s="7"/>
      <c r="AX881" s="7"/>
      <c r="AY881" s="7"/>
      <c r="AZ881" s="7"/>
      <c r="BA881" s="7"/>
      <c r="BB881" s="7"/>
      <c r="BC881" s="7"/>
      <c r="BD881" s="7"/>
      <c r="BE881" s="7"/>
      <c r="BF881" s="7"/>
      <c r="BG881" s="7"/>
      <c r="BH881" s="7"/>
      <c r="BI881" s="7"/>
      <c r="BJ881" s="7"/>
      <c r="BK881" s="7"/>
      <c r="BL881" s="7"/>
      <c r="BM881" s="7"/>
    </row>
    <row r="882" spans="1:65" ht="15.5"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c r="AT882" s="7"/>
      <c r="AU882" s="7"/>
      <c r="AV882" s="7"/>
      <c r="AW882" s="7"/>
      <c r="AX882" s="7"/>
      <c r="AY882" s="7"/>
      <c r="AZ882" s="7"/>
      <c r="BA882" s="7"/>
      <c r="BB882" s="7"/>
      <c r="BC882" s="7"/>
      <c r="BD882" s="7"/>
      <c r="BE882" s="7"/>
      <c r="BF882" s="7"/>
      <c r="BG882" s="7"/>
      <c r="BH882" s="7"/>
      <c r="BI882" s="7"/>
      <c r="BJ882" s="7"/>
      <c r="BK882" s="7"/>
      <c r="BL882" s="7"/>
      <c r="BM882" s="7"/>
    </row>
    <row r="883" spans="1:65" ht="15.5"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c r="AT883" s="7"/>
      <c r="AU883" s="7"/>
      <c r="AV883" s="7"/>
      <c r="AW883" s="7"/>
      <c r="AX883" s="7"/>
      <c r="AY883" s="7"/>
      <c r="AZ883" s="7"/>
      <c r="BA883" s="7"/>
      <c r="BB883" s="7"/>
      <c r="BC883" s="7"/>
      <c r="BD883" s="7"/>
      <c r="BE883" s="7"/>
      <c r="BF883" s="7"/>
      <c r="BG883" s="7"/>
      <c r="BH883" s="7"/>
      <c r="BI883" s="7"/>
      <c r="BJ883" s="7"/>
      <c r="BK883" s="7"/>
      <c r="BL883" s="7"/>
      <c r="BM883" s="7"/>
    </row>
    <row r="884" spans="1:65" ht="15.5"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c r="AT884" s="7"/>
      <c r="AU884" s="7"/>
      <c r="AV884" s="7"/>
      <c r="AW884" s="7"/>
      <c r="AX884" s="7"/>
      <c r="AY884" s="7"/>
      <c r="AZ884" s="7"/>
      <c r="BA884" s="7"/>
      <c r="BB884" s="7"/>
      <c r="BC884" s="7"/>
      <c r="BD884" s="7"/>
      <c r="BE884" s="7"/>
      <c r="BF884" s="7"/>
      <c r="BG884" s="7"/>
      <c r="BH884" s="7"/>
      <c r="BI884" s="7"/>
      <c r="BJ884" s="7"/>
      <c r="BK884" s="7"/>
      <c r="BL884" s="7"/>
      <c r="BM884" s="7"/>
    </row>
    <row r="885" spans="1:65" ht="15.5"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c r="AT885" s="7"/>
      <c r="AU885" s="7"/>
      <c r="AV885" s="7"/>
      <c r="AW885" s="7"/>
      <c r="AX885" s="7"/>
      <c r="AY885" s="7"/>
      <c r="AZ885" s="7"/>
      <c r="BA885" s="7"/>
      <c r="BB885" s="7"/>
      <c r="BC885" s="7"/>
      <c r="BD885" s="7"/>
      <c r="BE885" s="7"/>
      <c r="BF885" s="7"/>
      <c r="BG885" s="7"/>
      <c r="BH885" s="7"/>
      <c r="BI885" s="7"/>
      <c r="BJ885" s="7"/>
      <c r="BK885" s="7"/>
      <c r="BL885" s="7"/>
      <c r="BM885" s="7"/>
    </row>
    <row r="886" spans="1:65" ht="15.5"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c r="AT886" s="7"/>
      <c r="AU886" s="7"/>
      <c r="AV886" s="7"/>
      <c r="AW886" s="7"/>
      <c r="AX886" s="7"/>
      <c r="AY886" s="7"/>
      <c r="AZ886" s="7"/>
      <c r="BA886" s="7"/>
      <c r="BB886" s="7"/>
      <c r="BC886" s="7"/>
      <c r="BD886" s="7"/>
      <c r="BE886" s="7"/>
      <c r="BF886" s="7"/>
      <c r="BG886" s="7"/>
      <c r="BH886" s="7"/>
      <c r="BI886" s="7"/>
      <c r="BJ886" s="7"/>
      <c r="BK886" s="7"/>
      <c r="BL886" s="7"/>
      <c r="BM886" s="7"/>
    </row>
    <row r="887" spans="1:65" ht="15.5"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c r="AT887" s="7"/>
      <c r="AU887" s="7"/>
      <c r="AV887" s="7"/>
      <c r="AW887" s="7"/>
      <c r="AX887" s="7"/>
      <c r="AY887" s="7"/>
      <c r="AZ887" s="7"/>
      <c r="BA887" s="7"/>
      <c r="BB887" s="7"/>
      <c r="BC887" s="7"/>
      <c r="BD887" s="7"/>
      <c r="BE887" s="7"/>
      <c r="BF887" s="7"/>
      <c r="BG887" s="7"/>
      <c r="BH887" s="7"/>
      <c r="BI887" s="7"/>
      <c r="BJ887" s="7"/>
      <c r="BK887" s="7"/>
      <c r="BL887" s="7"/>
      <c r="BM887" s="7"/>
    </row>
    <row r="888" spans="1:65" ht="15.5"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c r="AT888" s="7"/>
      <c r="AU888" s="7"/>
      <c r="AV888" s="7"/>
      <c r="AW888" s="7"/>
      <c r="AX888" s="7"/>
      <c r="AY888" s="7"/>
      <c r="AZ888" s="7"/>
      <c r="BA888" s="7"/>
      <c r="BB888" s="7"/>
      <c r="BC888" s="7"/>
      <c r="BD888" s="7"/>
      <c r="BE888" s="7"/>
      <c r="BF888" s="7"/>
      <c r="BG888" s="7"/>
      <c r="BH888" s="7"/>
      <c r="BI888" s="7"/>
      <c r="BJ888" s="7"/>
      <c r="BK888" s="7"/>
      <c r="BL888" s="7"/>
      <c r="BM888" s="7"/>
    </row>
    <row r="889" spans="1:65" ht="15.5"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c r="AT889" s="7"/>
      <c r="AU889" s="7"/>
      <c r="AV889" s="7"/>
      <c r="AW889" s="7"/>
      <c r="AX889" s="7"/>
      <c r="AY889" s="7"/>
      <c r="AZ889" s="7"/>
      <c r="BA889" s="7"/>
      <c r="BB889" s="7"/>
      <c r="BC889" s="7"/>
      <c r="BD889" s="7"/>
      <c r="BE889" s="7"/>
      <c r="BF889" s="7"/>
      <c r="BG889" s="7"/>
      <c r="BH889" s="7"/>
      <c r="BI889" s="7"/>
      <c r="BJ889" s="7"/>
      <c r="BK889" s="7"/>
      <c r="BL889" s="7"/>
      <c r="BM889" s="7"/>
    </row>
    <row r="890" spans="1:65" ht="15.5"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c r="AT890" s="7"/>
      <c r="AU890" s="7"/>
      <c r="AV890" s="7"/>
      <c r="AW890" s="7"/>
      <c r="AX890" s="7"/>
      <c r="AY890" s="7"/>
      <c r="AZ890" s="7"/>
      <c r="BA890" s="7"/>
      <c r="BB890" s="7"/>
      <c r="BC890" s="7"/>
      <c r="BD890" s="7"/>
      <c r="BE890" s="7"/>
      <c r="BF890" s="7"/>
      <c r="BG890" s="7"/>
      <c r="BH890" s="7"/>
      <c r="BI890" s="7"/>
      <c r="BJ890" s="7"/>
      <c r="BK890" s="7"/>
      <c r="BL890" s="7"/>
      <c r="BM890" s="7"/>
    </row>
    <row r="891" spans="1:65" ht="15.5"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c r="AT891" s="7"/>
      <c r="AU891" s="7"/>
      <c r="AV891" s="7"/>
      <c r="AW891" s="7"/>
      <c r="AX891" s="7"/>
      <c r="AY891" s="7"/>
      <c r="AZ891" s="7"/>
      <c r="BA891" s="7"/>
      <c r="BB891" s="7"/>
      <c r="BC891" s="7"/>
      <c r="BD891" s="7"/>
      <c r="BE891" s="7"/>
      <c r="BF891" s="7"/>
      <c r="BG891" s="7"/>
      <c r="BH891" s="7"/>
      <c r="BI891" s="7"/>
      <c r="BJ891" s="7"/>
      <c r="BK891" s="7"/>
      <c r="BL891" s="7"/>
      <c r="BM891" s="7"/>
    </row>
    <row r="892" spans="1:65" ht="15.5"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c r="AT892" s="7"/>
      <c r="AU892" s="7"/>
      <c r="AV892" s="7"/>
      <c r="AW892" s="7"/>
      <c r="AX892" s="7"/>
      <c r="AY892" s="7"/>
      <c r="AZ892" s="7"/>
      <c r="BA892" s="7"/>
      <c r="BB892" s="7"/>
      <c r="BC892" s="7"/>
      <c r="BD892" s="7"/>
      <c r="BE892" s="7"/>
      <c r="BF892" s="7"/>
      <c r="BG892" s="7"/>
      <c r="BH892" s="7"/>
      <c r="BI892" s="7"/>
      <c r="BJ892" s="7"/>
      <c r="BK892" s="7"/>
      <c r="BL892" s="7"/>
      <c r="BM892" s="7"/>
    </row>
    <row r="893" spans="1:65" ht="15.5"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c r="AT893" s="7"/>
      <c r="AU893" s="7"/>
      <c r="AV893" s="7"/>
      <c r="AW893" s="7"/>
      <c r="AX893" s="7"/>
      <c r="AY893" s="7"/>
      <c r="AZ893" s="7"/>
      <c r="BA893" s="7"/>
      <c r="BB893" s="7"/>
      <c r="BC893" s="7"/>
      <c r="BD893" s="7"/>
      <c r="BE893" s="7"/>
      <c r="BF893" s="7"/>
      <c r="BG893" s="7"/>
      <c r="BH893" s="7"/>
      <c r="BI893" s="7"/>
      <c r="BJ893" s="7"/>
      <c r="BK893" s="7"/>
      <c r="BL893" s="7"/>
      <c r="BM893" s="7"/>
    </row>
    <row r="894" spans="1:65" ht="15.5"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c r="AT894" s="7"/>
      <c r="AU894" s="7"/>
      <c r="AV894" s="7"/>
      <c r="AW894" s="7"/>
      <c r="AX894" s="7"/>
      <c r="AY894" s="7"/>
      <c r="AZ894" s="7"/>
      <c r="BA894" s="7"/>
      <c r="BB894" s="7"/>
      <c r="BC894" s="7"/>
      <c r="BD894" s="7"/>
      <c r="BE894" s="7"/>
      <c r="BF894" s="7"/>
      <c r="BG894" s="7"/>
      <c r="BH894" s="7"/>
      <c r="BI894" s="7"/>
      <c r="BJ894" s="7"/>
      <c r="BK894" s="7"/>
      <c r="BL894" s="7"/>
      <c r="BM894" s="7"/>
    </row>
    <row r="895" spans="1:65" ht="15.5"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c r="AT895" s="7"/>
      <c r="AU895" s="7"/>
      <c r="AV895" s="7"/>
      <c r="AW895" s="7"/>
      <c r="AX895" s="7"/>
      <c r="AY895" s="7"/>
      <c r="AZ895" s="7"/>
      <c r="BA895" s="7"/>
      <c r="BB895" s="7"/>
      <c r="BC895" s="7"/>
      <c r="BD895" s="7"/>
      <c r="BE895" s="7"/>
      <c r="BF895" s="7"/>
      <c r="BG895" s="7"/>
      <c r="BH895" s="7"/>
      <c r="BI895" s="7"/>
      <c r="BJ895" s="7"/>
      <c r="BK895" s="7"/>
      <c r="BL895" s="7"/>
      <c r="BM895" s="7"/>
    </row>
    <row r="896" spans="1:65" ht="15.5"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c r="AT896" s="7"/>
      <c r="AU896" s="7"/>
      <c r="AV896" s="7"/>
      <c r="AW896" s="7"/>
      <c r="AX896" s="7"/>
      <c r="AY896" s="7"/>
      <c r="AZ896" s="7"/>
      <c r="BA896" s="7"/>
      <c r="BB896" s="7"/>
      <c r="BC896" s="7"/>
      <c r="BD896" s="7"/>
      <c r="BE896" s="7"/>
      <c r="BF896" s="7"/>
      <c r="BG896" s="7"/>
      <c r="BH896" s="7"/>
      <c r="BI896" s="7"/>
      <c r="BJ896" s="7"/>
      <c r="BK896" s="7"/>
      <c r="BL896" s="7"/>
      <c r="BM896" s="7"/>
    </row>
    <row r="897" spans="1:65" ht="15.5"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c r="AT897" s="7"/>
      <c r="AU897" s="7"/>
      <c r="AV897" s="7"/>
      <c r="AW897" s="7"/>
      <c r="AX897" s="7"/>
      <c r="AY897" s="7"/>
      <c r="AZ897" s="7"/>
      <c r="BA897" s="7"/>
      <c r="BB897" s="7"/>
      <c r="BC897" s="7"/>
      <c r="BD897" s="7"/>
      <c r="BE897" s="7"/>
      <c r="BF897" s="7"/>
      <c r="BG897" s="7"/>
      <c r="BH897" s="7"/>
      <c r="BI897" s="7"/>
      <c r="BJ897" s="7"/>
      <c r="BK897" s="7"/>
      <c r="BL897" s="7"/>
      <c r="BM897" s="7"/>
    </row>
    <row r="898" spans="1:65" ht="15.5"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c r="AT898" s="7"/>
      <c r="AU898" s="7"/>
      <c r="AV898" s="7"/>
      <c r="AW898" s="7"/>
      <c r="AX898" s="7"/>
      <c r="AY898" s="7"/>
      <c r="AZ898" s="7"/>
      <c r="BA898" s="7"/>
      <c r="BB898" s="7"/>
      <c r="BC898" s="7"/>
      <c r="BD898" s="7"/>
      <c r="BE898" s="7"/>
      <c r="BF898" s="7"/>
      <c r="BG898" s="7"/>
      <c r="BH898" s="7"/>
      <c r="BI898" s="7"/>
      <c r="BJ898" s="7"/>
      <c r="BK898" s="7"/>
      <c r="BL898" s="7"/>
      <c r="BM898" s="7"/>
    </row>
    <row r="899" spans="1:65" ht="15.5"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c r="AT899" s="7"/>
      <c r="AU899" s="7"/>
      <c r="AV899" s="7"/>
      <c r="AW899" s="7"/>
      <c r="AX899" s="7"/>
      <c r="AY899" s="7"/>
      <c r="AZ899" s="7"/>
      <c r="BA899" s="7"/>
      <c r="BB899" s="7"/>
      <c r="BC899" s="7"/>
      <c r="BD899" s="7"/>
      <c r="BE899" s="7"/>
      <c r="BF899" s="7"/>
      <c r="BG899" s="7"/>
      <c r="BH899" s="7"/>
      <c r="BI899" s="7"/>
      <c r="BJ899" s="7"/>
      <c r="BK899" s="7"/>
      <c r="BL899" s="7"/>
      <c r="BM899" s="7"/>
    </row>
    <row r="900" spans="1:65" ht="15.5"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c r="AT900" s="7"/>
      <c r="AU900" s="7"/>
      <c r="AV900" s="7"/>
      <c r="AW900" s="7"/>
      <c r="AX900" s="7"/>
      <c r="AY900" s="7"/>
      <c r="AZ900" s="7"/>
      <c r="BA900" s="7"/>
      <c r="BB900" s="7"/>
      <c r="BC900" s="7"/>
      <c r="BD900" s="7"/>
      <c r="BE900" s="7"/>
      <c r="BF900" s="7"/>
      <c r="BG900" s="7"/>
      <c r="BH900" s="7"/>
      <c r="BI900" s="7"/>
      <c r="BJ900" s="7"/>
      <c r="BK900" s="7"/>
      <c r="BL900" s="7"/>
      <c r="BM900" s="7"/>
    </row>
    <row r="901" spans="1:65" ht="15.5"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c r="AT901" s="7"/>
      <c r="AU901" s="7"/>
      <c r="AV901" s="7"/>
      <c r="AW901" s="7"/>
      <c r="AX901" s="7"/>
      <c r="AY901" s="7"/>
      <c r="AZ901" s="7"/>
      <c r="BA901" s="7"/>
      <c r="BB901" s="7"/>
      <c r="BC901" s="7"/>
      <c r="BD901" s="7"/>
      <c r="BE901" s="7"/>
      <c r="BF901" s="7"/>
      <c r="BG901" s="7"/>
      <c r="BH901" s="7"/>
      <c r="BI901" s="7"/>
      <c r="BJ901" s="7"/>
      <c r="BK901" s="7"/>
      <c r="BL901" s="7"/>
      <c r="BM901" s="7"/>
    </row>
    <row r="902" spans="1:65" ht="15.5"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c r="AT902" s="7"/>
      <c r="AU902" s="7"/>
      <c r="AV902" s="7"/>
      <c r="AW902" s="7"/>
      <c r="AX902" s="7"/>
      <c r="AY902" s="7"/>
      <c r="AZ902" s="7"/>
      <c r="BA902" s="7"/>
      <c r="BB902" s="7"/>
      <c r="BC902" s="7"/>
      <c r="BD902" s="7"/>
      <c r="BE902" s="7"/>
      <c r="BF902" s="7"/>
      <c r="BG902" s="7"/>
      <c r="BH902" s="7"/>
      <c r="BI902" s="7"/>
      <c r="BJ902" s="7"/>
      <c r="BK902" s="7"/>
      <c r="BL902" s="7"/>
      <c r="BM902" s="7"/>
    </row>
    <row r="903" spans="1:65" ht="15.5"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c r="AT903" s="7"/>
      <c r="AU903" s="7"/>
      <c r="AV903" s="7"/>
      <c r="AW903" s="7"/>
      <c r="AX903" s="7"/>
      <c r="AY903" s="7"/>
      <c r="AZ903" s="7"/>
      <c r="BA903" s="7"/>
      <c r="BB903" s="7"/>
      <c r="BC903" s="7"/>
      <c r="BD903" s="7"/>
      <c r="BE903" s="7"/>
      <c r="BF903" s="7"/>
      <c r="BG903" s="7"/>
      <c r="BH903" s="7"/>
      <c r="BI903" s="7"/>
      <c r="BJ903" s="7"/>
      <c r="BK903" s="7"/>
      <c r="BL903" s="7"/>
      <c r="BM903" s="7"/>
    </row>
    <row r="904" spans="1:65" ht="15.5"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c r="AT904" s="7"/>
      <c r="AU904" s="7"/>
      <c r="AV904" s="7"/>
      <c r="AW904" s="7"/>
      <c r="AX904" s="7"/>
      <c r="AY904" s="7"/>
      <c r="AZ904" s="7"/>
      <c r="BA904" s="7"/>
      <c r="BB904" s="7"/>
      <c r="BC904" s="7"/>
      <c r="BD904" s="7"/>
      <c r="BE904" s="7"/>
      <c r="BF904" s="7"/>
      <c r="BG904" s="7"/>
      <c r="BH904" s="7"/>
      <c r="BI904" s="7"/>
      <c r="BJ904" s="7"/>
      <c r="BK904" s="7"/>
      <c r="BL904" s="7"/>
      <c r="BM904" s="7"/>
    </row>
    <row r="905" spans="1:65" ht="15.5"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c r="AT905" s="7"/>
      <c r="AU905" s="7"/>
      <c r="AV905" s="7"/>
      <c r="AW905" s="7"/>
      <c r="AX905" s="7"/>
      <c r="AY905" s="7"/>
      <c r="AZ905" s="7"/>
      <c r="BA905" s="7"/>
      <c r="BB905" s="7"/>
      <c r="BC905" s="7"/>
      <c r="BD905" s="7"/>
      <c r="BE905" s="7"/>
      <c r="BF905" s="7"/>
      <c r="BG905" s="7"/>
      <c r="BH905" s="7"/>
      <c r="BI905" s="7"/>
      <c r="BJ905" s="7"/>
      <c r="BK905" s="7"/>
      <c r="BL905" s="7"/>
      <c r="BM905" s="7"/>
    </row>
    <row r="906" spans="1:65" ht="15.5"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c r="AT906" s="7"/>
      <c r="AU906" s="7"/>
      <c r="AV906" s="7"/>
      <c r="AW906" s="7"/>
      <c r="AX906" s="7"/>
      <c r="AY906" s="7"/>
      <c r="AZ906" s="7"/>
      <c r="BA906" s="7"/>
      <c r="BB906" s="7"/>
      <c r="BC906" s="7"/>
      <c r="BD906" s="7"/>
      <c r="BE906" s="7"/>
      <c r="BF906" s="7"/>
      <c r="BG906" s="7"/>
      <c r="BH906" s="7"/>
      <c r="BI906" s="7"/>
      <c r="BJ906" s="7"/>
      <c r="BK906" s="7"/>
      <c r="BL906" s="7"/>
      <c r="BM906" s="7"/>
    </row>
    <row r="907" spans="1:65" ht="15.5"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c r="AT907" s="7"/>
      <c r="AU907" s="7"/>
      <c r="AV907" s="7"/>
      <c r="AW907" s="7"/>
      <c r="AX907" s="7"/>
      <c r="AY907" s="7"/>
      <c r="AZ907" s="7"/>
      <c r="BA907" s="7"/>
      <c r="BB907" s="7"/>
      <c r="BC907" s="7"/>
      <c r="BD907" s="7"/>
      <c r="BE907" s="7"/>
      <c r="BF907" s="7"/>
      <c r="BG907" s="7"/>
      <c r="BH907" s="7"/>
      <c r="BI907" s="7"/>
      <c r="BJ907" s="7"/>
      <c r="BK907" s="7"/>
      <c r="BL907" s="7"/>
      <c r="BM907" s="7"/>
    </row>
    <row r="908" spans="1:65" ht="15.5"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c r="AT908" s="7"/>
      <c r="AU908" s="7"/>
      <c r="AV908" s="7"/>
      <c r="AW908" s="7"/>
      <c r="AX908" s="7"/>
      <c r="AY908" s="7"/>
      <c r="AZ908" s="7"/>
      <c r="BA908" s="7"/>
      <c r="BB908" s="7"/>
      <c r="BC908" s="7"/>
      <c r="BD908" s="7"/>
      <c r="BE908" s="7"/>
      <c r="BF908" s="7"/>
      <c r="BG908" s="7"/>
      <c r="BH908" s="7"/>
      <c r="BI908" s="7"/>
      <c r="BJ908" s="7"/>
      <c r="BK908" s="7"/>
      <c r="BL908" s="7"/>
      <c r="BM908" s="7"/>
    </row>
    <row r="909" spans="1:65" ht="15.5"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c r="AT909" s="7"/>
      <c r="AU909" s="7"/>
      <c r="AV909" s="7"/>
      <c r="AW909" s="7"/>
      <c r="AX909" s="7"/>
      <c r="AY909" s="7"/>
      <c r="AZ909" s="7"/>
      <c r="BA909" s="7"/>
      <c r="BB909" s="7"/>
      <c r="BC909" s="7"/>
      <c r="BD909" s="7"/>
      <c r="BE909" s="7"/>
      <c r="BF909" s="7"/>
      <c r="BG909" s="7"/>
      <c r="BH909" s="7"/>
      <c r="BI909" s="7"/>
      <c r="BJ909" s="7"/>
      <c r="BK909" s="7"/>
      <c r="BL909" s="7"/>
      <c r="BM909" s="7"/>
    </row>
    <row r="910" spans="1:65" ht="15.5"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c r="AT910" s="7"/>
      <c r="AU910" s="7"/>
      <c r="AV910" s="7"/>
      <c r="AW910" s="7"/>
      <c r="AX910" s="7"/>
      <c r="AY910" s="7"/>
      <c r="AZ910" s="7"/>
      <c r="BA910" s="7"/>
      <c r="BB910" s="7"/>
      <c r="BC910" s="7"/>
      <c r="BD910" s="7"/>
      <c r="BE910" s="7"/>
      <c r="BF910" s="7"/>
      <c r="BG910" s="7"/>
      <c r="BH910" s="7"/>
      <c r="BI910" s="7"/>
      <c r="BJ910" s="7"/>
      <c r="BK910" s="7"/>
      <c r="BL910" s="7"/>
      <c r="BM910" s="7"/>
    </row>
    <row r="911" spans="1:65" ht="15.5"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c r="AT911" s="7"/>
      <c r="AU911" s="7"/>
      <c r="AV911" s="7"/>
      <c r="AW911" s="7"/>
      <c r="AX911" s="7"/>
      <c r="AY911" s="7"/>
      <c r="AZ911" s="7"/>
      <c r="BA911" s="7"/>
      <c r="BB911" s="7"/>
      <c r="BC911" s="7"/>
      <c r="BD911" s="7"/>
      <c r="BE911" s="7"/>
      <c r="BF911" s="7"/>
      <c r="BG911" s="7"/>
      <c r="BH911" s="7"/>
      <c r="BI911" s="7"/>
      <c r="BJ911" s="7"/>
      <c r="BK911" s="7"/>
      <c r="BL911" s="7"/>
      <c r="BM911" s="7"/>
    </row>
    <row r="912" spans="1:65" ht="15.5"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c r="AT912" s="7"/>
      <c r="AU912" s="7"/>
      <c r="AV912" s="7"/>
      <c r="AW912" s="7"/>
      <c r="AX912" s="7"/>
      <c r="AY912" s="7"/>
      <c r="AZ912" s="7"/>
      <c r="BA912" s="7"/>
      <c r="BB912" s="7"/>
      <c r="BC912" s="7"/>
      <c r="BD912" s="7"/>
      <c r="BE912" s="7"/>
      <c r="BF912" s="7"/>
      <c r="BG912" s="7"/>
      <c r="BH912" s="7"/>
      <c r="BI912" s="7"/>
      <c r="BJ912" s="7"/>
      <c r="BK912" s="7"/>
      <c r="BL912" s="7"/>
      <c r="BM912" s="7"/>
    </row>
    <row r="913" spans="1:65" ht="15.5"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c r="AT913" s="7"/>
      <c r="AU913" s="7"/>
      <c r="AV913" s="7"/>
      <c r="AW913" s="7"/>
      <c r="AX913" s="7"/>
      <c r="AY913" s="7"/>
      <c r="AZ913" s="7"/>
      <c r="BA913" s="7"/>
      <c r="BB913" s="7"/>
      <c r="BC913" s="7"/>
      <c r="BD913" s="7"/>
      <c r="BE913" s="7"/>
      <c r="BF913" s="7"/>
      <c r="BG913" s="7"/>
      <c r="BH913" s="7"/>
      <c r="BI913" s="7"/>
      <c r="BJ913" s="7"/>
      <c r="BK913" s="7"/>
      <c r="BL913" s="7"/>
      <c r="BM913" s="7"/>
    </row>
    <row r="914" spans="1:65" ht="15.5"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c r="AT914" s="7"/>
      <c r="AU914" s="7"/>
      <c r="AV914" s="7"/>
      <c r="AW914" s="7"/>
      <c r="AX914" s="7"/>
      <c r="AY914" s="7"/>
      <c r="AZ914" s="7"/>
      <c r="BA914" s="7"/>
      <c r="BB914" s="7"/>
      <c r="BC914" s="7"/>
      <c r="BD914" s="7"/>
      <c r="BE914" s="7"/>
      <c r="BF914" s="7"/>
      <c r="BG914" s="7"/>
      <c r="BH914" s="7"/>
      <c r="BI914" s="7"/>
      <c r="BJ914" s="7"/>
      <c r="BK914" s="7"/>
      <c r="BL914" s="7"/>
      <c r="BM914" s="7"/>
    </row>
    <row r="915" spans="1:65" ht="15.5"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c r="AT915" s="7"/>
      <c r="AU915" s="7"/>
      <c r="AV915" s="7"/>
      <c r="AW915" s="7"/>
      <c r="AX915" s="7"/>
      <c r="AY915" s="7"/>
      <c r="AZ915" s="7"/>
      <c r="BA915" s="7"/>
      <c r="BB915" s="7"/>
      <c r="BC915" s="7"/>
      <c r="BD915" s="7"/>
      <c r="BE915" s="7"/>
      <c r="BF915" s="7"/>
      <c r="BG915" s="7"/>
      <c r="BH915" s="7"/>
      <c r="BI915" s="7"/>
      <c r="BJ915" s="7"/>
      <c r="BK915" s="7"/>
      <c r="BL915" s="7"/>
      <c r="BM915" s="7"/>
    </row>
    <row r="916" spans="1:65" ht="15.5"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c r="AT916" s="7"/>
      <c r="AU916" s="7"/>
      <c r="AV916" s="7"/>
      <c r="AW916" s="7"/>
      <c r="AX916" s="7"/>
      <c r="AY916" s="7"/>
      <c r="AZ916" s="7"/>
      <c r="BA916" s="7"/>
      <c r="BB916" s="7"/>
      <c r="BC916" s="7"/>
      <c r="BD916" s="7"/>
      <c r="BE916" s="7"/>
      <c r="BF916" s="7"/>
      <c r="BG916" s="7"/>
      <c r="BH916" s="7"/>
      <c r="BI916" s="7"/>
      <c r="BJ916" s="7"/>
      <c r="BK916" s="7"/>
      <c r="BL916" s="7"/>
      <c r="BM916" s="7"/>
    </row>
    <row r="917" spans="1:65" ht="15.5"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c r="AT917" s="7"/>
      <c r="AU917" s="7"/>
      <c r="AV917" s="7"/>
      <c r="AW917" s="7"/>
      <c r="AX917" s="7"/>
      <c r="AY917" s="7"/>
      <c r="AZ917" s="7"/>
      <c r="BA917" s="7"/>
      <c r="BB917" s="7"/>
      <c r="BC917" s="7"/>
      <c r="BD917" s="7"/>
      <c r="BE917" s="7"/>
      <c r="BF917" s="7"/>
      <c r="BG917" s="7"/>
      <c r="BH917" s="7"/>
      <c r="BI917" s="7"/>
      <c r="BJ917" s="7"/>
      <c r="BK917" s="7"/>
      <c r="BL917" s="7"/>
      <c r="BM917" s="7"/>
    </row>
    <row r="918" spans="1:65" ht="15.5"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c r="AX918" s="7"/>
      <c r="AY918" s="7"/>
      <c r="AZ918" s="7"/>
      <c r="BA918" s="7"/>
      <c r="BB918" s="7"/>
      <c r="BC918" s="7"/>
      <c r="BD918" s="7"/>
      <c r="BE918" s="7"/>
      <c r="BF918" s="7"/>
      <c r="BG918" s="7"/>
      <c r="BH918" s="7"/>
      <c r="BI918" s="7"/>
      <c r="BJ918" s="7"/>
      <c r="BK918" s="7"/>
      <c r="BL918" s="7"/>
      <c r="BM918" s="7"/>
    </row>
    <row r="919" spans="1:65" ht="15.5"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c r="AX919" s="7"/>
      <c r="AY919" s="7"/>
      <c r="AZ919" s="7"/>
      <c r="BA919" s="7"/>
      <c r="BB919" s="7"/>
      <c r="BC919" s="7"/>
      <c r="BD919" s="7"/>
      <c r="BE919" s="7"/>
      <c r="BF919" s="7"/>
      <c r="BG919" s="7"/>
      <c r="BH919" s="7"/>
      <c r="BI919" s="7"/>
      <c r="BJ919" s="7"/>
      <c r="BK919" s="7"/>
      <c r="BL919" s="7"/>
      <c r="BM919" s="7"/>
    </row>
    <row r="920" spans="1:65" ht="15.5"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c r="AX920" s="7"/>
      <c r="AY920" s="7"/>
      <c r="AZ920" s="7"/>
      <c r="BA920" s="7"/>
      <c r="BB920" s="7"/>
      <c r="BC920" s="7"/>
      <c r="BD920" s="7"/>
      <c r="BE920" s="7"/>
      <c r="BF920" s="7"/>
      <c r="BG920" s="7"/>
      <c r="BH920" s="7"/>
      <c r="BI920" s="7"/>
      <c r="BJ920" s="7"/>
      <c r="BK920" s="7"/>
      <c r="BL920" s="7"/>
      <c r="BM920" s="7"/>
    </row>
    <row r="921" spans="1:65" ht="15.5"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c r="AX921" s="7"/>
      <c r="AY921" s="7"/>
      <c r="AZ921" s="7"/>
      <c r="BA921" s="7"/>
      <c r="BB921" s="7"/>
      <c r="BC921" s="7"/>
      <c r="BD921" s="7"/>
      <c r="BE921" s="7"/>
      <c r="BF921" s="7"/>
      <c r="BG921" s="7"/>
      <c r="BH921" s="7"/>
      <c r="BI921" s="7"/>
      <c r="BJ921" s="7"/>
      <c r="BK921" s="7"/>
      <c r="BL921" s="7"/>
      <c r="BM921" s="7"/>
    </row>
    <row r="922" spans="1:65" ht="15.5"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c r="AX922" s="7"/>
      <c r="AY922" s="7"/>
      <c r="AZ922" s="7"/>
      <c r="BA922" s="7"/>
      <c r="BB922" s="7"/>
      <c r="BC922" s="7"/>
      <c r="BD922" s="7"/>
      <c r="BE922" s="7"/>
      <c r="BF922" s="7"/>
      <c r="BG922" s="7"/>
      <c r="BH922" s="7"/>
      <c r="BI922" s="7"/>
      <c r="BJ922" s="7"/>
      <c r="BK922" s="7"/>
      <c r="BL922" s="7"/>
      <c r="BM922" s="7"/>
    </row>
    <row r="923" spans="1:65" ht="15.5"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c r="AX923" s="7"/>
      <c r="AY923" s="7"/>
      <c r="AZ923" s="7"/>
      <c r="BA923" s="7"/>
      <c r="BB923" s="7"/>
      <c r="BC923" s="7"/>
      <c r="BD923" s="7"/>
      <c r="BE923" s="7"/>
      <c r="BF923" s="7"/>
      <c r="BG923" s="7"/>
      <c r="BH923" s="7"/>
      <c r="BI923" s="7"/>
      <c r="BJ923" s="7"/>
      <c r="BK923" s="7"/>
      <c r="BL923" s="7"/>
      <c r="BM923" s="7"/>
    </row>
    <row r="924" spans="1:65" ht="15.5"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c r="AX924" s="7"/>
      <c r="AY924" s="7"/>
      <c r="AZ924" s="7"/>
      <c r="BA924" s="7"/>
      <c r="BB924" s="7"/>
      <c r="BC924" s="7"/>
      <c r="BD924" s="7"/>
      <c r="BE924" s="7"/>
      <c r="BF924" s="7"/>
      <c r="BG924" s="7"/>
      <c r="BH924" s="7"/>
      <c r="BI924" s="7"/>
      <c r="BJ924" s="7"/>
      <c r="BK924" s="7"/>
      <c r="BL924" s="7"/>
      <c r="BM924" s="7"/>
    </row>
    <row r="925" spans="1:65" ht="15.5"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c r="AX925" s="7"/>
      <c r="AY925" s="7"/>
      <c r="AZ925" s="7"/>
      <c r="BA925" s="7"/>
      <c r="BB925" s="7"/>
      <c r="BC925" s="7"/>
      <c r="BD925" s="7"/>
      <c r="BE925" s="7"/>
      <c r="BF925" s="7"/>
      <c r="BG925" s="7"/>
      <c r="BH925" s="7"/>
      <c r="BI925" s="7"/>
      <c r="BJ925" s="7"/>
      <c r="BK925" s="7"/>
      <c r="BL925" s="7"/>
      <c r="BM925" s="7"/>
    </row>
    <row r="926" spans="1:65" ht="15.5"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c r="AX926" s="7"/>
      <c r="AY926" s="7"/>
      <c r="AZ926" s="7"/>
      <c r="BA926" s="7"/>
      <c r="BB926" s="7"/>
      <c r="BC926" s="7"/>
      <c r="BD926" s="7"/>
      <c r="BE926" s="7"/>
      <c r="BF926" s="7"/>
      <c r="BG926" s="7"/>
      <c r="BH926" s="7"/>
      <c r="BI926" s="7"/>
      <c r="BJ926" s="7"/>
      <c r="BK926" s="7"/>
      <c r="BL926" s="7"/>
      <c r="BM926" s="7"/>
    </row>
    <row r="927" spans="1:65" ht="15.5"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c r="AX927" s="7"/>
      <c r="AY927" s="7"/>
      <c r="AZ927" s="7"/>
      <c r="BA927" s="7"/>
      <c r="BB927" s="7"/>
      <c r="BC927" s="7"/>
      <c r="BD927" s="7"/>
      <c r="BE927" s="7"/>
      <c r="BF927" s="7"/>
      <c r="BG927" s="7"/>
      <c r="BH927" s="7"/>
      <c r="BI927" s="7"/>
      <c r="BJ927" s="7"/>
      <c r="BK927" s="7"/>
      <c r="BL927" s="7"/>
      <c r="BM927" s="7"/>
    </row>
    <row r="928" spans="1:65" ht="15.5"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c r="AX928" s="7"/>
      <c r="AY928" s="7"/>
      <c r="AZ928" s="7"/>
      <c r="BA928" s="7"/>
      <c r="BB928" s="7"/>
      <c r="BC928" s="7"/>
      <c r="BD928" s="7"/>
      <c r="BE928" s="7"/>
      <c r="BF928" s="7"/>
      <c r="BG928" s="7"/>
      <c r="BH928" s="7"/>
      <c r="BI928" s="7"/>
      <c r="BJ928" s="7"/>
      <c r="BK928" s="7"/>
      <c r="BL928" s="7"/>
      <c r="BM928" s="7"/>
    </row>
    <row r="929" spans="1:65" ht="15.5"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c r="AX929" s="7"/>
      <c r="AY929" s="7"/>
      <c r="AZ929" s="7"/>
      <c r="BA929" s="7"/>
      <c r="BB929" s="7"/>
      <c r="BC929" s="7"/>
      <c r="BD929" s="7"/>
      <c r="BE929" s="7"/>
      <c r="BF929" s="7"/>
      <c r="BG929" s="7"/>
      <c r="BH929" s="7"/>
      <c r="BI929" s="7"/>
      <c r="BJ929" s="7"/>
      <c r="BK929" s="7"/>
      <c r="BL929" s="7"/>
      <c r="BM929" s="7"/>
    </row>
    <row r="930" spans="1:65" ht="15.5"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c r="AX930" s="7"/>
      <c r="AY930" s="7"/>
      <c r="AZ930" s="7"/>
      <c r="BA930" s="7"/>
      <c r="BB930" s="7"/>
      <c r="BC930" s="7"/>
      <c r="BD930" s="7"/>
      <c r="BE930" s="7"/>
      <c r="BF930" s="7"/>
      <c r="BG930" s="7"/>
      <c r="BH930" s="7"/>
      <c r="BI930" s="7"/>
      <c r="BJ930" s="7"/>
      <c r="BK930" s="7"/>
      <c r="BL930" s="7"/>
      <c r="BM930" s="7"/>
    </row>
    <row r="931" spans="1:65" ht="15.5"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c r="AX931" s="7"/>
      <c r="AY931" s="7"/>
      <c r="AZ931" s="7"/>
      <c r="BA931" s="7"/>
      <c r="BB931" s="7"/>
      <c r="BC931" s="7"/>
      <c r="BD931" s="7"/>
      <c r="BE931" s="7"/>
      <c r="BF931" s="7"/>
      <c r="BG931" s="7"/>
      <c r="BH931" s="7"/>
      <c r="BI931" s="7"/>
      <c r="BJ931" s="7"/>
      <c r="BK931" s="7"/>
      <c r="BL931" s="7"/>
      <c r="BM931" s="7"/>
    </row>
    <row r="932" spans="1:65" ht="15.5"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c r="AT932" s="7"/>
      <c r="AU932" s="7"/>
      <c r="AV932" s="7"/>
      <c r="AW932" s="7"/>
      <c r="AX932" s="7"/>
      <c r="AY932" s="7"/>
      <c r="AZ932" s="7"/>
      <c r="BA932" s="7"/>
      <c r="BB932" s="7"/>
      <c r="BC932" s="7"/>
      <c r="BD932" s="7"/>
      <c r="BE932" s="7"/>
      <c r="BF932" s="7"/>
      <c r="BG932" s="7"/>
      <c r="BH932" s="7"/>
      <c r="BI932" s="7"/>
      <c r="BJ932" s="7"/>
      <c r="BK932" s="7"/>
      <c r="BL932" s="7"/>
      <c r="BM932" s="7"/>
    </row>
    <row r="933" spans="1:65" ht="15.5"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c r="AT933" s="7"/>
      <c r="AU933" s="7"/>
      <c r="AV933" s="7"/>
      <c r="AW933" s="7"/>
      <c r="AX933" s="7"/>
      <c r="AY933" s="7"/>
      <c r="AZ933" s="7"/>
      <c r="BA933" s="7"/>
      <c r="BB933" s="7"/>
      <c r="BC933" s="7"/>
      <c r="BD933" s="7"/>
      <c r="BE933" s="7"/>
      <c r="BF933" s="7"/>
      <c r="BG933" s="7"/>
      <c r="BH933" s="7"/>
      <c r="BI933" s="7"/>
      <c r="BJ933" s="7"/>
      <c r="BK933" s="7"/>
      <c r="BL933" s="7"/>
      <c r="BM933" s="7"/>
    </row>
    <row r="934" spans="1:65" ht="15.5"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c r="AT934" s="7"/>
      <c r="AU934" s="7"/>
      <c r="AV934" s="7"/>
      <c r="AW934" s="7"/>
      <c r="AX934" s="7"/>
      <c r="AY934" s="7"/>
      <c r="AZ934" s="7"/>
      <c r="BA934" s="7"/>
      <c r="BB934" s="7"/>
      <c r="BC934" s="7"/>
      <c r="BD934" s="7"/>
      <c r="BE934" s="7"/>
      <c r="BF934" s="7"/>
      <c r="BG934" s="7"/>
      <c r="BH934" s="7"/>
      <c r="BI934" s="7"/>
      <c r="BJ934" s="7"/>
      <c r="BK934" s="7"/>
      <c r="BL934" s="7"/>
      <c r="BM934" s="7"/>
    </row>
    <row r="935" spans="1:65" ht="15.5"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c r="AT935" s="7"/>
      <c r="AU935" s="7"/>
      <c r="AV935" s="7"/>
      <c r="AW935" s="7"/>
      <c r="AX935" s="7"/>
      <c r="AY935" s="7"/>
      <c r="AZ935" s="7"/>
      <c r="BA935" s="7"/>
      <c r="BB935" s="7"/>
      <c r="BC935" s="7"/>
      <c r="BD935" s="7"/>
      <c r="BE935" s="7"/>
      <c r="BF935" s="7"/>
      <c r="BG935" s="7"/>
      <c r="BH935" s="7"/>
      <c r="BI935" s="7"/>
      <c r="BJ935" s="7"/>
      <c r="BK935" s="7"/>
      <c r="BL935" s="7"/>
      <c r="BM935" s="7"/>
    </row>
    <row r="936" spans="1:65" ht="15.5"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c r="AT936" s="7"/>
      <c r="AU936" s="7"/>
      <c r="AV936" s="7"/>
      <c r="AW936" s="7"/>
      <c r="AX936" s="7"/>
      <c r="AY936" s="7"/>
      <c r="AZ936" s="7"/>
      <c r="BA936" s="7"/>
      <c r="BB936" s="7"/>
      <c r="BC936" s="7"/>
      <c r="BD936" s="7"/>
      <c r="BE936" s="7"/>
      <c r="BF936" s="7"/>
      <c r="BG936" s="7"/>
      <c r="BH936" s="7"/>
      <c r="BI936" s="7"/>
      <c r="BJ936" s="7"/>
      <c r="BK936" s="7"/>
      <c r="BL936" s="7"/>
      <c r="BM936" s="7"/>
    </row>
    <row r="937" spans="1:65" ht="15.5"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c r="AT937" s="7"/>
      <c r="AU937" s="7"/>
      <c r="AV937" s="7"/>
      <c r="AW937" s="7"/>
      <c r="AX937" s="7"/>
      <c r="AY937" s="7"/>
      <c r="AZ937" s="7"/>
      <c r="BA937" s="7"/>
      <c r="BB937" s="7"/>
      <c r="BC937" s="7"/>
      <c r="BD937" s="7"/>
      <c r="BE937" s="7"/>
      <c r="BF937" s="7"/>
      <c r="BG937" s="7"/>
      <c r="BH937" s="7"/>
      <c r="BI937" s="7"/>
      <c r="BJ937" s="7"/>
      <c r="BK937" s="7"/>
      <c r="BL937" s="7"/>
      <c r="BM937" s="7"/>
    </row>
    <row r="938" spans="1:65" ht="15.5"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c r="AT938" s="7"/>
      <c r="AU938" s="7"/>
      <c r="AV938" s="7"/>
      <c r="AW938" s="7"/>
      <c r="AX938" s="7"/>
      <c r="AY938" s="7"/>
      <c r="AZ938" s="7"/>
      <c r="BA938" s="7"/>
      <c r="BB938" s="7"/>
      <c r="BC938" s="7"/>
      <c r="BD938" s="7"/>
      <c r="BE938" s="7"/>
      <c r="BF938" s="7"/>
      <c r="BG938" s="7"/>
      <c r="BH938" s="7"/>
      <c r="BI938" s="7"/>
      <c r="BJ938" s="7"/>
      <c r="BK938" s="7"/>
      <c r="BL938" s="7"/>
      <c r="BM938" s="7"/>
    </row>
    <row r="939" spans="1:65" ht="15.5"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c r="AT939" s="7"/>
      <c r="AU939" s="7"/>
      <c r="AV939" s="7"/>
      <c r="AW939" s="7"/>
      <c r="AX939" s="7"/>
      <c r="AY939" s="7"/>
      <c r="AZ939" s="7"/>
      <c r="BA939" s="7"/>
      <c r="BB939" s="7"/>
      <c r="BC939" s="7"/>
      <c r="BD939" s="7"/>
      <c r="BE939" s="7"/>
      <c r="BF939" s="7"/>
      <c r="BG939" s="7"/>
      <c r="BH939" s="7"/>
      <c r="BI939" s="7"/>
      <c r="BJ939" s="7"/>
      <c r="BK939" s="7"/>
      <c r="BL939" s="7"/>
      <c r="BM939" s="7"/>
    </row>
    <row r="940" spans="1:65" ht="15.5"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c r="AT940" s="7"/>
      <c r="AU940" s="7"/>
      <c r="AV940" s="7"/>
      <c r="AW940" s="7"/>
      <c r="AX940" s="7"/>
      <c r="AY940" s="7"/>
      <c r="AZ940" s="7"/>
      <c r="BA940" s="7"/>
      <c r="BB940" s="7"/>
      <c r="BC940" s="7"/>
      <c r="BD940" s="7"/>
      <c r="BE940" s="7"/>
      <c r="BF940" s="7"/>
      <c r="BG940" s="7"/>
      <c r="BH940" s="7"/>
      <c r="BI940" s="7"/>
      <c r="BJ940" s="7"/>
      <c r="BK940" s="7"/>
      <c r="BL940" s="7"/>
      <c r="BM940" s="7"/>
    </row>
    <row r="941" spans="1:65" ht="15.5"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c r="AT941" s="7"/>
      <c r="AU941" s="7"/>
      <c r="AV941" s="7"/>
      <c r="AW941" s="7"/>
      <c r="AX941" s="7"/>
      <c r="AY941" s="7"/>
      <c r="AZ941" s="7"/>
      <c r="BA941" s="7"/>
      <c r="BB941" s="7"/>
      <c r="BC941" s="7"/>
      <c r="BD941" s="7"/>
      <c r="BE941" s="7"/>
      <c r="BF941" s="7"/>
      <c r="BG941" s="7"/>
      <c r="BH941" s="7"/>
      <c r="BI941" s="7"/>
      <c r="BJ941" s="7"/>
      <c r="BK941" s="7"/>
      <c r="BL941" s="7"/>
      <c r="BM941" s="7"/>
    </row>
    <row r="942" spans="1:65" ht="15.5"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c r="AX942" s="7"/>
      <c r="AY942" s="7"/>
      <c r="AZ942" s="7"/>
      <c r="BA942" s="7"/>
      <c r="BB942" s="7"/>
      <c r="BC942" s="7"/>
      <c r="BD942" s="7"/>
      <c r="BE942" s="7"/>
      <c r="BF942" s="7"/>
      <c r="BG942" s="7"/>
      <c r="BH942" s="7"/>
      <c r="BI942" s="7"/>
      <c r="BJ942" s="7"/>
      <c r="BK942" s="7"/>
      <c r="BL942" s="7"/>
      <c r="BM942" s="7"/>
    </row>
    <row r="943" spans="1:65" ht="15.5"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c r="AX943" s="7"/>
      <c r="AY943" s="7"/>
      <c r="AZ943" s="7"/>
      <c r="BA943" s="7"/>
      <c r="BB943" s="7"/>
      <c r="BC943" s="7"/>
      <c r="BD943" s="7"/>
      <c r="BE943" s="7"/>
      <c r="BF943" s="7"/>
      <c r="BG943" s="7"/>
      <c r="BH943" s="7"/>
      <c r="BI943" s="7"/>
      <c r="BJ943" s="7"/>
      <c r="BK943" s="7"/>
      <c r="BL943" s="7"/>
      <c r="BM943" s="7"/>
    </row>
    <row r="944" spans="1:65" ht="15.5"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c r="AT944" s="7"/>
      <c r="AU944" s="7"/>
      <c r="AV944" s="7"/>
      <c r="AW944" s="7"/>
      <c r="AX944" s="7"/>
      <c r="AY944" s="7"/>
      <c r="AZ944" s="7"/>
      <c r="BA944" s="7"/>
      <c r="BB944" s="7"/>
      <c r="BC944" s="7"/>
      <c r="BD944" s="7"/>
      <c r="BE944" s="7"/>
      <c r="BF944" s="7"/>
      <c r="BG944" s="7"/>
      <c r="BH944" s="7"/>
      <c r="BI944" s="7"/>
      <c r="BJ944" s="7"/>
      <c r="BK944" s="7"/>
      <c r="BL944" s="7"/>
      <c r="BM944" s="7"/>
    </row>
    <row r="945" spans="1:65" ht="15.5"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c r="AT945" s="7"/>
      <c r="AU945" s="7"/>
      <c r="AV945" s="7"/>
      <c r="AW945" s="7"/>
      <c r="AX945" s="7"/>
      <c r="AY945" s="7"/>
      <c r="AZ945" s="7"/>
      <c r="BA945" s="7"/>
      <c r="BB945" s="7"/>
      <c r="BC945" s="7"/>
      <c r="BD945" s="7"/>
      <c r="BE945" s="7"/>
      <c r="BF945" s="7"/>
      <c r="BG945" s="7"/>
      <c r="BH945" s="7"/>
      <c r="BI945" s="7"/>
      <c r="BJ945" s="7"/>
      <c r="BK945" s="7"/>
      <c r="BL945" s="7"/>
      <c r="BM945" s="7"/>
    </row>
    <row r="946" spans="1:65" ht="15.5"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c r="AT946" s="7"/>
      <c r="AU946" s="7"/>
      <c r="AV946" s="7"/>
      <c r="AW946" s="7"/>
      <c r="AX946" s="7"/>
      <c r="AY946" s="7"/>
      <c r="AZ946" s="7"/>
      <c r="BA946" s="7"/>
      <c r="BB946" s="7"/>
      <c r="BC946" s="7"/>
      <c r="BD946" s="7"/>
      <c r="BE946" s="7"/>
      <c r="BF946" s="7"/>
      <c r="BG946" s="7"/>
      <c r="BH946" s="7"/>
      <c r="BI946" s="7"/>
      <c r="BJ946" s="7"/>
      <c r="BK946" s="7"/>
      <c r="BL946" s="7"/>
      <c r="BM946" s="7"/>
    </row>
    <row r="947" spans="1:65" ht="15.5"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c r="AT947" s="7"/>
      <c r="AU947" s="7"/>
      <c r="AV947" s="7"/>
      <c r="AW947" s="7"/>
      <c r="AX947" s="7"/>
      <c r="AY947" s="7"/>
      <c r="AZ947" s="7"/>
      <c r="BA947" s="7"/>
      <c r="BB947" s="7"/>
      <c r="BC947" s="7"/>
      <c r="BD947" s="7"/>
      <c r="BE947" s="7"/>
      <c r="BF947" s="7"/>
      <c r="BG947" s="7"/>
      <c r="BH947" s="7"/>
      <c r="BI947" s="7"/>
      <c r="BJ947" s="7"/>
      <c r="BK947" s="7"/>
      <c r="BL947" s="7"/>
      <c r="BM947" s="7"/>
    </row>
    <row r="948" spans="1:65" ht="15.5"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c r="AT948" s="7"/>
      <c r="AU948" s="7"/>
      <c r="AV948" s="7"/>
      <c r="AW948" s="7"/>
      <c r="AX948" s="7"/>
      <c r="AY948" s="7"/>
      <c r="AZ948" s="7"/>
      <c r="BA948" s="7"/>
      <c r="BB948" s="7"/>
      <c r="BC948" s="7"/>
      <c r="BD948" s="7"/>
      <c r="BE948" s="7"/>
      <c r="BF948" s="7"/>
      <c r="BG948" s="7"/>
      <c r="BH948" s="7"/>
      <c r="BI948" s="7"/>
      <c r="BJ948" s="7"/>
      <c r="BK948" s="7"/>
      <c r="BL948" s="7"/>
      <c r="BM948" s="7"/>
    </row>
    <row r="949" spans="1:65" ht="15.5"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c r="AT949" s="7"/>
      <c r="AU949" s="7"/>
      <c r="AV949" s="7"/>
      <c r="AW949" s="7"/>
      <c r="AX949" s="7"/>
      <c r="AY949" s="7"/>
      <c r="AZ949" s="7"/>
      <c r="BA949" s="7"/>
      <c r="BB949" s="7"/>
      <c r="BC949" s="7"/>
      <c r="BD949" s="7"/>
      <c r="BE949" s="7"/>
      <c r="BF949" s="7"/>
      <c r="BG949" s="7"/>
      <c r="BH949" s="7"/>
      <c r="BI949" s="7"/>
      <c r="BJ949" s="7"/>
      <c r="BK949" s="7"/>
      <c r="BL949" s="7"/>
      <c r="BM949" s="7"/>
    </row>
    <row r="950" spans="1:65" ht="15.5"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c r="AT950" s="7"/>
      <c r="AU950" s="7"/>
      <c r="AV950" s="7"/>
      <c r="AW950" s="7"/>
      <c r="AX950" s="7"/>
      <c r="AY950" s="7"/>
      <c r="AZ950" s="7"/>
      <c r="BA950" s="7"/>
      <c r="BB950" s="7"/>
      <c r="BC950" s="7"/>
      <c r="BD950" s="7"/>
      <c r="BE950" s="7"/>
      <c r="BF950" s="7"/>
      <c r="BG950" s="7"/>
      <c r="BH950" s="7"/>
      <c r="BI950" s="7"/>
      <c r="BJ950" s="7"/>
      <c r="BK950" s="7"/>
      <c r="BL950" s="7"/>
      <c r="BM950" s="7"/>
    </row>
    <row r="951" spans="1:65" ht="15.5"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c r="AT951" s="7"/>
      <c r="AU951" s="7"/>
      <c r="AV951" s="7"/>
      <c r="AW951" s="7"/>
      <c r="AX951" s="7"/>
      <c r="AY951" s="7"/>
      <c r="AZ951" s="7"/>
      <c r="BA951" s="7"/>
      <c r="BB951" s="7"/>
      <c r="BC951" s="7"/>
      <c r="BD951" s="7"/>
      <c r="BE951" s="7"/>
      <c r="BF951" s="7"/>
      <c r="BG951" s="7"/>
      <c r="BH951" s="7"/>
      <c r="BI951" s="7"/>
      <c r="BJ951" s="7"/>
      <c r="BK951" s="7"/>
      <c r="BL951" s="7"/>
      <c r="BM951" s="7"/>
    </row>
    <row r="952" spans="1:65" ht="15.5"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c r="AT952" s="7"/>
      <c r="AU952" s="7"/>
      <c r="AV952" s="7"/>
      <c r="AW952" s="7"/>
      <c r="AX952" s="7"/>
      <c r="AY952" s="7"/>
      <c r="AZ952" s="7"/>
      <c r="BA952" s="7"/>
      <c r="BB952" s="7"/>
      <c r="BC952" s="7"/>
      <c r="BD952" s="7"/>
      <c r="BE952" s="7"/>
      <c r="BF952" s="7"/>
      <c r="BG952" s="7"/>
      <c r="BH952" s="7"/>
      <c r="BI952" s="7"/>
      <c r="BJ952" s="7"/>
      <c r="BK952" s="7"/>
      <c r="BL952" s="7"/>
      <c r="BM952" s="7"/>
    </row>
    <row r="953" spans="1:65" ht="15.5"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c r="AT953" s="7"/>
      <c r="AU953" s="7"/>
      <c r="AV953" s="7"/>
      <c r="AW953" s="7"/>
      <c r="AX953" s="7"/>
      <c r="AY953" s="7"/>
      <c r="AZ953" s="7"/>
      <c r="BA953" s="7"/>
      <c r="BB953" s="7"/>
      <c r="BC953" s="7"/>
      <c r="BD953" s="7"/>
      <c r="BE953" s="7"/>
      <c r="BF953" s="7"/>
      <c r="BG953" s="7"/>
      <c r="BH953" s="7"/>
      <c r="BI953" s="7"/>
      <c r="BJ953" s="7"/>
      <c r="BK953" s="7"/>
      <c r="BL953" s="7"/>
      <c r="BM953" s="7"/>
    </row>
    <row r="954" spans="1:65" ht="15.5"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c r="AT954" s="7"/>
      <c r="AU954" s="7"/>
      <c r="AV954" s="7"/>
      <c r="AW954" s="7"/>
      <c r="AX954" s="7"/>
      <c r="AY954" s="7"/>
      <c r="AZ954" s="7"/>
      <c r="BA954" s="7"/>
      <c r="BB954" s="7"/>
      <c r="BC954" s="7"/>
      <c r="BD954" s="7"/>
      <c r="BE954" s="7"/>
      <c r="BF954" s="7"/>
      <c r="BG954" s="7"/>
      <c r="BH954" s="7"/>
      <c r="BI954" s="7"/>
      <c r="BJ954" s="7"/>
      <c r="BK954" s="7"/>
      <c r="BL954" s="7"/>
      <c r="BM954" s="7"/>
    </row>
    <row r="955" spans="1:65" ht="15.5"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c r="AT955" s="7"/>
      <c r="AU955" s="7"/>
      <c r="AV955" s="7"/>
      <c r="AW955" s="7"/>
      <c r="AX955" s="7"/>
      <c r="AY955" s="7"/>
      <c r="AZ955" s="7"/>
      <c r="BA955" s="7"/>
      <c r="BB955" s="7"/>
      <c r="BC955" s="7"/>
      <c r="BD955" s="7"/>
      <c r="BE955" s="7"/>
      <c r="BF955" s="7"/>
      <c r="BG955" s="7"/>
      <c r="BH955" s="7"/>
      <c r="BI955" s="7"/>
      <c r="BJ955" s="7"/>
      <c r="BK955" s="7"/>
      <c r="BL955" s="7"/>
      <c r="BM955" s="7"/>
    </row>
    <row r="956" spans="1:65" ht="15.5"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c r="AT956" s="7"/>
      <c r="AU956" s="7"/>
      <c r="AV956" s="7"/>
      <c r="AW956" s="7"/>
      <c r="AX956" s="7"/>
      <c r="AY956" s="7"/>
      <c r="AZ956" s="7"/>
      <c r="BA956" s="7"/>
      <c r="BB956" s="7"/>
      <c r="BC956" s="7"/>
      <c r="BD956" s="7"/>
      <c r="BE956" s="7"/>
      <c r="BF956" s="7"/>
      <c r="BG956" s="7"/>
      <c r="BH956" s="7"/>
      <c r="BI956" s="7"/>
      <c r="BJ956" s="7"/>
      <c r="BK956" s="7"/>
      <c r="BL956" s="7"/>
      <c r="BM956" s="7"/>
    </row>
    <row r="957" spans="1:65" ht="15.5"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c r="AT957" s="7"/>
      <c r="AU957" s="7"/>
      <c r="AV957" s="7"/>
      <c r="AW957" s="7"/>
      <c r="AX957" s="7"/>
      <c r="AY957" s="7"/>
      <c r="AZ957" s="7"/>
      <c r="BA957" s="7"/>
      <c r="BB957" s="7"/>
      <c r="BC957" s="7"/>
      <c r="BD957" s="7"/>
      <c r="BE957" s="7"/>
      <c r="BF957" s="7"/>
      <c r="BG957" s="7"/>
      <c r="BH957" s="7"/>
      <c r="BI957" s="7"/>
      <c r="BJ957" s="7"/>
      <c r="BK957" s="7"/>
      <c r="BL957" s="7"/>
      <c r="BM957" s="7"/>
    </row>
    <row r="958" spans="1:65" ht="15.5"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c r="AT958" s="7"/>
      <c r="AU958" s="7"/>
      <c r="AV958" s="7"/>
      <c r="AW958" s="7"/>
      <c r="AX958" s="7"/>
      <c r="AY958" s="7"/>
      <c r="AZ958" s="7"/>
      <c r="BA958" s="7"/>
      <c r="BB958" s="7"/>
      <c r="BC958" s="7"/>
      <c r="BD958" s="7"/>
      <c r="BE958" s="7"/>
      <c r="BF958" s="7"/>
      <c r="BG958" s="7"/>
      <c r="BH958" s="7"/>
      <c r="BI958" s="7"/>
      <c r="BJ958" s="7"/>
      <c r="BK958" s="7"/>
      <c r="BL958" s="7"/>
      <c r="BM958" s="7"/>
    </row>
    <row r="959" spans="1:65" ht="15.5"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c r="AT959" s="7"/>
      <c r="AU959" s="7"/>
      <c r="AV959" s="7"/>
      <c r="AW959" s="7"/>
      <c r="AX959" s="7"/>
      <c r="AY959" s="7"/>
      <c r="AZ959" s="7"/>
      <c r="BA959" s="7"/>
      <c r="BB959" s="7"/>
      <c r="BC959" s="7"/>
      <c r="BD959" s="7"/>
      <c r="BE959" s="7"/>
      <c r="BF959" s="7"/>
      <c r="BG959" s="7"/>
      <c r="BH959" s="7"/>
      <c r="BI959" s="7"/>
      <c r="BJ959" s="7"/>
      <c r="BK959" s="7"/>
      <c r="BL959" s="7"/>
      <c r="BM959" s="7"/>
    </row>
    <row r="960" spans="1:65" ht="15.5"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c r="AT960" s="7"/>
      <c r="AU960" s="7"/>
      <c r="AV960" s="7"/>
      <c r="AW960" s="7"/>
      <c r="AX960" s="7"/>
      <c r="AY960" s="7"/>
      <c r="AZ960" s="7"/>
      <c r="BA960" s="7"/>
      <c r="BB960" s="7"/>
      <c r="BC960" s="7"/>
      <c r="BD960" s="7"/>
      <c r="BE960" s="7"/>
      <c r="BF960" s="7"/>
      <c r="BG960" s="7"/>
      <c r="BH960" s="7"/>
      <c r="BI960" s="7"/>
      <c r="BJ960" s="7"/>
      <c r="BK960" s="7"/>
      <c r="BL960" s="7"/>
      <c r="BM960" s="7"/>
    </row>
    <row r="961" spans="1:65" ht="15.5"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c r="AT961" s="7"/>
      <c r="AU961" s="7"/>
      <c r="AV961" s="7"/>
      <c r="AW961" s="7"/>
      <c r="AX961" s="7"/>
      <c r="AY961" s="7"/>
      <c r="AZ961" s="7"/>
      <c r="BA961" s="7"/>
      <c r="BB961" s="7"/>
      <c r="BC961" s="7"/>
      <c r="BD961" s="7"/>
      <c r="BE961" s="7"/>
      <c r="BF961" s="7"/>
      <c r="BG961" s="7"/>
      <c r="BH961" s="7"/>
      <c r="BI961" s="7"/>
      <c r="BJ961" s="7"/>
      <c r="BK961" s="7"/>
      <c r="BL961" s="7"/>
      <c r="BM961" s="7"/>
    </row>
    <row r="962" spans="1:65" ht="15.5"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c r="AT962" s="7"/>
      <c r="AU962" s="7"/>
      <c r="AV962" s="7"/>
      <c r="AW962" s="7"/>
      <c r="AX962" s="7"/>
      <c r="AY962" s="7"/>
      <c r="AZ962" s="7"/>
      <c r="BA962" s="7"/>
      <c r="BB962" s="7"/>
      <c r="BC962" s="7"/>
      <c r="BD962" s="7"/>
      <c r="BE962" s="7"/>
      <c r="BF962" s="7"/>
      <c r="BG962" s="7"/>
      <c r="BH962" s="7"/>
      <c r="BI962" s="7"/>
      <c r="BJ962" s="7"/>
      <c r="BK962" s="7"/>
      <c r="BL962" s="7"/>
      <c r="BM962" s="7"/>
    </row>
    <row r="963" spans="1:65" ht="15.5"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c r="AT963" s="7"/>
      <c r="AU963" s="7"/>
      <c r="AV963" s="7"/>
      <c r="AW963" s="7"/>
      <c r="AX963" s="7"/>
      <c r="AY963" s="7"/>
      <c r="AZ963" s="7"/>
      <c r="BA963" s="7"/>
      <c r="BB963" s="7"/>
      <c r="BC963" s="7"/>
      <c r="BD963" s="7"/>
      <c r="BE963" s="7"/>
      <c r="BF963" s="7"/>
      <c r="BG963" s="7"/>
      <c r="BH963" s="7"/>
      <c r="BI963" s="7"/>
      <c r="BJ963" s="7"/>
      <c r="BK963" s="7"/>
      <c r="BL963" s="7"/>
      <c r="BM963" s="7"/>
    </row>
    <row r="964" spans="1:65" ht="15.5"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c r="AT964" s="7"/>
      <c r="AU964" s="7"/>
      <c r="AV964" s="7"/>
      <c r="AW964" s="7"/>
      <c r="AX964" s="7"/>
      <c r="AY964" s="7"/>
      <c r="AZ964" s="7"/>
      <c r="BA964" s="7"/>
      <c r="BB964" s="7"/>
      <c r="BC964" s="7"/>
      <c r="BD964" s="7"/>
      <c r="BE964" s="7"/>
      <c r="BF964" s="7"/>
      <c r="BG964" s="7"/>
      <c r="BH964" s="7"/>
      <c r="BI964" s="7"/>
      <c r="BJ964" s="7"/>
      <c r="BK964" s="7"/>
      <c r="BL964" s="7"/>
      <c r="BM964" s="7"/>
    </row>
    <row r="965" spans="1:65" ht="15.5"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c r="AT965" s="7"/>
      <c r="AU965" s="7"/>
      <c r="AV965" s="7"/>
      <c r="AW965" s="7"/>
      <c r="AX965" s="7"/>
      <c r="AY965" s="7"/>
      <c r="AZ965" s="7"/>
      <c r="BA965" s="7"/>
      <c r="BB965" s="7"/>
      <c r="BC965" s="7"/>
      <c r="BD965" s="7"/>
      <c r="BE965" s="7"/>
      <c r="BF965" s="7"/>
      <c r="BG965" s="7"/>
      <c r="BH965" s="7"/>
      <c r="BI965" s="7"/>
      <c r="BJ965" s="7"/>
      <c r="BK965" s="7"/>
      <c r="BL965" s="7"/>
      <c r="BM965" s="7"/>
    </row>
    <row r="966" spans="1:65" ht="15.5"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c r="AT966" s="7"/>
      <c r="AU966" s="7"/>
      <c r="AV966" s="7"/>
      <c r="AW966" s="7"/>
      <c r="AX966" s="7"/>
      <c r="AY966" s="7"/>
      <c r="AZ966" s="7"/>
      <c r="BA966" s="7"/>
      <c r="BB966" s="7"/>
      <c r="BC966" s="7"/>
      <c r="BD966" s="7"/>
      <c r="BE966" s="7"/>
      <c r="BF966" s="7"/>
      <c r="BG966" s="7"/>
      <c r="BH966" s="7"/>
      <c r="BI966" s="7"/>
      <c r="BJ966" s="7"/>
      <c r="BK966" s="7"/>
      <c r="BL966" s="7"/>
      <c r="BM966" s="7"/>
    </row>
    <row r="967" spans="1:65" ht="15.5"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c r="AT967" s="7"/>
      <c r="AU967" s="7"/>
      <c r="AV967" s="7"/>
      <c r="AW967" s="7"/>
      <c r="AX967" s="7"/>
      <c r="AY967" s="7"/>
      <c r="AZ967" s="7"/>
      <c r="BA967" s="7"/>
      <c r="BB967" s="7"/>
      <c r="BC967" s="7"/>
      <c r="BD967" s="7"/>
      <c r="BE967" s="7"/>
      <c r="BF967" s="7"/>
      <c r="BG967" s="7"/>
      <c r="BH967" s="7"/>
      <c r="BI967" s="7"/>
      <c r="BJ967" s="7"/>
      <c r="BK967" s="7"/>
      <c r="BL967" s="7"/>
      <c r="BM967" s="7"/>
    </row>
    <row r="968" spans="1:65" ht="15.5"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c r="AT968" s="7"/>
      <c r="AU968" s="7"/>
      <c r="AV968" s="7"/>
      <c r="AW968" s="7"/>
      <c r="AX968" s="7"/>
      <c r="AY968" s="7"/>
      <c r="AZ968" s="7"/>
      <c r="BA968" s="7"/>
      <c r="BB968" s="7"/>
      <c r="BC968" s="7"/>
      <c r="BD968" s="7"/>
      <c r="BE968" s="7"/>
      <c r="BF968" s="7"/>
      <c r="BG968" s="7"/>
      <c r="BH968" s="7"/>
      <c r="BI968" s="7"/>
      <c r="BJ968" s="7"/>
      <c r="BK968" s="7"/>
      <c r="BL968" s="7"/>
      <c r="BM968" s="7"/>
    </row>
    <row r="969" spans="1:65" ht="15.5"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c r="AT969" s="7"/>
      <c r="AU969" s="7"/>
      <c r="AV969" s="7"/>
      <c r="AW969" s="7"/>
      <c r="AX969" s="7"/>
      <c r="AY969" s="7"/>
      <c r="AZ969" s="7"/>
      <c r="BA969" s="7"/>
      <c r="BB969" s="7"/>
      <c r="BC969" s="7"/>
      <c r="BD969" s="7"/>
      <c r="BE969" s="7"/>
      <c r="BF969" s="7"/>
      <c r="BG969" s="7"/>
      <c r="BH969" s="7"/>
      <c r="BI969" s="7"/>
      <c r="BJ969" s="7"/>
      <c r="BK969" s="7"/>
      <c r="BL969" s="7"/>
      <c r="BM969" s="7"/>
    </row>
    <row r="970" spans="1:65" ht="15.5"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c r="AT970" s="7"/>
      <c r="AU970" s="7"/>
      <c r="AV970" s="7"/>
      <c r="AW970" s="7"/>
      <c r="AX970" s="7"/>
      <c r="AY970" s="7"/>
      <c r="AZ970" s="7"/>
      <c r="BA970" s="7"/>
      <c r="BB970" s="7"/>
      <c r="BC970" s="7"/>
      <c r="BD970" s="7"/>
      <c r="BE970" s="7"/>
      <c r="BF970" s="7"/>
      <c r="BG970" s="7"/>
      <c r="BH970" s="7"/>
      <c r="BI970" s="7"/>
      <c r="BJ970" s="7"/>
      <c r="BK970" s="7"/>
      <c r="BL970" s="7"/>
      <c r="BM970" s="7"/>
    </row>
    <row r="971" spans="1:65" ht="15.5"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c r="AT971" s="7"/>
      <c r="AU971" s="7"/>
      <c r="AV971" s="7"/>
      <c r="AW971" s="7"/>
      <c r="AX971" s="7"/>
      <c r="AY971" s="7"/>
      <c r="AZ971" s="7"/>
      <c r="BA971" s="7"/>
      <c r="BB971" s="7"/>
      <c r="BC971" s="7"/>
      <c r="BD971" s="7"/>
      <c r="BE971" s="7"/>
      <c r="BF971" s="7"/>
      <c r="BG971" s="7"/>
      <c r="BH971" s="7"/>
      <c r="BI971" s="7"/>
      <c r="BJ971" s="7"/>
      <c r="BK971" s="7"/>
      <c r="BL971" s="7"/>
      <c r="BM971" s="7"/>
    </row>
    <row r="972" spans="1:65" ht="15.5"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c r="AT972" s="7"/>
      <c r="AU972" s="7"/>
      <c r="AV972" s="7"/>
      <c r="AW972" s="7"/>
      <c r="AX972" s="7"/>
      <c r="AY972" s="7"/>
      <c r="AZ972" s="7"/>
      <c r="BA972" s="7"/>
      <c r="BB972" s="7"/>
      <c r="BC972" s="7"/>
      <c r="BD972" s="7"/>
      <c r="BE972" s="7"/>
      <c r="BF972" s="7"/>
      <c r="BG972" s="7"/>
      <c r="BH972" s="7"/>
      <c r="BI972" s="7"/>
      <c r="BJ972" s="7"/>
      <c r="BK972" s="7"/>
      <c r="BL972" s="7"/>
      <c r="BM972" s="7"/>
    </row>
    <row r="973" spans="1:65" ht="15.5"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c r="AT973" s="7"/>
      <c r="AU973" s="7"/>
      <c r="AV973" s="7"/>
      <c r="AW973" s="7"/>
      <c r="AX973" s="7"/>
      <c r="AY973" s="7"/>
      <c r="AZ973" s="7"/>
      <c r="BA973" s="7"/>
      <c r="BB973" s="7"/>
      <c r="BC973" s="7"/>
      <c r="BD973" s="7"/>
      <c r="BE973" s="7"/>
      <c r="BF973" s="7"/>
      <c r="BG973" s="7"/>
      <c r="BH973" s="7"/>
      <c r="BI973" s="7"/>
      <c r="BJ973" s="7"/>
      <c r="BK973" s="7"/>
      <c r="BL973" s="7"/>
      <c r="BM973" s="7"/>
    </row>
    <row r="974" spans="1:65" ht="15.5"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c r="AT974" s="7"/>
      <c r="AU974" s="7"/>
      <c r="AV974" s="7"/>
      <c r="AW974" s="7"/>
      <c r="AX974" s="7"/>
      <c r="AY974" s="7"/>
      <c r="AZ974" s="7"/>
      <c r="BA974" s="7"/>
      <c r="BB974" s="7"/>
      <c r="BC974" s="7"/>
      <c r="BD974" s="7"/>
      <c r="BE974" s="7"/>
      <c r="BF974" s="7"/>
      <c r="BG974" s="7"/>
      <c r="BH974" s="7"/>
      <c r="BI974" s="7"/>
      <c r="BJ974" s="7"/>
      <c r="BK974" s="7"/>
      <c r="BL974" s="7"/>
      <c r="BM974" s="7"/>
    </row>
    <row r="975" spans="1:65" ht="15.5"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c r="AT975" s="7"/>
      <c r="AU975" s="7"/>
      <c r="AV975" s="7"/>
      <c r="AW975" s="7"/>
      <c r="AX975" s="7"/>
      <c r="AY975" s="7"/>
      <c r="AZ975" s="7"/>
      <c r="BA975" s="7"/>
      <c r="BB975" s="7"/>
      <c r="BC975" s="7"/>
      <c r="BD975" s="7"/>
      <c r="BE975" s="7"/>
      <c r="BF975" s="7"/>
      <c r="BG975" s="7"/>
      <c r="BH975" s="7"/>
      <c r="BI975" s="7"/>
      <c r="BJ975" s="7"/>
      <c r="BK975" s="7"/>
      <c r="BL975" s="7"/>
      <c r="BM975" s="7"/>
    </row>
    <row r="976" spans="1:65" ht="15.5"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c r="AT976" s="7"/>
      <c r="AU976" s="7"/>
      <c r="AV976" s="7"/>
      <c r="AW976" s="7"/>
      <c r="AX976" s="7"/>
      <c r="AY976" s="7"/>
      <c r="AZ976" s="7"/>
      <c r="BA976" s="7"/>
      <c r="BB976" s="7"/>
      <c r="BC976" s="7"/>
      <c r="BD976" s="7"/>
      <c r="BE976" s="7"/>
      <c r="BF976" s="7"/>
      <c r="BG976" s="7"/>
      <c r="BH976" s="7"/>
      <c r="BI976" s="7"/>
      <c r="BJ976" s="7"/>
      <c r="BK976" s="7"/>
      <c r="BL976" s="7"/>
      <c r="BM976" s="7"/>
    </row>
    <row r="977" spans="1:65" ht="15.5"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c r="AT977" s="7"/>
      <c r="AU977" s="7"/>
      <c r="AV977" s="7"/>
      <c r="AW977" s="7"/>
      <c r="AX977" s="7"/>
      <c r="AY977" s="7"/>
      <c r="AZ977" s="7"/>
      <c r="BA977" s="7"/>
      <c r="BB977" s="7"/>
      <c r="BC977" s="7"/>
      <c r="BD977" s="7"/>
      <c r="BE977" s="7"/>
      <c r="BF977" s="7"/>
      <c r="BG977" s="7"/>
      <c r="BH977" s="7"/>
      <c r="BI977" s="7"/>
      <c r="BJ977" s="7"/>
      <c r="BK977" s="7"/>
      <c r="BL977" s="7"/>
      <c r="BM977" s="7"/>
    </row>
    <row r="978" spans="1:65" ht="15.5"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c r="AT978" s="7"/>
      <c r="AU978" s="7"/>
      <c r="AV978" s="7"/>
      <c r="AW978" s="7"/>
      <c r="AX978" s="7"/>
      <c r="AY978" s="7"/>
      <c r="AZ978" s="7"/>
      <c r="BA978" s="7"/>
      <c r="BB978" s="7"/>
      <c r="BC978" s="7"/>
      <c r="BD978" s="7"/>
      <c r="BE978" s="7"/>
      <c r="BF978" s="7"/>
      <c r="BG978" s="7"/>
      <c r="BH978" s="7"/>
      <c r="BI978" s="7"/>
      <c r="BJ978" s="7"/>
      <c r="BK978" s="7"/>
      <c r="BL978" s="7"/>
      <c r="BM978" s="7"/>
    </row>
    <row r="979" spans="1:65" ht="15.5"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c r="AT979" s="7"/>
      <c r="AU979" s="7"/>
      <c r="AV979" s="7"/>
      <c r="AW979" s="7"/>
      <c r="AX979" s="7"/>
      <c r="AY979" s="7"/>
      <c r="AZ979" s="7"/>
      <c r="BA979" s="7"/>
      <c r="BB979" s="7"/>
      <c r="BC979" s="7"/>
      <c r="BD979" s="7"/>
      <c r="BE979" s="7"/>
      <c r="BF979" s="7"/>
      <c r="BG979" s="7"/>
      <c r="BH979" s="7"/>
      <c r="BI979" s="7"/>
      <c r="BJ979" s="7"/>
      <c r="BK979" s="7"/>
      <c r="BL979" s="7"/>
      <c r="BM979" s="7"/>
    </row>
    <row r="980" spans="1:65" ht="15.5"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c r="AT980" s="7"/>
      <c r="AU980" s="7"/>
      <c r="AV980" s="7"/>
      <c r="AW980" s="7"/>
      <c r="AX980" s="7"/>
      <c r="AY980" s="7"/>
      <c r="AZ980" s="7"/>
      <c r="BA980" s="7"/>
      <c r="BB980" s="7"/>
      <c r="BC980" s="7"/>
      <c r="BD980" s="7"/>
      <c r="BE980" s="7"/>
      <c r="BF980" s="7"/>
      <c r="BG980" s="7"/>
      <c r="BH980" s="7"/>
      <c r="BI980" s="7"/>
      <c r="BJ980" s="7"/>
      <c r="BK980" s="7"/>
      <c r="BL980" s="7"/>
      <c r="BM980" s="7"/>
    </row>
    <row r="981" spans="1:65" ht="15.5"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c r="AT981" s="7"/>
      <c r="AU981" s="7"/>
      <c r="AV981" s="7"/>
      <c r="AW981" s="7"/>
      <c r="AX981" s="7"/>
      <c r="AY981" s="7"/>
      <c r="AZ981" s="7"/>
      <c r="BA981" s="7"/>
      <c r="BB981" s="7"/>
      <c r="BC981" s="7"/>
      <c r="BD981" s="7"/>
      <c r="BE981" s="7"/>
      <c r="BF981" s="7"/>
      <c r="BG981" s="7"/>
      <c r="BH981" s="7"/>
      <c r="BI981" s="7"/>
      <c r="BJ981" s="7"/>
      <c r="BK981" s="7"/>
      <c r="BL981" s="7"/>
      <c r="BM981" s="7"/>
    </row>
    <row r="982" spans="1:65" ht="15.5"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c r="AT982" s="7"/>
      <c r="AU982" s="7"/>
      <c r="AV982" s="7"/>
      <c r="AW982" s="7"/>
      <c r="AX982" s="7"/>
      <c r="AY982" s="7"/>
      <c r="AZ982" s="7"/>
      <c r="BA982" s="7"/>
      <c r="BB982" s="7"/>
      <c r="BC982" s="7"/>
      <c r="BD982" s="7"/>
      <c r="BE982" s="7"/>
      <c r="BF982" s="7"/>
      <c r="BG982" s="7"/>
      <c r="BH982" s="7"/>
      <c r="BI982" s="7"/>
      <c r="BJ982" s="7"/>
      <c r="BK982" s="7"/>
      <c r="BL982" s="7"/>
      <c r="BM982" s="7"/>
    </row>
    <row r="983" spans="1:65" ht="15.5"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c r="AT983" s="7"/>
      <c r="AU983" s="7"/>
      <c r="AV983" s="7"/>
      <c r="AW983" s="7"/>
      <c r="AX983" s="7"/>
      <c r="AY983" s="7"/>
      <c r="AZ983" s="7"/>
      <c r="BA983" s="7"/>
      <c r="BB983" s="7"/>
      <c r="BC983" s="7"/>
      <c r="BD983" s="7"/>
      <c r="BE983" s="7"/>
      <c r="BF983" s="7"/>
      <c r="BG983" s="7"/>
      <c r="BH983" s="7"/>
      <c r="BI983" s="7"/>
      <c r="BJ983" s="7"/>
      <c r="BK983" s="7"/>
      <c r="BL983" s="7"/>
      <c r="BM983" s="7"/>
    </row>
    <row r="984" spans="1:65" ht="15.5"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c r="AT984" s="7"/>
      <c r="AU984" s="7"/>
      <c r="AV984" s="7"/>
      <c r="AW984" s="7"/>
      <c r="AX984" s="7"/>
      <c r="AY984" s="7"/>
      <c r="AZ984" s="7"/>
      <c r="BA984" s="7"/>
      <c r="BB984" s="7"/>
      <c r="BC984" s="7"/>
      <c r="BD984" s="7"/>
      <c r="BE984" s="7"/>
      <c r="BF984" s="7"/>
      <c r="BG984" s="7"/>
      <c r="BH984" s="7"/>
      <c r="BI984" s="7"/>
      <c r="BJ984" s="7"/>
      <c r="BK984" s="7"/>
      <c r="BL984" s="7"/>
      <c r="BM984" s="7"/>
    </row>
    <row r="985" spans="1:65" ht="15.5"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c r="AT985" s="7"/>
      <c r="AU985" s="7"/>
      <c r="AV985" s="7"/>
      <c r="AW985" s="7"/>
      <c r="AX985" s="7"/>
      <c r="AY985" s="7"/>
      <c r="AZ985" s="7"/>
      <c r="BA985" s="7"/>
      <c r="BB985" s="7"/>
      <c r="BC985" s="7"/>
      <c r="BD985" s="7"/>
      <c r="BE985" s="7"/>
      <c r="BF985" s="7"/>
      <c r="BG985" s="7"/>
      <c r="BH985" s="7"/>
      <c r="BI985" s="7"/>
      <c r="BJ985" s="7"/>
      <c r="BK985" s="7"/>
      <c r="BL985" s="7"/>
      <c r="BM985" s="7"/>
    </row>
    <row r="986" spans="1:65" ht="15.5"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c r="AT986" s="7"/>
      <c r="AU986" s="7"/>
      <c r="AV986" s="7"/>
      <c r="AW986" s="7"/>
      <c r="AX986" s="7"/>
      <c r="AY986" s="7"/>
      <c r="AZ986" s="7"/>
      <c r="BA986" s="7"/>
      <c r="BB986" s="7"/>
      <c r="BC986" s="7"/>
      <c r="BD986" s="7"/>
      <c r="BE986" s="7"/>
      <c r="BF986" s="7"/>
      <c r="BG986" s="7"/>
      <c r="BH986" s="7"/>
      <c r="BI986" s="7"/>
      <c r="BJ986" s="7"/>
      <c r="BK986" s="7"/>
      <c r="BL986" s="7"/>
      <c r="BM986" s="7"/>
    </row>
    <row r="987" spans="1:65" ht="15.5"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c r="AT987" s="7"/>
      <c r="AU987" s="7"/>
      <c r="AV987" s="7"/>
      <c r="AW987" s="7"/>
      <c r="AX987" s="7"/>
      <c r="AY987" s="7"/>
      <c r="AZ987" s="7"/>
      <c r="BA987" s="7"/>
      <c r="BB987" s="7"/>
      <c r="BC987" s="7"/>
      <c r="BD987" s="7"/>
      <c r="BE987" s="7"/>
      <c r="BF987" s="7"/>
      <c r="BG987" s="7"/>
      <c r="BH987" s="7"/>
      <c r="BI987" s="7"/>
      <c r="BJ987" s="7"/>
      <c r="BK987" s="7"/>
      <c r="BL987" s="7"/>
      <c r="BM987" s="7"/>
    </row>
    <row r="988" spans="1:65" ht="15.5"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c r="AT988" s="7"/>
      <c r="AU988" s="7"/>
      <c r="AV988" s="7"/>
      <c r="AW988" s="7"/>
      <c r="AX988" s="7"/>
      <c r="AY988" s="7"/>
      <c r="AZ988" s="7"/>
      <c r="BA988" s="7"/>
      <c r="BB988" s="7"/>
      <c r="BC988" s="7"/>
      <c r="BD988" s="7"/>
      <c r="BE988" s="7"/>
      <c r="BF988" s="7"/>
      <c r="BG988" s="7"/>
      <c r="BH988" s="7"/>
      <c r="BI988" s="7"/>
      <c r="BJ988" s="7"/>
      <c r="BK988" s="7"/>
      <c r="BL988" s="7"/>
      <c r="BM988" s="7"/>
    </row>
    <row r="989" spans="1:65" ht="15.5"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c r="AT989" s="7"/>
      <c r="AU989" s="7"/>
      <c r="AV989" s="7"/>
      <c r="AW989" s="7"/>
      <c r="AX989" s="7"/>
      <c r="AY989" s="7"/>
      <c r="AZ989" s="7"/>
      <c r="BA989" s="7"/>
      <c r="BB989" s="7"/>
      <c r="BC989" s="7"/>
      <c r="BD989" s="7"/>
      <c r="BE989" s="7"/>
      <c r="BF989" s="7"/>
      <c r="BG989" s="7"/>
      <c r="BH989" s="7"/>
      <c r="BI989" s="7"/>
      <c r="BJ989" s="7"/>
      <c r="BK989" s="7"/>
      <c r="BL989" s="7"/>
      <c r="BM989" s="7"/>
    </row>
    <row r="990" spans="1:65" ht="15.5"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c r="AT990" s="7"/>
      <c r="AU990" s="7"/>
      <c r="AV990" s="7"/>
      <c r="AW990" s="7"/>
      <c r="AX990" s="7"/>
      <c r="AY990" s="7"/>
      <c r="AZ990" s="7"/>
      <c r="BA990" s="7"/>
      <c r="BB990" s="7"/>
      <c r="BC990" s="7"/>
      <c r="BD990" s="7"/>
      <c r="BE990" s="7"/>
      <c r="BF990" s="7"/>
      <c r="BG990" s="7"/>
      <c r="BH990" s="7"/>
      <c r="BI990" s="7"/>
      <c r="BJ990" s="7"/>
      <c r="BK990" s="7"/>
      <c r="BL990" s="7"/>
      <c r="BM990" s="7"/>
    </row>
    <row r="991" spans="1:65" ht="15.5"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c r="AT991" s="7"/>
      <c r="AU991" s="7"/>
      <c r="AV991" s="7"/>
      <c r="AW991" s="7"/>
      <c r="AX991" s="7"/>
      <c r="AY991" s="7"/>
      <c r="AZ991" s="7"/>
      <c r="BA991" s="7"/>
      <c r="BB991" s="7"/>
      <c r="BC991" s="7"/>
      <c r="BD991" s="7"/>
      <c r="BE991" s="7"/>
      <c r="BF991" s="7"/>
      <c r="BG991" s="7"/>
      <c r="BH991" s="7"/>
      <c r="BI991" s="7"/>
      <c r="BJ991" s="7"/>
      <c r="BK991" s="7"/>
      <c r="BL991" s="7"/>
      <c r="BM991" s="7"/>
    </row>
    <row r="992" spans="1:65" ht="15.5"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c r="AT992" s="7"/>
      <c r="AU992" s="7"/>
      <c r="AV992" s="7"/>
      <c r="AW992" s="7"/>
      <c r="AX992" s="7"/>
      <c r="AY992" s="7"/>
      <c r="AZ992" s="7"/>
      <c r="BA992" s="7"/>
      <c r="BB992" s="7"/>
      <c r="BC992" s="7"/>
      <c r="BD992" s="7"/>
      <c r="BE992" s="7"/>
      <c r="BF992" s="7"/>
      <c r="BG992" s="7"/>
      <c r="BH992" s="7"/>
      <c r="BI992" s="7"/>
      <c r="BJ992" s="7"/>
      <c r="BK992" s="7"/>
      <c r="BL992" s="7"/>
      <c r="BM992" s="7"/>
    </row>
    <row r="993" spans="1:65" ht="15.5"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c r="AT993" s="7"/>
      <c r="AU993" s="7"/>
      <c r="AV993" s="7"/>
      <c r="AW993" s="7"/>
      <c r="AX993" s="7"/>
      <c r="AY993" s="7"/>
      <c r="AZ993" s="7"/>
      <c r="BA993" s="7"/>
      <c r="BB993" s="7"/>
      <c r="BC993" s="7"/>
      <c r="BD993" s="7"/>
      <c r="BE993" s="7"/>
      <c r="BF993" s="7"/>
      <c r="BG993" s="7"/>
      <c r="BH993" s="7"/>
      <c r="BI993" s="7"/>
      <c r="BJ993" s="7"/>
      <c r="BK993" s="7"/>
      <c r="BL993" s="7"/>
      <c r="BM993" s="7"/>
    </row>
    <row r="994" spans="1:65" ht="15.5"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c r="AT994" s="7"/>
      <c r="AU994" s="7"/>
      <c r="AV994" s="7"/>
      <c r="AW994" s="7"/>
      <c r="AX994" s="7"/>
      <c r="AY994" s="7"/>
      <c r="AZ994" s="7"/>
      <c r="BA994" s="7"/>
      <c r="BB994" s="7"/>
      <c r="BC994" s="7"/>
      <c r="BD994" s="7"/>
      <c r="BE994" s="7"/>
      <c r="BF994" s="7"/>
      <c r="BG994" s="7"/>
      <c r="BH994" s="7"/>
      <c r="BI994" s="7"/>
      <c r="BJ994" s="7"/>
      <c r="BK994" s="7"/>
      <c r="BL994" s="7"/>
      <c r="BM994" s="7"/>
    </row>
    <row r="995" spans="1:65" ht="15.5"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c r="AT995" s="7"/>
      <c r="AU995" s="7"/>
      <c r="AV995" s="7"/>
      <c r="AW995" s="7"/>
      <c r="AX995" s="7"/>
      <c r="AY995" s="7"/>
      <c r="AZ995" s="7"/>
      <c r="BA995" s="7"/>
      <c r="BB995" s="7"/>
      <c r="BC995" s="7"/>
      <c r="BD995" s="7"/>
      <c r="BE995" s="7"/>
      <c r="BF995" s="7"/>
      <c r="BG995" s="7"/>
      <c r="BH995" s="7"/>
      <c r="BI995" s="7"/>
      <c r="BJ995" s="7"/>
      <c r="BK995" s="7"/>
      <c r="BL995" s="7"/>
      <c r="BM995" s="7"/>
    </row>
    <row r="996" spans="1:65" ht="15.5"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c r="AT996" s="7"/>
      <c r="AU996" s="7"/>
      <c r="AV996" s="7"/>
      <c r="AW996" s="7"/>
      <c r="AX996" s="7"/>
      <c r="AY996" s="7"/>
      <c r="AZ996" s="7"/>
      <c r="BA996" s="7"/>
      <c r="BB996" s="7"/>
      <c r="BC996" s="7"/>
      <c r="BD996" s="7"/>
      <c r="BE996" s="7"/>
      <c r="BF996" s="7"/>
      <c r="BG996" s="7"/>
      <c r="BH996" s="7"/>
      <c r="BI996" s="7"/>
      <c r="BJ996" s="7"/>
      <c r="BK996" s="7"/>
      <c r="BL996" s="7"/>
      <c r="BM996" s="7"/>
    </row>
    <row r="997" spans="1:65" ht="15.5"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c r="AT997" s="7"/>
      <c r="AU997" s="7"/>
      <c r="AV997" s="7"/>
      <c r="AW997" s="7"/>
      <c r="AX997" s="7"/>
      <c r="AY997" s="7"/>
      <c r="AZ997" s="7"/>
      <c r="BA997" s="7"/>
      <c r="BB997" s="7"/>
      <c r="BC997" s="7"/>
      <c r="BD997" s="7"/>
      <c r="BE997" s="7"/>
      <c r="BF997" s="7"/>
      <c r="BG997" s="7"/>
      <c r="BH997" s="7"/>
      <c r="BI997" s="7"/>
      <c r="BJ997" s="7"/>
      <c r="BK997" s="7"/>
      <c r="BL997" s="7"/>
      <c r="BM997" s="7"/>
    </row>
    <row r="998" spans="1:65" ht="15.5"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c r="AT998" s="7"/>
      <c r="AU998" s="7"/>
      <c r="AV998" s="7"/>
      <c r="AW998" s="7"/>
      <c r="AX998" s="7"/>
      <c r="AY998" s="7"/>
      <c r="AZ998" s="7"/>
      <c r="BA998" s="7"/>
      <c r="BB998" s="7"/>
      <c r="BC998" s="7"/>
      <c r="BD998" s="7"/>
      <c r="BE998" s="7"/>
      <c r="BF998" s="7"/>
      <c r="BG998" s="7"/>
      <c r="BH998" s="7"/>
      <c r="BI998" s="7"/>
      <c r="BJ998" s="7"/>
      <c r="BK998" s="7"/>
      <c r="BL998" s="7"/>
      <c r="BM998" s="7"/>
    </row>
    <row r="999" spans="1:65" ht="15.5"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c r="AT999" s="7"/>
      <c r="AU999" s="7"/>
      <c r="AV999" s="7"/>
      <c r="AW999" s="7"/>
      <c r="AX999" s="7"/>
      <c r="AY999" s="7"/>
      <c r="AZ999" s="7"/>
      <c r="BA999" s="7"/>
      <c r="BB999" s="7"/>
      <c r="BC999" s="7"/>
      <c r="BD999" s="7"/>
      <c r="BE999" s="7"/>
      <c r="BF999" s="7"/>
      <c r="BG999" s="7"/>
      <c r="BH999" s="7"/>
      <c r="BI999" s="7"/>
      <c r="BJ999" s="7"/>
      <c r="BK999" s="7"/>
      <c r="BL999" s="7"/>
      <c r="BM999" s="7"/>
    </row>
    <row r="1000" spans="1:65" ht="15.5"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c r="AT1000" s="7"/>
      <c r="AU1000" s="7"/>
      <c r="AV1000" s="7"/>
      <c r="AW1000" s="7"/>
      <c r="AX1000" s="7"/>
      <c r="AY1000" s="7"/>
      <c r="AZ1000" s="7"/>
      <c r="BA1000" s="7"/>
      <c r="BB1000" s="7"/>
      <c r="BC1000" s="7"/>
      <c r="BD1000" s="7"/>
      <c r="BE1000" s="7"/>
      <c r="BF1000" s="7"/>
      <c r="BG1000" s="7"/>
      <c r="BH1000" s="7"/>
      <c r="BI1000" s="7"/>
      <c r="BJ1000" s="7"/>
      <c r="BK1000" s="7"/>
      <c r="BL1000" s="7"/>
      <c r="BM1000" s="7"/>
    </row>
    <row r="1001" spans="1:65" ht="15.5" x14ac:dyDescent="0.25">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c r="AF1001" s="7"/>
      <c r="AG1001" s="7"/>
      <c r="AH1001" s="7"/>
      <c r="AI1001" s="7"/>
      <c r="AJ1001" s="7"/>
      <c r="AK1001" s="7"/>
      <c r="AL1001" s="7"/>
      <c r="AM1001" s="7"/>
      <c r="AN1001" s="7"/>
      <c r="AO1001" s="7"/>
      <c r="AP1001" s="7"/>
      <c r="AQ1001" s="7"/>
      <c r="AR1001" s="7"/>
      <c r="AS1001" s="7"/>
      <c r="AT1001" s="7"/>
      <c r="AU1001" s="7"/>
      <c r="AV1001" s="7"/>
      <c r="AW1001" s="7"/>
      <c r="AX1001" s="7"/>
      <c r="AY1001" s="7"/>
      <c r="AZ1001" s="7"/>
      <c r="BA1001" s="7"/>
      <c r="BB1001" s="7"/>
      <c r="BC1001" s="7"/>
      <c r="BD1001" s="7"/>
      <c r="BE1001" s="7"/>
      <c r="BF1001" s="7"/>
      <c r="BG1001" s="7"/>
      <c r="BH1001" s="7"/>
      <c r="BI1001" s="7"/>
      <c r="BJ1001" s="7"/>
      <c r="BK1001" s="7"/>
      <c r="BL1001" s="7"/>
      <c r="BM1001" s="7"/>
    </row>
    <row r="1002" spans="1:65" ht="15.5" x14ac:dyDescent="0.25">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c r="AE1002" s="7"/>
      <c r="AF1002" s="7"/>
      <c r="AG1002" s="7"/>
      <c r="AH1002" s="7"/>
      <c r="AI1002" s="7"/>
      <c r="AJ1002" s="7"/>
      <c r="AK1002" s="7"/>
      <c r="AL1002" s="7"/>
      <c r="AM1002" s="7"/>
      <c r="AN1002" s="7"/>
      <c r="AO1002" s="7"/>
      <c r="AP1002" s="7"/>
      <c r="AQ1002" s="7"/>
      <c r="AR1002" s="7"/>
      <c r="AS1002" s="7"/>
      <c r="AT1002" s="7"/>
      <c r="AU1002" s="7"/>
      <c r="AV1002" s="7"/>
      <c r="AW1002" s="7"/>
      <c r="AX1002" s="7"/>
      <c r="AY1002" s="7"/>
      <c r="AZ1002" s="7"/>
      <c r="BA1002" s="7"/>
      <c r="BB1002" s="7"/>
      <c r="BC1002" s="7"/>
      <c r="BD1002" s="7"/>
      <c r="BE1002" s="7"/>
      <c r="BF1002" s="7"/>
      <c r="BG1002" s="7"/>
      <c r="BH1002" s="7"/>
      <c r="BI1002" s="7"/>
      <c r="BJ1002" s="7"/>
      <c r="BK1002" s="7"/>
      <c r="BL1002" s="7"/>
      <c r="BM1002" s="7"/>
    </row>
    <row r="1003" spans="1:65" ht="15.5" x14ac:dyDescent="0.25">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c r="AE1003" s="7"/>
      <c r="AF1003" s="7"/>
      <c r="AG1003" s="7"/>
      <c r="AH1003" s="7"/>
      <c r="AI1003" s="7"/>
      <c r="AJ1003" s="7"/>
      <c r="AK1003" s="7"/>
      <c r="AL1003" s="7"/>
      <c r="AM1003" s="7"/>
      <c r="AN1003" s="7"/>
      <c r="AO1003" s="7"/>
      <c r="AP1003" s="7"/>
      <c r="AQ1003" s="7"/>
      <c r="AR1003" s="7"/>
      <c r="AS1003" s="7"/>
      <c r="AT1003" s="7"/>
      <c r="AU1003" s="7"/>
      <c r="AV1003" s="7"/>
      <c r="AW1003" s="7"/>
      <c r="AX1003" s="7"/>
      <c r="AY1003" s="7"/>
      <c r="AZ1003" s="7"/>
      <c r="BA1003" s="7"/>
      <c r="BB1003" s="7"/>
      <c r="BC1003" s="7"/>
      <c r="BD1003" s="7"/>
      <c r="BE1003" s="7"/>
      <c r="BF1003" s="7"/>
      <c r="BG1003" s="7"/>
      <c r="BH1003" s="7"/>
      <c r="BI1003" s="7"/>
      <c r="BJ1003" s="7"/>
      <c r="BK1003" s="7"/>
      <c r="BL1003" s="7"/>
      <c r="BM1003" s="7"/>
    </row>
    <row r="1004" spans="1:65" ht="15.5" x14ac:dyDescent="0.25">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c r="AC1004" s="7"/>
      <c r="AD1004" s="7"/>
      <c r="AE1004" s="7"/>
      <c r="AF1004" s="7"/>
      <c r="AG1004" s="7"/>
      <c r="AH1004" s="7"/>
      <c r="AI1004" s="7"/>
      <c r="AJ1004" s="7"/>
      <c r="AK1004" s="7"/>
      <c r="AL1004" s="7"/>
      <c r="AM1004" s="7"/>
      <c r="AN1004" s="7"/>
      <c r="AO1004" s="7"/>
      <c r="AP1004" s="7"/>
      <c r="AQ1004" s="7"/>
      <c r="AR1004" s="7"/>
      <c r="AS1004" s="7"/>
      <c r="AT1004" s="7"/>
      <c r="AU1004" s="7"/>
      <c r="AV1004" s="7"/>
      <c r="AW1004" s="7"/>
      <c r="AX1004" s="7"/>
      <c r="AY1004" s="7"/>
      <c r="AZ1004" s="7"/>
      <c r="BA1004" s="7"/>
      <c r="BB1004" s="7"/>
      <c r="BC1004" s="7"/>
      <c r="BD1004" s="7"/>
      <c r="BE1004" s="7"/>
      <c r="BF1004" s="7"/>
      <c r="BG1004" s="7"/>
      <c r="BH1004" s="7"/>
      <c r="BI1004" s="7"/>
      <c r="BJ1004" s="7"/>
      <c r="BK1004" s="7"/>
      <c r="BL1004" s="7"/>
      <c r="BM1004" s="7"/>
    </row>
    <row r="1005" spans="1:65" ht="15.5" x14ac:dyDescent="0.2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c r="AB1005" s="7"/>
      <c r="AC1005" s="7"/>
      <c r="AD1005" s="7"/>
      <c r="AE1005" s="7"/>
      <c r="AF1005" s="7"/>
      <c r="AG1005" s="7"/>
      <c r="AH1005" s="7"/>
      <c r="AI1005" s="7"/>
      <c r="AJ1005" s="7"/>
      <c r="AK1005" s="7"/>
      <c r="AL1005" s="7"/>
      <c r="AM1005" s="7"/>
      <c r="AN1005" s="7"/>
      <c r="AO1005" s="7"/>
      <c r="AP1005" s="7"/>
      <c r="AQ1005" s="7"/>
      <c r="AR1005" s="7"/>
      <c r="AS1005" s="7"/>
      <c r="AT1005" s="7"/>
      <c r="AU1005" s="7"/>
      <c r="AV1005" s="7"/>
      <c r="AW1005" s="7"/>
      <c r="AX1005" s="7"/>
      <c r="AY1005" s="7"/>
      <c r="AZ1005" s="7"/>
      <c r="BA1005" s="7"/>
      <c r="BB1005" s="7"/>
      <c r="BC1005" s="7"/>
      <c r="BD1005" s="7"/>
      <c r="BE1005" s="7"/>
      <c r="BF1005" s="7"/>
      <c r="BG1005" s="7"/>
      <c r="BH1005" s="7"/>
      <c r="BI1005" s="7"/>
      <c r="BJ1005" s="7"/>
      <c r="BK1005" s="7"/>
      <c r="BL1005" s="7"/>
      <c r="BM1005" s="7"/>
    </row>
    <row r="1006" spans="1:65" ht="15.5" x14ac:dyDescent="0.25">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c r="AB1006" s="7"/>
      <c r="AC1006" s="7"/>
      <c r="AD1006" s="7"/>
      <c r="AE1006" s="7"/>
      <c r="AF1006" s="7"/>
      <c r="AG1006" s="7"/>
      <c r="AH1006" s="7"/>
      <c r="AI1006" s="7"/>
      <c r="AJ1006" s="7"/>
      <c r="AK1006" s="7"/>
      <c r="AL1006" s="7"/>
      <c r="AM1006" s="7"/>
      <c r="AN1006" s="7"/>
      <c r="AO1006" s="7"/>
      <c r="AP1006" s="7"/>
      <c r="AQ1006" s="7"/>
      <c r="AR1006" s="7"/>
      <c r="AS1006" s="7"/>
      <c r="AT1006" s="7"/>
      <c r="AU1006" s="7"/>
      <c r="AV1006" s="7"/>
      <c r="AW1006" s="7"/>
      <c r="AX1006" s="7"/>
      <c r="AY1006" s="7"/>
      <c r="AZ1006" s="7"/>
      <c r="BA1006" s="7"/>
      <c r="BB1006" s="7"/>
      <c r="BC1006" s="7"/>
      <c r="BD1006" s="7"/>
      <c r="BE1006" s="7"/>
      <c r="BF1006" s="7"/>
      <c r="BG1006" s="7"/>
      <c r="BH1006" s="7"/>
      <c r="BI1006" s="7"/>
      <c r="BJ1006" s="7"/>
      <c r="BK1006" s="7"/>
      <c r="BL1006" s="7"/>
      <c r="BM1006" s="7"/>
    </row>
    <row r="1007" spans="1:65" ht="15.5" x14ac:dyDescent="0.25">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c r="AB1007" s="7"/>
      <c r="AC1007" s="7"/>
      <c r="AD1007" s="7"/>
      <c r="AE1007" s="7"/>
      <c r="AF1007" s="7"/>
      <c r="AG1007" s="7"/>
      <c r="AH1007" s="7"/>
      <c r="AI1007" s="7"/>
      <c r="AJ1007" s="7"/>
      <c r="AK1007" s="7"/>
      <c r="AL1007" s="7"/>
      <c r="AM1007" s="7"/>
      <c r="AN1007" s="7"/>
      <c r="AO1007" s="7"/>
      <c r="AP1007" s="7"/>
      <c r="AQ1007" s="7"/>
      <c r="AR1007" s="7"/>
      <c r="AS1007" s="7"/>
      <c r="AT1007" s="7"/>
      <c r="AU1007" s="7"/>
      <c r="AV1007" s="7"/>
      <c r="AW1007" s="7"/>
      <c r="AX1007" s="7"/>
      <c r="AY1007" s="7"/>
      <c r="AZ1007" s="7"/>
      <c r="BA1007" s="7"/>
      <c r="BB1007" s="7"/>
      <c r="BC1007" s="7"/>
      <c r="BD1007" s="7"/>
      <c r="BE1007" s="7"/>
      <c r="BF1007" s="7"/>
      <c r="BG1007" s="7"/>
      <c r="BH1007" s="7"/>
      <c r="BI1007" s="7"/>
      <c r="BJ1007" s="7"/>
      <c r="BK1007" s="7"/>
      <c r="BL1007" s="7"/>
      <c r="BM1007" s="7"/>
    </row>
    <row r="1008" spans="1:65" ht="15.5" x14ac:dyDescent="0.25">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c r="AB1008" s="7"/>
      <c r="AC1008" s="7"/>
      <c r="AD1008" s="7"/>
      <c r="AE1008" s="7"/>
      <c r="AF1008" s="7"/>
      <c r="AG1008" s="7"/>
      <c r="AH1008" s="7"/>
      <c r="AI1008" s="7"/>
      <c r="AJ1008" s="7"/>
      <c r="AK1008" s="7"/>
      <c r="AL1008" s="7"/>
      <c r="AM1008" s="7"/>
      <c r="AN1008" s="7"/>
      <c r="AO1008" s="7"/>
      <c r="AP1008" s="7"/>
      <c r="AQ1008" s="7"/>
      <c r="AR1008" s="7"/>
      <c r="AS1008" s="7"/>
      <c r="AT1008" s="7"/>
      <c r="AU1008" s="7"/>
      <c r="AV1008" s="7"/>
      <c r="AW1008" s="7"/>
      <c r="AX1008" s="7"/>
      <c r="AY1008" s="7"/>
      <c r="AZ1008" s="7"/>
      <c r="BA1008" s="7"/>
      <c r="BB1008" s="7"/>
      <c r="BC1008" s="7"/>
      <c r="BD1008" s="7"/>
      <c r="BE1008" s="7"/>
      <c r="BF1008" s="7"/>
      <c r="BG1008" s="7"/>
      <c r="BH1008" s="7"/>
      <c r="BI1008" s="7"/>
      <c r="BJ1008" s="7"/>
      <c r="BK1008" s="7"/>
      <c r="BL1008" s="7"/>
      <c r="BM1008" s="7"/>
    </row>
    <row r="1009" spans="1:65" ht="15.5" x14ac:dyDescent="0.25">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c r="AB1009" s="7"/>
      <c r="AC1009" s="7"/>
      <c r="AD1009" s="7"/>
      <c r="AE1009" s="7"/>
      <c r="AF1009" s="7"/>
      <c r="AG1009" s="7"/>
      <c r="AH1009" s="7"/>
      <c r="AI1009" s="7"/>
      <c r="AJ1009" s="7"/>
      <c r="AK1009" s="7"/>
      <c r="AL1009" s="7"/>
      <c r="AM1009" s="7"/>
      <c r="AN1009" s="7"/>
      <c r="AO1009" s="7"/>
      <c r="AP1009" s="7"/>
      <c r="AQ1009" s="7"/>
      <c r="AR1009" s="7"/>
      <c r="AS1009" s="7"/>
      <c r="AT1009" s="7"/>
      <c r="AU1009" s="7"/>
      <c r="AV1009" s="7"/>
      <c r="AW1009" s="7"/>
      <c r="AX1009" s="7"/>
      <c r="AY1009" s="7"/>
      <c r="AZ1009" s="7"/>
      <c r="BA1009" s="7"/>
      <c r="BB1009" s="7"/>
      <c r="BC1009" s="7"/>
      <c r="BD1009" s="7"/>
      <c r="BE1009" s="7"/>
      <c r="BF1009" s="7"/>
      <c r="BG1009" s="7"/>
      <c r="BH1009" s="7"/>
      <c r="BI1009" s="7"/>
      <c r="BJ1009" s="7"/>
      <c r="BK1009" s="7"/>
      <c r="BL1009" s="7"/>
      <c r="BM1009" s="7"/>
    </row>
    <row r="1010" spans="1:65" ht="15.5" x14ac:dyDescent="0.25">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c r="AB1010" s="7"/>
      <c r="AC1010" s="7"/>
      <c r="AD1010" s="7"/>
      <c r="AE1010" s="7"/>
      <c r="AF1010" s="7"/>
      <c r="AG1010" s="7"/>
      <c r="AH1010" s="7"/>
      <c r="AI1010" s="7"/>
      <c r="AJ1010" s="7"/>
      <c r="AK1010" s="7"/>
      <c r="AL1010" s="7"/>
      <c r="AM1010" s="7"/>
      <c r="AN1010" s="7"/>
      <c r="AO1010" s="7"/>
      <c r="AP1010" s="7"/>
      <c r="AQ1010" s="7"/>
      <c r="AR1010" s="7"/>
      <c r="AS1010" s="7"/>
      <c r="AT1010" s="7"/>
      <c r="AU1010" s="7"/>
      <c r="AV1010" s="7"/>
      <c r="AW1010" s="7"/>
      <c r="AX1010" s="7"/>
      <c r="AY1010" s="7"/>
      <c r="AZ1010" s="7"/>
      <c r="BA1010" s="7"/>
      <c r="BB1010" s="7"/>
      <c r="BC1010" s="7"/>
      <c r="BD1010" s="7"/>
      <c r="BE1010" s="7"/>
      <c r="BF1010" s="7"/>
      <c r="BG1010" s="7"/>
      <c r="BH1010" s="7"/>
      <c r="BI1010" s="7"/>
      <c r="BJ1010" s="7"/>
      <c r="BK1010" s="7"/>
      <c r="BL1010" s="7"/>
      <c r="BM1010" s="7"/>
    </row>
  </sheetData>
  <mergeCells count="16">
    <mergeCell ref="A1:BM1"/>
    <mergeCell ref="A8:AN8"/>
    <mergeCell ref="B9:C9"/>
    <mergeCell ref="D9:F9"/>
    <mergeCell ref="G9:N9"/>
    <mergeCell ref="O9:X9"/>
    <mergeCell ref="Y9:AN9"/>
    <mergeCell ref="A44:BM44"/>
    <mergeCell ref="A50:BM50"/>
    <mergeCell ref="A22:AP22"/>
    <mergeCell ref="B23:D23"/>
    <mergeCell ref="E23:I23"/>
    <mergeCell ref="J23:P23"/>
    <mergeCell ref="Q23:Z23"/>
    <mergeCell ref="AA23:AP23"/>
    <mergeCell ref="A38:C38"/>
  </mergeCells>
  <hyperlinks>
    <hyperlink ref="A7" r:id="rId1" xr:uid="{00000000-0004-0000-0300-000000000000}"/>
    <hyperlink ref="B7" r:id="rId2" location=":~:text=%2D%20Ng%C6%B0%E1%BB%9Di%20lao%20%C4%91%E1%BB%99ng%20l%C3%A0m%20%C4%91%E1%BB%A7,%3D%20M%2F12%20x%20TLTB." xr:uid="{00000000-0004-0000-0300-000001000000}"/>
    <hyperlink ref="C7" r:id="rId3" xr:uid="{00000000-0004-0000-0300-000002000000}"/>
    <hyperlink ref="D7" r:id="rId4" xr:uid="{00000000-0004-0000-0300-000003000000}"/>
    <hyperlink ref="A21" r:id="rId5" location="cac-cap-do-lap-trinh-vien-can-quan-tam-lap-trinh-vien-so-cap-junior-developer" xr:uid="{00000000-0004-0000-0300-000004000000}"/>
    <hyperlink ref="D39" r:id="rId6" location=":~:text=khi%20ngh%E1%BB%89%20h%C6%B0u;-,%2D%20B%E1%BA%AFt%20%C4%91%E1%BA%A7u%20tham%20gia%20BHXH%20t%E1%BB%AB%20ng%C3%A0y%2001/01/,%C4%91%C3%B3ng%20b%E1%BA%A3o%20hi%E1%BB%83m%20x%C3%A3%20h%E1%BB%99i." xr:uid="{00000000-0004-0000-0300-000005000000}"/>
  </hyperlinks>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M1035"/>
  <sheetViews>
    <sheetView topLeftCell="A40" zoomScale="59" workbookViewId="0">
      <selection activeCell="F67" sqref="F67"/>
    </sheetView>
  </sheetViews>
  <sheetFormatPr defaultColWidth="12.54296875" defaultRowHeight="12.5" x14ac:dyDescent="0.25"/>
  <cols>
    <col min="1" max="1" width="52.54296875" bestFit="1" customWidth="1"/>
    <col min="2" max="2" width="17.54296875" bestFit="1" customWidth="1"/>
    <col min="3" max="5" width="13.453125" bestFit="1" customWidth="1"/>
    <col min="6" max="6" width="52.54296875" bestFit="1" customWidth="1"/>
    <col min="7" max="7" width="17.54296875" bestFit="1" customWidth="1"/>
    <col min="8" max="9" width="13.453125" bestFit="1" customWidth="1"/>
    <col min="10" max="10" width="35.7265625" bestFit="1" customWidth="1"/>
    <col min="11" max="11" width="17.54296875" bestFit="1" customWidth="1"/>
    <col min="12" max="28" width="13.453125" bestFit="1" customWidth="1"/>
    <col min="29" max="29" width="21.7265625" bestFit="1" customWidth="1"/>
    <col min="30" max="30" width="15.1796875" bestFit="1" customWidth="1"/>
    <col min="31" max="31" width="13.453125" bestFit="1" customWidth="1"/>
    <col min="32" max="32" width="34.81640625" bestFit="1" customWidth="1"/>
    <col min="33" max="33" width="15.1796875" bestFit="1" customWidth="1"/>
    <col min="34" max="39" width="13.453125" bestFit="1" customWidth="1"/>
    <col min="40" max="40" width="26" bestFit="1" customWidth="1"/>
    <col min="41" max="41" width="13.453125" bestFit="1" customWidth="1"/>
    <col min="42" max="42" width="30.54296875" bestFit="1" customWidth="1"/>
    <col min="43" max="64" width="15.1796875" bestFit="1" customWidth="1"/>
    <col min="65" max="65" width="35.453125" bestFit="1" customWidth="1"/>
  </cols>
  <sheetData>
    <row r="1" spans="1:65" ht="15" x14ac:dyDescent="0.25">
      <c r="A1" s="161" t="s">
        <v>0</v>
      </c>
      <c r="B1" s="159"/>
      <c r="C1" s="159"/>
      <c r="D1" s="159"/>
      <c r="E1" s="159"/>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159"/>
      <c r="AG1" s="159"/>
      <c r="AH1" s="159"/>
      <c r="AI1" s="159"/>
      <c r="AJ1" s="159"/>
      <c r="AK1" s="159"/>
      <c r="AL1" s="159"/>
      <c r="AM1" s="159"/>
      <c r="AN1" s="159"/>
      <c r="AO1" s="159"/>
      <c r="AP1" s="159"/>
      <c r="AQ1" s="159"/>
      <c r="AR1" s="159"/>
      <c r="AS1" s="159"/>
      <c r="AT1" s="159"/>
      <c r="AU1" s="159"/>
      <c r="AV1" s="159"/>
      <c r="AW1" s="159"/>
      <c r="AX1" s="159"/>
      <c r="AY1" s="159"/>
      <c r="AZ1" s="159"/>
      <c r="BA1" s="159"/>
      <c r="BB1" s="159"/>
      <c r="BC1" s="159"/>
      <c r="BD1" s="159"/>
      <c r="BE1" s="159"/>
      <c r="BF1" s="159"/>
      <c r="BG1" s="159"/>
      <c r="BH1" s="159"/>
      <c r="BI1" s="159"/>
      <c r="BJ1" s="159"/>
      <c r="BK1" s="159"/>
      <c r="BL1" s="159"/>
      <c r="BM1" s="159"/>
    </row>
    <row r="2" spans="1:65" ht="15.5" x14ac:dyDescent="0.25">
      <c r="A2" s="1" t="s">
        <v>1</v>
      </c>
      <c r="B2" s="2">
        <v>2025</v>
      </c>
      <c r="C2" s="2">
        <v>2026</v>
      </c>
      <c r="D2" s="2">
        <v>2027</v>
      </c>
      <c r="E2" s="2">
        <v>2028</v>
      </c>
      <c r="F2" s="2">
        <v>2029</v>
      </c>
      <c r="G2" s="2">
        <v>2030</v>
      </c>
      <c r="H2" s="2">
        <v>2031</v>
      </c>
      <c r="I2" s="2">
        <v>2032</v>
      </c>
      <c r="J2" s="2">
        <v>2033</v>
      </c>
      <c r="K2" s="2">
        <v>2034</v>
      </c>
      <c r="L2" s="2">
        <v>2035</v>
      </c>
      <c r="M2" s="2">
        <v>2036</v>
      </c>
      <c r="N2" s="2">
        <v>2037</v>
      </c>
      <c r="O2" s="2">
        <v>2038</v>
      </c>
      <c r="P2" s="2">
        <v>2039</v>
      </c>
      <c r="Q2" s="2">
        <v>2040</v>
      </c>
      <c r="R2" s="2">
        <v>2041</v>
      </c>
      <c r="S2" s="2">
        <v>2042</v>
      </c>
      <c r="T2" s="2">
        <v>2043</v>
      </c>
      <c r="U2" s="2">
        <v>2044</v>
      </c>
      <c r="V2" s="2">
        <v>2045</v>
      </c>
      <c r="W2" s="2">
        <v>2046</v>
      </c>
      <c r="X2" s="2">
        <v>2047</v>
      </c>
      <c r="Y2" s="2">
        <v>2048</v>
      </c>
      <c r="Z2" s="2">
        <v>2049</v>
      </c>
      <c r="AA2" s="2">
        <v>2050</v>
      </c>
      <c r="AB2" s="2">
        <v>2051</v>
      </c>
      <c r="AC2" s="2">
        <v>2052</v>
      </c>
      <c r="AD2" s="2">
        <v>2053</v>
      </c>
      <c r="AE2" s="2">
        <v>2054</v>
      </c>
      <c r="AF2" s="2">
        <v>2055</v>
      </c>
      <c r="AG2" s="2">
        <v>2056</v>
      </c>
      <c r="AH2" s="2">
        <v>2057</v>
      </c>
      <c r="AI2" s="2">
        <v>2058</v>
      </c>
      <c r="AJ2" s="2">
        <v>2059</v>
      </c>
      <c r="AK2" s="2">
        <v>2060</v>
      </c>
      <c r="AL2" s="2">
        <v>2061</v>
      </c>
      <c r="AM2" s="2">
        <v>2062</v>
      </c>
      <c r="AN2" s="2">
        <v>2063</v>
      </c>
      <c r="AO2" s="2">
        <v>2064</v>
      </c>
      <c r="AP2" s="2">
        <v>2065</v>
      </c>
      <c r="AQ2" s="2">
        <v>2066</v>
      </c>
      <c r="AR2" s="2">
        <v>2067</v>
      </c>
      <c r="AS2" s="2">
        <v>2068</v>
      </c>
      <c r="AT2" s="2">
        <v>2069</v>
      </c>
      <c r="AU2" s="2">
        <v>2070</v>
      </c>
      <c r="AV2" s="2">
        <v>2071</v>
      </c>
      <c r="AW2" s="2">
        <v>2072</v>
      </c>
      <c r="AX2" s="2">
        <v>2073</v>
      </c>
      <c r="AY2" s="2">
        <v>2074</v>
      </c>
      <c r="AZ2" s="2">
        <v>2075</v>
      </c>
      <c r="BA2" s="2">
        <v>2076</v>
      </c>
      <c r="BB2" s="2">
        <v>2077</v>
      </c>
      <c r="BC2" s="2">
        <v>2078</v>
      </c>
      <c r="BD2" s="2">
        <v>2079</v>
      </c>
      <c r="BE2" s="2">
        <v>2080</v>
      </c>
      <c r="BF2" s="2">
        <v>2081</v>
      </c>
      <c r="BG2" s="2">
        <v>2082</v>
      </c>
      <c r="BH2" s="2">
        <v>2083</v>
      </c>
      <c r="BI2" s="2">
        <v>2084</v>
      </c>
      <c r="BJ2" s="2">
        <v>2085</v>
      </c>
      <c r="BK2" s="2">
        <v>2086</v>
      </c>
      <c r="BL2" s="2">
        <v>2087</v>
      </c>
      <c r="BM2" s="2">
        <v>2088</v>
      </c>
    </row>
    <row r="3" spans="1:65" ht="15.5" x14ac:dyDescent="0.25">
      <c r="A3" s="1" t="s">
        <v>2</v>
      </c>
      <c r="B3" s="2">
        <v>22</v>
      </c>
      <c r="C3" s="2">
        <v>23</v>
      </c>
      <c r="D3" s="2">
        <v>24</v>
      </c>
      <c r="E3" s="2">
        <v>25</v>
      </c>
      <c r="F3" s="2">
        <v>26</v>
      </c>
      <c r="G3" s="2">
        <v>27</v>
      </c>
      <c r="H3" s="2">
        <v>28</v>
      </c>
      <c r="I3" s="2">
        <v>29</v>
      </c>
      <c r="J3" s="2">
        <v>30</v>
      </c>
      <c r="K3" s="2">
        <v>31</v>
      </c>
      <c r="L3" s="2">
        <v>32</v>
      </c>
      <c r="M3" s="2">
        <v>33</v>
      </c>
      <c r="N3" s="2">
        <v>34</v>
      </c>
      <c r="O3" s="2">
        <v>35</v>
      </c>
      <c r="P3" s="2">
        <v>36</v>
      </c>
      <c r="Q3" s="2">
        <v>37</v>
      </c>
      <c r="R3" s="2">
        <v>38</v>
      </c>
      <c r="S3" s="2">
        <v>39</v>
      </c>
      <c r="T3" s="2">
        <v>40</v>
      </c>
      <c r="U3" s="2">
        <v>41</v>
      </c>
      <c r="V3" s="2">
        <v>42</v>
      </c>
      <c r="W3" s="2">
        <v>43</v>
      </c>
      <c r="X3" s="2">
        <v>44</v>
      </c>
      <c r="Y3" s="2">
        <v>45</v>
      </c>
      <c r="Z3" s="2">
        <v>46</v>
      </c>
      <c r="AA3" s="2">
        <v>47</v>
      </c>
      <c r="AB3" s="2">
        <v>48</v>
      </c>
      <c r="AC3" s="2">
        <v>49</v>
      </c>
      <c r="AD3" s="2">
        <v>50</v>
      </c>
      <c r="AE3" s="2">
        <v>51</v>
      </c>
      <c r="AF3" s="2">
        <v>52</v>
      </c>
      <c r="AG3" s="2">
        <v>53</v>
      </c>
      <c r="AH3" s="2">
        <v>54</v>
      </c>
      <c r="AI3" s="2">
        <v>55</v>
      </c>
      <c r="AJ3" s="2">
        <v>56</v>
      </c>
      <c r="AK3" s="2">
        <v>57</v>
      </c>
      <c r="AL3" s="2">
        <v>58</v>
      </c>
      <c r="AM3" s="2">
        <v>59</v>
      </c>
      <c r="AN3" s="2">
        <v>60</v>
      </c>
      <c r="AO3" s="2">
        <v>61</v>
      </c>
      <c r="AP3" s="2">
        <v>62</v>
      </c>
      <c r="AQ3" s="2">
        <v>63</v>
      </c>
      <c r="AR3" s="2">
        <v>64</v>
      </c>
      <c r="AS3" s="2">
        <v>65</v>
      </c>
      <c r="AT3" s="2">
        <v>66</v>
      </c>
      <c r="AU3" s="2">
        <v>67</v>
      </c>
      <c r="AV3" s="2">
        <v>68</v>
      </c>
      <c r="AW3" s="2">
        <v>69</v>
      </c>
      <c r="AX3" s="2">
        <v>70</v>
      </c>
      <c r="AY3" s="2">
        <v>71</v>
      </c>
      <c r="AZ3" s="2">
        <v>72</v>
      </c>
      <c r="BA3" s="2">
        <v>73</v>
      </c>
      <c r="BB3" s="2">
        <v>74</v>
      </c>
      <c r="BC3" s="2">
        <v>75</v>
      </c>
      <c r="BD3" s="2">
        <v>76</v>
      </c>
      <c r="BE3" s="2">
        <v>77</v>
      </c>
      <c r="BF3" s="2">
        <v>78</v>
      </c>
      <c r="BG3" s="2">
        <v>79</v>
      </c>
      <c r="BH3" s="2">
        <v>80</v>
      </c>
      <c r="BI3" s="2">
        <v>81</v>
      </c>
      <c r="BJ3" s="2">
        <v>82</v>
      </c>
      <c r="BK3" s="2">
        <v>83</v>
      </c>
      <c r="BL3" s="2">
        <v>84</v>
      </c>
      <c r="BM3" s="2">
        <v>85</v>
      </c>
    </row>
    <row r="4" spans="1:65" ht="62" x14ac:dyDescent="0.25">
      <c r="A4" s="1" t="s">
        <v>3</v>
      </c>
      <c r="B4" s="3"/>
      <c r="C4" s="3"/>
      <c r="D4" s="3"/>
      <c r="E4" s="3"/>
      <c r="F4" s="3"/>
      <c r="G4" s="3"/>
      <c r="H4" s="4" t="s">
        <v>4</v>
      </c>
      <c r="I4" s="5"/>
      <c r="J4" s="6" t="s">
        <v>5</v>
      </c>
      <c r="K4" s="4" t="s">
        <v>6</v>
      </c>
      <c r="L4" s="3"/>
      <c r="M4" s="3"/>
      <c r="N4" s="3"/>
      <c r="O4" s="3"/>
      <c r="P4" s="3"/>
      <c r="Q4" s="3"/>
      <c r="R4" s="3"/>
      <c r="S4" s="3"/>
      <c r="T4" s="3"/>
      <c r="U4" s="3"/>
      <c r="V4" s="3"/>
      <c r="W4" s="3"/>
      <c r="X4" s="3"/>
      <c r="Y4" s="3"/>
      <c r="Z4" s="3"/>
      <c r="AA4" s="3"/>
      <c r="AB4" s="5"/>
      <c r="AC4" s="6" t="s">
        <v>7</v>
      </c>
      <c r="AD4" s="3"/>
      <c r="AE4" s="3"/>
      <c r="AF4" s="6" t="s">
        <v>8</v>
      </c>
      <c r="AG4" s="5"/>
      <c r="AH4" s="3"/>
      <c r="AI4" s="3"/>
      <c r="AJ4" s="3"/>
      <c r="AK4" s="3"/>
      <c r="AL4" s="3"/>
      <c r="AM4" s="3"/>
      <c r="AN4" s="6" t="s">
        <v>9</v>
      </c>
      <c r="AO4" s="3"/>
      <c r="AP4" s="6" t="s">
        <v>10</v>
      </c>
      <c r="AQ4" s="3"/>
      <c r="AR4" s="3"/>
      <c r="AS4" s="3"/>
      <c r="AT4" s="5"/>
      <c r="AU4" s="3"/>
      <c r="AV4" s="3"/>
      <c r="AW4" s="3"/>
      <c r="AX4" s="3"/>
      <c r="AY4" s="6" t="s">
        <v>11</v>
      </c>
      <c r="AZ4" s="3"/>
      <c r="BA4" s="3"/>
      <c r="BB4" s="3"/>
      <c r="BC4" s="3"/>
      <c r="BD4" s="3"/>
      <c r="BE4" s="3"/>
      <c r="BF4" s="3"/>
      <c r="BG4" s="3"/>
      <c r="BH4" s="3"/>
      <c r="BI4" s="3"/>
      <c r="BJ4" s="3"/>
      <c r="BK4" s="3"/>
      <c r="BL4" s="3"/>
      <c r="BM4" s="6" t="s">
        <v>12</v>
      </c>
    </row>
    <row r="5" spans="1:65" ht="15.5" x14ac:dyDescent="0.25">
      <c r="A5" s="1" t="s">
        <v>196</v>
      </c>
      <c r="B5" s="57">
        <f>'1. Drivers'!B17</f>
        <v>2.9499999999999998E-2</v>
      </c>
      <c r="C5" s="57">
        <f>'1. Drivers'!B18</f>
        <v>2.4899999999999999E-2</v>
      </c>
      <c r="D5" s="57">
        <f>'1. Drivers'!B19</f>
        <v>2.8000000000000001E-2</v>
      </c>
      <c r="E5" s="57">
        <f>'1. Drivers'!B20</f>
        <v>2.9000000000000001E-2</v>
      </c>
      <c r="F5" s="57">
        <f>'1. Drivers'!B21</f>
        <v>2.9000000000000001E-2</v>
      </c>
      <c r="G5" s="57">
        <f>'1. Drivers'!B22</f>
        <v>2.9000000000000001E-2</v>
      </c>
      <c r="H5" s="57">
        <f>'1. Drivers'!$B$23</f>
        <v>2.8810000000000002E-2</v>
      </c>
      <c r="I5" s="57">
        <f>'1. Drivers'!$B$23</f>
        <v>2.8810000000000002E-2</v>
      </c>
      <c r="J5" s="57">
        <f>'1. Drivers'!$B$23</f>
        <v>2.8810000000000002E-2</v>
      </c>
      <c r="K5" s="57">
        <f>'1. Drivers'!$B$23</f>
        <v>2.8810000000000002E-2</v>
      </c>
      <c r="L5" s="57">
        <f>'1. Drivers'!$B$23</f>
        <v>2.8810000000000002E-2</v>
      </c>
      <c r="M5" s="57">
        <f>'1. Drivers'!$B$23</f>
        <v>2.8810000000000002E-2</v>
      </c>
      <c r="N5" s="57">
        <f>'1. Drivers'!$B$23</f>
        <v>2.8810000000000002E-2</v>
      </c>
      <c r="O5" s="57">
        <f>'1. Drivers'!$B$23</f>
        <v>2.8810000000000002E-2</v>
      </c>
      <c r="P5" s="57">
        <f>'1. Drivers'!$B$23</f>
        <v>2.8810000000000002E-2</v>
      </c>
      <c r="Q5" s="57">
        <f>'1. Drivers'!$B$23</f>
        <v>2.8810000000000002E-2</v>
      </c>
      <c r="R5" s="57">
        <f>'1. Drivers'!$B$23</f>
        <v>2.8810000000000002E-2</v>
      </c>
      <c r="S5" s="57">
        <f>'1. Drivers'!$B$23</f>
        <v>2.8810000000000002E-2</v>
      </c>
      <c r="T5" s="57">
        <f>'1. Drivers'!$B$23</f>
        <v>2.8810000000000002E-2</v>
      </c>
      <c r="U5" s="57">
        <f>'1. Drivers'!$B$23</f>
        <v>2.8810000000000002E-2</v>
      </c>
      <c r="V5" s="57">
        <f>'1. Drivers'!$B$23</f>
        <v>2.8810000000000002E-2</v>
      </c>
      <c r="W5" s="57">
        <f>'1. Drivers'!$B$23</f>
        <v>2.8810000000000002E-2</v>
      </c>
      <c r="X5" s="57">
        <f>'1. Drivers'!$B$23</f>
        <v>2.8810000000000002E-2</v>
      </c>
      <c r="Y5" s="57">
        <f>'1. Drivers'!$B$23</f>
        <v>2.8810000000000002E-2</v>
      </c>
      <c r="Z5" s="57">
        <f>'1. Drivers'!$B$23</f>
        <v>2.8810000000000002E-2</v>
      </c>
      <c r="AA5" s="57">
        <f>'1. Drivers'!$B$23</f>
        <v>2.8810000000000002E-2</v>
      </c>
      <c r="AB5" s="57">
        <f>'1. Drivers'!$B$23</f>
        <v>2.8810000000000002E-2</v>
      </c>
      <c r="AC5" s="57">
        <f>'1. Drivers'!$B$23</f>
        <v>2.8810000000000002E-2</v>
      </c>
      <c r="AD5" s="57">
        <f>'1. Drivers'!$B$23</f>
        <v>2.8810000000000002E-2</v>
      </c>
      <c r="AE5" s="57">
        <f>'1. Drivers'!$B$23</f>
        <v>2.8810000000000002E-2</v>
      </c>
      <c r="AF5" s="57">
        <f>'1. Drivers'!$B$23</f>
        <v>2.8810000000000002E-2</v>
      </c>
      <c r="AG5" s="57">
        <f>'1. Drivers'!$B$23</f>
        <v>2.8810000000000002E-2</v>
      </c>
      <c r="AH5" s="57">
        <f>'1. Drivers'!$B$23</f>
        <v>2.8810000000000002E-2</v>
      </c>
      <c r="AI5" s="57">
        <f>'1. Drivers'!$B$23</f>
        <v>2.8810000000000002E-2</v>
      </c>
      <c r="AJ5" s="57">
        <f>'1. Drivers'!$B$23</f>
        <v>2.8810000000000002E-2</v>
      </c>
      <c r="AK5" s="57">
        <f>'1. Drivers'!$B$23</f>
        <v>2.8810000000000002E-2</v>
      </c>
      <c r="AL5" s="57">
        <f>'1. Drivers'!$B$23</f>
        <v>2.8810000000000002E-2</v>
      </c>
      <c r="AM5" s="57">
        <f>'1. Drivers'!$B$23</f>
        <v>2.8810000000000002E-2</v>
      </c>
      <c r="AN5" s="57">
        <f>'1. Drivers'!$B$23</f>
        <v>2.8810000000000002E-2</v>
      </c>
      <c r="AO5" s="57">
        <f>'1. Drivers'!$B$23</f>
        <v>2.8810000000000002E-2</v>
      </c>
      <c r="AP5" s="57">
        <f>'1. Drivers'!$B$23</f>
        <v>2.8810000000000002E-2</v>
      </c>
      <c r="AQ5" s="57">
        <f>'1. Drivers'!$B$23</f>
        <v>2.8810000000000002E-2</v>
      </c>
      <c r="AR5" s="57">
        <f>'1. Drivers'!$B$23</f>
        <v>2.8810000000000002E-2</v>
      </c>
      <c r="AS5" s="57">
        <f>'1. Drivers'!$B$23</f>
        <v>2.8810000000000002E-2</v>
      </c>
      <c r="AT5" s="57">
        <f>'1. Drivers'!$B$23</f>
        <v>2.8810000000000002E-2</v>
      </c>
      <c r="AU5" s="57">
        <f>'1. Drivers'!$B$23</f>
        <v>2.8810000000000002E-2</v>
      </c>
      <c r="AV5" s="57">
        <f>'1. Drivers'!$B$23</f>
        <v>2.8810000000000002E-2</v>
      </c>
      <c r="AW5" s="57">
        <f>'1. Drivers'!$B$23</f>
        <v>2.8810000000000002E-2</v>
      </c>
      <c r="AX5" s="57">
        <f>'1. Drivers'!$B$23</f>
        <v>2.8810000000000002E-2</v>
      </c>
      <c r="AY5" s="57">
        <f>'1. Drivers'!$B$23</f>
        <v>2.8810000000000002E-2</v>
      </c>
      <c r="AZ5" s="57">
        <f>'1. Drivers'!$B$23</f>
        <v>2.8810000000000002E-2</v>
      </c>
      <c r="BA5" s="57">
        <f>'1. Drivers'!$B$23</f>
        <v>2.8810000000000002E-2</v>
      </c>
      <c r="BB5" s="57">
        <f>'1. Drivers'!$B$23</f>
        <v>2.8810000000000002E-2</v>
      </c>
      <c r="BC5" s="57">
        <f>'1. Drivers'!$B$23</f>
        <v>2.8810000000000002E-2</v>
      </c>
      <c r="BD5" s="57">
        <f>'1. Drivers'!$B$23</f>
        <v>2.8810000000000002E-2</v>
      </c>
      <c r="BE5" s="57">
        <f>'1. Drivers'!$B$23</f>
        <v>2.8810000000000002E-2</v>
      </c>
      <c r="BF5" s="57">
        <f>'1. Drivers'!$B$23</f>
        <v>2.8810000000000002E-2</v>
      </c>
      <c r="BG5" s="57">
        <f>'1. Drivers'!$B$23</f>
        <v>2.8810000000000002E-2</v>
      </c>
      <c r="BH5" s="57">
        <f>'1. Drivers'!$B$23</f>
        <v>2.8810000000000002E-2</v>
      </c>
      <c r="BI5" s="57">
        <f>'1. Drivers'!$B$23</f>
        <v>2.8810000000000002E-2</v>
      </c>
      <c r="BJ5" s="57">
        <f>'1. Drivers'!$B$23</f>
        <v>2.8810000000000002E-2</v>
      </c>
      <c r="BK5" s="57">
        <f>'1. Drivers'!$B$23</f>
        <v>2.8810000000000002E-2</v>
      </c>
      <c r="BL5" s="57">
        <f>'1. Drivers'!$B$23</f>
        <v>2.8810000000000002E-2</v>
      </c>
      <c r="BM5" s="57">
        <f>'1. Drivers'!$B$23</f>
        <v>2.8810000000000002E-2</v>
      </c>
    </row>
    <row r="6" spans="1:65" ht="15.5" x14ac:dyDescent="0.25">
      <c r="A6" s="75"/>
      <c r="B6" s="76"/>
      <c r="C6" s="76"/>
      <c r="D6" s="76"/>
      <c r="E6" s="76"/>
      <c r="F6" s="76"/>
      <c r="G6" s="76"/>
      <c r="H6" s="76"/>
      <c r="I6" s="76"/>
      <c r="J6" s="76"/>
      <c r="K6" s="76"/>
      <c r="L6" s="76"/>
      <c r="M6" s="76"/>
      <c r="N6" s="76"/>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c r="AP6" s="76"/>
      <c r="AQ6" s="7"/>
      <c r="AR6" s="7"/>
      <c r="AS6" s="7"/>
      <c r="AT6" s="7"/>
      <c r="AU6" s="7"/>
      <c r="AV6" s="7"/>
      <c r="AW6" s="7"/>
      <c r="AX6" s="7"/>
      <c r="AY6" s="7"/>
      <c r="AZ6" s="7"/>
      <c r="BA6" s="7"/>
      <c r="BB6" s="7"/>
      <c r="BC6" s="7"/>
      <c r="BD6" s="7"/>
      <c r="BE6" s="7"/>
      <c r="BF6" s="7"/>
      <c r="BG6" s="7"/>
      <c r="BH6" s="7"/>
      <c r="BI6" s="7"/>
      <c r="BJ6" s="7"/>
      <c r="BK6" s="7"/>
      <c r="BL6" s="7"/>
      <c r="BM6" s="7"/>
    </row>
    <row r="7" spans="1:65" ht="15" x14ac:dyDescent="0.25">
      <c r="A7" s="174" t="s">
        <v>231</v>
      </c>
      <c r="B7" s="159"/>
      <c r="C7" s="159"/>
      <c r="D7" s="159"/>
      <c r="E7" s="159"/>
      <c r="F7" s="159"/>
      <c r="G7" s="159"/>
      <c r="H7" s="159"/>
      <c r="I7" s="159"/>
      <c r="J7" s="159"/>
      <c r="K7" s="159"/>
      <c r="L7" s="159"/>
      <c r="M7" s="159"/>
      <c r="N7" s="159"/>
      <c r="O7" s="159"/>
      <c r="P7" s="159"/>
      <c r="Q7" s="159"/>
      <c r="R7" s="159"/>
      <c r="S7" s="159"/>
      <c r="T7" s="159"/>
      <c r="U7" s="159"/>
      <c r="V7" s="159"/>
      <c r="W7" s="159"/>
      <c r="X7" s="159"/>
      <c r="Y7" s="159"/>
      <c r="Z7" s="159"/>
      <c r="AA7" s="159"/>
      <c r="AB7" s="159"/>
      <c r="AC7" s="159"/>
      <c r="AD7" s="159"/>
      <c r="AE7" s="159"/>
      <c r="AF7" s="159"/>
      <c r="AG7" s="159"/>
      <c r="AH7" s="159"/>
      <c r="AI7" s="159"/>
      <c r="AJ7" s="159"/>
      <c r="AK7" s="159"/>
      <c r="AL7" s="159"/>
      <c r="AM7" s="159"/>
      <c r="AN7" s="159"/>
      <c r="AO7" s="159"/>
      <c r="AP7" s="159"/>
      <c r="AQ7" s="159"/>
      <c r="AR7" s="159"/>
      <c r="AS7" s="159"/>
      <c r="AT7" s="159"/>
      <c r="AU7" s="159"/>
      <c r="AV7" s="159"/>
      <c r="AW7" s="159"/>
      <c r="AX7" s="159"/>
      <c r="AY7" s="159"/>
      <c r="AZ7" s="159"/>
      <c r="BA7" s="159"/>
      <c r="BB7" s="159"/>
      <c r="BC7" s="159"/>
      <c r="BD7" s="159"/>
      <c r="BE7" s="159"/>
      <c r="BF7" s="159"/>
      <c r="BG7" s="159"/>
      <c r="BH7" s="159"/>
      <c r="BI7" s="159"/>
      <c r="BJ7" s="159"/>
      <c r="BK7" s="159"/>
      <c r="BL7" s="159"/>
      <c r="BM7" s="159"/>
    </row>
    <row r="8" spans="1:65" ht="15.5" x14ac:dyDescent="0.25">
      <c r="A8" s="5" t="s">
        <v>232</v>
      </c>
      <c r="B8" s="47">
        <f>B59</f>
        <v>325459544.28517646</v>
      </c>
      <c r="C8" s="47">
        <f t="shared" ref="C8:J8" si="0">B8*(1+C5)</f>
        <v>333563486.9378773</v>
      </c>
      <c r="D8" s="47">
        <f t="shared" si="0"/>
        <v>342903264.57213789</v>
      </c>
      <c r="E8" s="47">
        <f t="shared" si="0"/>
        <v>352847459.24472988</v>
      </c>
      <c r="F8" s="47">
        <f t="shared" si="0"/>
        <v>363080035.56282699</v>
      </c>
      <c r="G8" s="47">
        <f t="shared" si="0"/>
        <v>373609356.59414893</v>
      </c>
      <c r="H8" s="47">
        <f t="shared" si="0"/>
        <v>384373042.15762639</v>
      </c>
      <c r="I8" s="47">
        <f t="shared" si="0"/>
        <v>395446829.50218761</v>
      </c>
      <c r="J8" s="47">
        <f t="shared" si="0"/>
        <v>406839652.66014564</v>
      </c>
      <c r="K8" s="47">
        <f>(G57+K43)*(1+C5)*(1+D5)*(1+E5)*(1+F5)*(1+G5)*(1+H5)^(K2-H2+1)</f>
        <v>505838634.17832083</v>
      </c>
      <c r="L8" s="47">
        <f>G57*(1+C5)*(1+D5)*(1+E5)*(1+F5)*(1+G5)*(1+H5)^(L2-H2+1)</f>
        <v>363027669.7772131</v>
      </c>
      <c r="M8" s="47">
        <f t="shared" ref="M8:AX8" si="1">L8*(1+M5)</f>
        <v>373486496.94349462</v>
      </c>
      <c r="N8" s="47">
        <f t="shared" si="1"/>
        <v>384246642.92043668</v>
      </c>
      <c r="O8" s="47">
        <f t="shared" si="1"/>
        <v>395316788.70297444</v>
      </c>
      <c r="P8" s="47">
        <f t="shared" si="1"/>
        <v>406705865.38550711</v>
      </c>
      <c r="Q8" s="47">
        <f t="shared" si="1"/>
        <v>418423061.36726356</v>
      </c>
      <c r="R8" s="47">
        <f t="shared" si="1"/>
        <v>430477829.76525444</v>
      </c>
      <c r="S8" s="47">
        <f t="shared" si="1"/>
        <v>442879896.04079139</v>
      </c>
      <c r="T8" s="47">
        <f t="shared" si="1"/>
        <v>455639265.84572661</v>
      </c>
      <c r="U8" s="47">
        <f t="shared" si="1"/>
        <v>468766233.094742</v>
      </c>
      <c r="V8" s="47">
        <f t="shared" si="1"/>
        <v>482271388.2702015</v>
      </c>
      <c r="W8" s="47">
        <f t="shared" si="1"/>
        <v>496165626.96626604</v>
      </c>
      <c r="X8" s="47">
        <f t="shared" si="1"/>
        <v>510460158.67916417</v>
      </c>
      <c r="Y8" s="47">
        <f t="shared" si="1"/>
        <v>525166515.85071087</v>
      </c>
      <c r="Z8" s="47">
        <f t="shared" si="1"/>
        <v>540296563.17236984</v>
      </c>
      <c r="AA8" s="47">
        <f t="shared" si="1"/>
        <v>555862507.1573658</v>
      </c>
      <c r="AB8" s="47">
        <f t="shared" si="1"/>
        <v>571876905.9885695</v>
      </c>
      <c r="AC8" s="47">
        <f t="shared" si="1"/>
        <v>588352679.65010023</v>
      </c>
      <c r="AD8" s="47">
        <f t="shared" si="1"/>
        <v>605303120.35081959</v>
      </c>
      <c r="AE8" s="47">
        <f t="shared" si="1"/>
        <v>622741903.24812675</v>
      </c>
      <c r="AF8" s="47">
        <f t="shared" si="1"/>
        <v>640683097.48070526</v>
      </c>
      <c r="AG8" s="47">
        <f t="shared" si="1"/>
        <v>659141177.51912439</v>
      </c>
      <c r="AH8" s="47">
        <f t="shared" si="1"/>
        <v>678131034.84345031</v>
      </c>
      <c r="AI8" s="47">
        <f t="shared" si="1"/>
        <v>697667989.95729005</v>
      </c>
      <c r="AJ8" s="47">
        <f t="shared" si="1"/>
        <v>717767804.74795961</v>
      </c>
      <c r="AK8" s="47">
        <f t="shared" si="1"/>
        <v>738446695.2027483</v>
      </c>
      <c r="AL8" s="47">
        <f t="shared" si="1"/>
        <v>759721344.49153948</v>
      </c>
      <c r="AM8" s="47">
        <f t="shared" si="1"/>
        <v>781608916.4263407</v>
      </c>
      <c r="AN8" s="47">
        <f t="shared" si="1"/>
        <v>804127069.30858362</v>
      </c>
      <c r="AO8" s="47">
        <f t="shared" si="1"/>
        <v>827293970.1753639</v>
      </c>
      <c r="AP8" s="47">
        <f t="shared" si="1"/>
        <v>851128309.45611608</v>
      </c>
      <c r="AQ8" s="47">
        <f t="shared" si="1"/>
        <v>875649316.05154681</v>
      </c>
      <c r="AR8" s="47">
        <f t="shared" si="1"/>
        <v>900876772.8469919</v>
      </c>
      <c r="AS8" s="47">
        <f t="shared" si="1"/>
        <v>926831032.67271376</v>
      </c>
      <c r="AT8" s="47">
        <f t="shared" si="1"/>
        <v>953533034.72401464</v>
      </c>
      <c r="AU8" s="47">
        <f t="shared" si="1"/>
        <v>981004321.45441353</v>
      </c>
      <c r="AV8" s="47">
        <f t="shared" si="1"/>
        <v>1009267055.9555151</v>
      </c>
      <c r="AW8" s="47">
        <f t="shared" si="1"/>
        <v>1038344039.8375936</v>
      </c>
      <c r="AX8" s="47">
        <f t="shared" si="1"/>
        <v>1068258731.6253146</v>
      </c>
      <c r="AY8" s="47">
        <f>0</f>
        <v>0</v>
      </c>
      <c r="AZ8" s="47">
        <f>AX8*(1+AY5)*(1+AZ5)</f>
        <v>1130698471.6877799</v>
      </c>
      <c r="BA8" s="47">
        <f t="shared" ref="BA8:BM8" si="2">AZ8*(1+BA5)</f>
        <v>1163273894.6571047</v>
      </c>
      <c r="BB8" s="47">
        <f t="shared" si="2"/>
        <v>1196787815.562176</v>
      </c>
      <c r="BC8" s="47">
        <f t="shared" si="2"/>
        <v>1231267272.5285223</v>
      </c>
      <c r="BD8" s="47">
        <f t="shared" si="2"/>
        <v>1266740082.650069</v>
      </c>
      <c r="BE8" s="47">
        <f t="shared" si="2"/>
        <v>1303234864.4312174</v>
      </c>
      <c r="BF8" s="47">
        <f t="shared" si="2"/>
        <v>1340781060.8754809</v>
      </c>
      <c r="BG8" s="47">
        <f t="shared" si="2"/>
        <v>1379408963.2393036</v>
      </c>
      <c r="BH8" s="47">
        <f t="shared" si="2"/>
        <v>1419149735.470228</v>
      </c>
      <c r="BI8" s="47">
        <f t="shared" si="2"/>
        <v>1460035439.3491251</v>
      </c>
      <c r="BJ8" s="47">
        <f t="shared" si="2"/>
        <v>1502099060.3567734</v>
      </c>
      <c r="BK8" s="47">
        <f t="shared" si="2"/>
        <v>1545374534.2856519</v>
      </c>
      <c r="BL8" s="47">
        <f t="shared" si="2"/>
        <v>1589896774.6184216</v>
      </c>
      <c r="BM8" s="47">
        <f t="shared" si="2"/>
        <v>1635701700.6951783</v>
      </c>
    </row>
    <row r="9" spans="1:65" ht="15.5" x14ac:dyDescent="0.25">
      <c r="A9" s="5" t="s">
        <v>233</v>
      </c>
      <c r="B9" s="5"/>
      <c r="C9" s="5"/>
      <c r="D9" s="5"/>
      <c r="E9" s="5"/>
      <c r="F9" s="5"/>
      <c r="G9" s="5"/>
      <c r="H9" s="5"/>
      <c r="I9" s="5"/>
      <c r="J9" s="47">
        <f>K28*(1+C5)*(1+D5)*(1+E5)*(1+F5)*(1+G5)*(1+H5)^(J2-H2+1)</f>
        <v>41251543.466861241</v>
      </c>
      <c r="K9" s="47">
        <f>K29*(1+C5)*(1+D5)*(1+E5)*(1+F5)*(1+G5)*(1+H5)^4</f>
        <v>60444849.103171259</v>
      </c>
      <c r="L9" s="47">
        <f>K30*(1+C5)*(1+D5)*(1+E5)*(1+F5)*(1+G5)*(1+H5)^5</f>
        <v>91294729.770266384</v>
      </c>
      <c r="M9" s="47">
        <f>K30*(1+C5)*(1+D5)*(1+E5)*(1+F5)*(1+G5)*(1+H5)^6</f>
        <v>93924930.934947759</v>
      </c>
      <c r="N9" s="47">
        <f>K31*(1+C5)*(1+D5)*(1+E5)*(1+F5)*(1+G5)*(1+H5)^7</f>
        <v>70022397.242886677</v>
      </c>
      <c r="O9" s="47">
        <f>K31*(1+C5)*(1+D5)*(1+E5)*(1+F5)*(1+G5)*(1+H5)^8</f>
        <v>72039742.507454246</v>
      </c>
      <c r="P9" s="47">
        <f>K31*(1+C5)*(1+D5)*(1+E5)*(1+F5)*(1+G5)*(1+H5)^9</f>
        <v>74115207.489094004</v>
      </c>
      <c r="Q9" s="47">
        <f>$K$32*(1+$C$5)*(1+$D$5)*(1+$E$5)*(1+$F$5)*(1+$G$5)*(1+$H$5)^10</f>
        <v>37057726.775791436</v>
      </c>
      <c r="R9" s="47">
        <f>$K$32*(1+$C$5)*(1+$D$5)*(1+$E$5)*(1+$F$5)*(1+$G$5)*(1+$H$5)^11</f>
        <v>38125359.884201989</v>
      </c>
      <c r="S9" s="47">
        <f>$K$32*(1+$C$5)*(1+$D$5)*(1+$E$5)*(1+$F$5)*(1+$G$5)*(1+$H$5)^12</f>
        <v>39223751.502465859</v>
      </c>
      <c r="T9" s="47">
        <f>$K$32*(1+$C$5)*(1+$D$5)*(1+$E$5)*(1+$F$5)*(1+$G$5)*(1+$H$5)^13</f>
        <v>40353787.783251897</v>
      </c>
      <c r="U9" s="47">
        <f>$K$32*(1+$C$5)*(1+$D$5)*(1+$E$5)*(1+$F$5)*(1+$G$5)*(1+$H$5)^14</f>
        <v>41516380.409287386</v>
      </c>
      <c r="V9" s="47">
        <f>$K$33*(1+$C$5)*(1+$D$5)*(1+$E$5)*(1+$F$5)*(1+$G$5)*(1+$H$5)^15</f>
        <v>73384588.929246768</v>
      </c>
      <c r="W9" s="47">
        <f>$K$33*(1+$C$5)*(1+$D$5)*(1+$E$5)*(1+$F$5)*(1+$G$5)*(1+$H$5)^16</f>
        <v>75498798.93629837</v>
      </c>
      <c r="X9" s="47">
        <f>$K$33*(1+$C$5)*(1+$D$5)*(1+$E$5)*(1+$F$5)*(1+$G$5)*(1+$H$5)^17</f>
        <v>77673919.333653122</v>
      </c>
      <c r="Y9" s="47">
        <f>$K$33*(1+$C$5)*(1+$D$5)*(1+$E$5)*(1+$F$5)*(1+$G$5)*(1+$H$5)^18</f>
        <v>79911704.949655682</v>
      </c>
      <c r="Z9" s="47">
        <f>$K$34*(1+$C$5)*(1+$D$5)*(1+$E$5)*(1+$F$5)*(1+$G$5)*(1+$H$5)^19</f>
        <v>97147035.95249325</v>
      </c>
      <c r="AA9" s="47">
        <f>$K$34*(1+$C$5)*(1+$D$5)*(1+$E$5)*(1+$F$5)*(1+$G$5)*(1+$H$5)^20</f>
        <v>99945842.058284581</v>
      </c>
      <c r="AB9" s="47">
        <f>$K$34*(1+$C$5)*(1+$D$5)*(1+$E$5)*(1+$F$5)*(1+$G$5)*(1+$H$5)^21</f>
        <v>102825281.76798376</v>
      </c>
      <c r="AC9" s="47">
        <f>($K$35+K36)*(1+$C$5)*(1+$D$5)*(1+$E$5)*(1+$F$5)*(1+$G$5)*(1+$H$5)^22</f>
        <v>364196597.6028983</v>
      </c>
      <c r="AD9" s="47">
        <f>$K$35*(1+$C$5)*(1+$D$5)*(1+$E$5)*(1+$F$5)*(1+$G$5)*(1+$H$5)^23</f>
        <v>234400611.41398999</v>
      </c>
      <c r="AE9" s="47">
        <f>$K$35*(1+$C$5)*(1+$D$5)*(1+$E$5)*(1+$F$5)*(1+$G$5)*(1+$H$5)^24</f>
        <v>241153693.02882707</v>
      </c>
      <c r="AF9" s="47">
        <f>$K$35*(1+$C$5)*(1+$D$5)*(1+$E$5)*(1+$F$5)*(1+$G$5)*(1+$H$5)^25</f>
        <v>248101330.92498755</v>
      </c>
      <c r="AG9" s="47">
        <f>K37*(1+$C$5)*(1+$D$5)*(1+$E$5)*(1+$F$5)*(1+$G$5)*(1+$H$5)^26</f>
        <v>391822429.61753929</v>
      </c>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row>
    <row r="10" spans="1:65" ht="15.5" x14ac:dyDescent="0.25">
      <c r="A10" s="5" t="s">
        <v>234</v>
      </c>
      <c r="B10" s="5"/>
      <c r="C10" s="5"/>
      <c r="D10" s="5"/>
      <c r="E10" s="5"/>
      <c r="F10" s="5"/>
      <c r="G10" s="5"/>
      <c r="H10" s="47">
        <f>K50*(1+C5)*(1+D5)*(1+E5)*(1+F5)*(1+G5)*(1+H5)</f>
        <v>562388174.37985539</v>
      </c>
      <c r="I10" s="47">
        <f>(K48+K49)*(1+C5)*(1+D5)*(1+E5)*(1+F5)*(1+G5)*(1+H5)^2</f>
        <v>45187390.713913061</v>
      </c>
      <c r="J10" s="47">
        <f t="shared" ref="J10:AX10" si="3">I10*(1+J5)</f>
        <v>46489239.440380894</v>
      </c>
      <c r="K10" s="47">
        <f t="shared" si="3"/>
        <v>47828594.428658269</v>
      </c>
      <c r="L10" s="47">
        <f t="shared" si="3"/>
        <v>49206536.234147914</v>
      </c>
      <c r="M10" s="47">
        <f t="shared" si="3"/>
        <v>50624176.543053716</v>
      </c>
      <c r="N10" s="47">
        <f t="shared" si="3"/>
        <v>52082659.069259092</v>
      </c>
      <c r="O10" s="47">
        <f t="shared" si="3"/>
        <v>53583160.477044448</v>
      </c>
      <c r="P10" s="47">
        <f t="shared" si="3"/>
        <v>55126891.330388099</v>
      </c>
      <c r="Q10" s="47">
        <f t="shared" si="3"/>
        <v>56715097.069616579</v>
      </c>
      <c r="R10" s="47">
        <f t="shared" si="3"/>
        <v>58349059.016192235</v>
      </c>
      <c r="S10" s="47">
        <f t="shared" si="3"/>
        <v>60030095.406448737</v>
      </c>
      <c r="T10" s="47">
        <f t="shared" si="3"/>
        <v>61759562.455108523</v>
      </c>
      <c r="U10" s="47">
        <f t="shared" si="3"/>
        <v>63538855.449440204</v>
      </c>
      <c r="V10" s="47">
        <f t="shared" si="3"/>
        <v>65369409.874938577</v>
      </c>
      <c r="W10" s="47">
        <f t="shared" si="3"/>
        <v>67252702.57343556</v>
      </c>
      <c r="X10" s="47">
        <f t="shared" si="3"/>
        <v>69190252.934576243</v>
      </c>
      <c r="Y10" s="47">
        <f t="shared" si="3"/>
        <v>71183624.121621385</v>
      </c>
      <c r="Z10" s="47">
        <f t="shared" si="3"/>
        <v>73234424.332565293</v>
      </c>
      <c r="AA10" s="47">
        <f t="shared" si="3"/>
        <v>75344308.097586498</v>
      </c>
      <c r="AB10" s="47">
        <f t="shared" si="3"/>
        <v>77514977.613877967</v>
      </c>
      <c r="AC10" s="47">
        <f t="shared" si="3"/>
        <v>79748184.118933797</v>
      </c>
      <c r="AD10" s="47">
        <f t="shared" si="3"/>
        <v>82045729.303400278</v>
      </c>
      <c r="AE10" s="47">
        <f t="shared" si="3"/>
        <v>84409466.764631242</v>
      </c>
      <c r="AF10" s="47">
        <f t="shared" si="3"/>
        <v>86841303.502120271</v>
      </c>
      <c r="AG10" s="47">
        <f t="shared" si="3"/>
        <v>89343201.456016362</v>
      </c>
      <c r="AH10" s="47">
        <f t="shared" si="3"/>
        <v>91917179.089964196</v>
      </c>
      <c r="AI10" s="47">
        <f t="shared" si="3"/>
        <v>94565313.019546062</v>
      </c>
      <c r="AJ10" s="47">
        <f t="shared" si="3"/>
        <v>97289739.687639177</v>
      </c>
      <c r="AK10" s="47">
        <f t="shared" si="3"/>
        <v>100092657.08804007</v>
      </c>
      <c r="AL10" s="47">
        <f t="shared" si="3"/>
        <v>102976326.53874651</v>
      </c>
      <c r="AM10" s="47">
        <f t="shared" si="3"/>
        <v>105943074.50632779</v>
      </c>
      <c r="AN10" s="47">
        <f t="shared" si="3"/>
        <v>108995294.4828551</v>
      </c>
      <c r="AO10" s="47">
        <f t="shared" si="3"/>
        <v>112135448.91690615</v>
      </c>
      <c r="AP10" s="47">
        <f t="shared" si="3"/>
        <v>115366071.20020221</v>
      </c>
      <c r="AQ10" s="47">
        <f t="shared" si="3"/>
        <v>118689767.71148004</v>
      </c>
      <c r="AR10" s="47">
        <f t="shared" si="3"/>
        <v>122109219.91924778</v>
      </c>
      <c r="AS10" s="47">
        <f t="shared" si="3"/>
        <v>125627186.54512131</v>
      </c>
      <c r="AT10" s="47">
        <f t="shared" si="3"/>
        <v>129246505.78948626</v>
      </c>
      <c r="AU10" s="47">
        <f t="shared" si="3"/>
        <v>132970097.62128136</v>
      </c>
      <c r="AV10" s="47">
        <f t="shared" si="3"/>
        <v>136800966.13375047</v>
      </c>
      <c r="AW10" s="47">
        <f t="shared" si="3"/>
        <v>140742201.96806383</v>
      </c>
      <c r="AX10" s="47">
        <f t="shared" si="3"/>
        <v>144796984.80676374</v>
      </c>
      <c r="AY10" s="5"/>
      <c r="AZ10" s="5"/>
      <c r="BA10" s="5"/>
      <c r="BB10" s="5"/>
      <c r="BC10" s="5"/>
      <c r="BD10" s="5"/>
      <c r="BE10" s="5"/>
      <c r="BF10" s="5"/>
      <c r="BG10" s="5"/>
      <c r="BH10" s="5"/>
      <c r="BI10" s="5"/>
      <c r="BJ10" s="5"/>
      <c r="BK10" s="5"/>
      <c r="BL10" s="5"/>
      <c r="BM10" s="5"/>
    </row>
    <row r="11" spans="1:65" ht="15.5" x14ac:dyDescent="0.25">
      <c r="A11" s="5" t="s">
        <v>235</v>
      </c>
      <c r="B11" s="5"/>
      <c r="C11" s="5"/>
      <c r="D11" s="5"/>
      <c r="E11" s="5"/>
      <c r="F11" s="5"/>
      <c r="G11" s="5"/>
      <c r="H11" s="5"/>
      <c r="I11" s="5"/>
      <c r="J11" s="47">
        <f>'2. Mortgage'!B2-'2. Mortgage'!B4</f>
        <v>1165207494.6800966</v>
      </c>
      <c r="K11" s="47">
        <f>'2. Mortgage'!K2</f>
        <v>281134270.83333337</v>
      </c>
      <c r="L11" s="47">
        <f>'2. Mortgage'!K14</f>
        <v>273681770.83333343</v>
      </c>
      <c r="M11" s="47">
        <f>'2. Mortgage'!K26</f>
        <v>266229270.83333358</v>
      </c>
      <c r="N11" s="47">
        <f>'2. Mortgage'!K38</f>
        <v>326018645.83333385</v>
      </c>
      <c r="O11" s="47">
        <f>'2. Mortgage'!K50</f>
        <v>314501145.83333391</v>
      </c>
      <c r="P11" s="47">
        <f>'2. Mortgage'!K62</f>
        <v>302983645.83333385</v>
      </c>
      <c r="Q11" s="47">
        <f>'2. Mortgage'!K74</f>
        <v>291466145.83333379</v>
      </c>
      <c r="R11" s="47">
        <f>'2. Mortgage'!K86</f>
        <v>279948645.83333373</v>
      </c>
      <c r="S11" s="47">
        <f>'2. Mortgage'!K98</f>
        <v>268431145.83333361</v>
      </c>
      <c r="T11" s="47">
        <f>'2. Mortgage'!K110</f>
        <v>256913645.83333355</v>
      </c>
      <c r="U11" s="47">
        <f>'2. Mortgage'!K122</f>
        <v>245396145.83333343</v>
      </c>
      <c r="V11" s="47">
        <f>'2. Mortgage'!K134</f>
        <v>233878645.83333337</v>
      </c>
      <c r="W11" s="47">
        <f>'2. Mortgage'!K146</f>
        <v>222361145.83333337</v>
      </c>
      <c r="X11" s="47">
        <f>'2. Mortgage'!K158</f>
        <v>210843645.83333337</v>
      </c>
      <c r="Y11" s="47">
        <f>'2. Mortgage'!K170</f>
        <v>199326145.83333343</v>
      </c>
      <c r="Z11" s="47">
        <f>'2. Mortgage'!K182</f>
        <v>187808645.83333346</v>
      </c>
      <c r="AA11" s="47">
        <f>'2. Mortgage'!K194</f>
        <v>176291145.83333349</v>
      </c>
      <c r="AB11" s="47">
        <f>'2. Mortgage'!K206</f>
        <v>164773645.83333346</v>
      </c>
      <c r="AC11" s="47">
        <f>'2. Mortgage'!K218</f>
        <v>153256145.83333346</v>
      </c>
      <c r="AD11" s="47">
        <f>'2. Mortgage'!K230</f>
        <v>141738645.83333349</v>
      </c>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row>
    <row r="12" spans="1:65" ht="15.5" x14ac:dyDescent="0.25">
      <c r="A12" s="5" t="s">
        <v>236</v>
      </c>
      <c r="B12" s="5"/>
      <c r="C12" s="5"/>
      <c r="D12" s="5"/>
      <c r="E12" s="5"/>
      <c r="F12" s="5"/>
      <c r="G12" s="5"/>
      <c r="H12" s="47">
        <f>'4. Health and Car Insurance'!H38</f>
        <v>9414582.9656782523</v>
      </c>
      <c r="I12" s="47">
        <f>'4. Health and Car Insurance'!I38</f>
        <v>9685817.1009194423</v>
      </c>
      <c r="J12" s="47">
        <f>'4. Health and Car Insurance'!J38</f>
        <v>9012148.2455644421</v>
      </c>
      <c r="K12" s="47">
        <f>'4. Health and Car Insurance'!K38</f>
        <v>9271788.2365191542</v>
      </c>
      <c r="L12" s="47">
        <f>'4. Health and Car Insurance'!L38</f>
        <v>9538908.4556132704</v>
      </c>
      <c r="M12" s="47">
        <f>'4. Health and Car Insurance'!M38</f>
        <v>8839786.4119593073</v>
      </c>
      <c r="N12" s="47">
        <f>'4. Health and Car Insurance'!N38</f>
        <v>9094460.6584878545</v>
      </c>
      <c r="O12" s="47">
        <f>'4. Health and Car Insurance'!O38</f>
        <v>9356472.0700588897</v>
      </c>
      <c r="P12" s="47">
        <f>'4. Health and Car Insurance'!P38</f>
        <v>9626032.0303972866</v>
      </c>
      <c r="Q12" s="47">
        <f>'4. Health and Car Insurance'!Q38</f>
        <v>9903358.0131930318</v>
      </c>
      <c r="R12" s="47">
        <f>'4. Health and Car Insurance'!R38</f>
        <v>9253212.193821691</v>
      </c>
      <c r="S12" s="47">
        <f>'4. Health and Car Insurance'!S38</f>
        <v>9519797.2371256948</v>
      </c>
      <c r="T12" s="47">
        <f>'4. Health and Car Insurance'!T38</f>
        <v>9794062.5955272857</v>
      </c>
      <c r="U12" s="47">
        <f>'4. Health and Car Insurance'!U38</f>
        <v>10076229.538904427</v>
      </c>
      <c r="V12" s="47">
        <f>'4. Health and Car Insurance'!V38</f>
        <v>10366525.711920263</v>
      </c>
      <c r="W12" s="47">
        <f>'4. Health and Car Insurance'!W38</f>
        <v>10665185.317680687</v>
      </c>
      <c r="X12" s="47">
        <f>'4. Health and Car Insurance'!X38</f>
        <v>10972449.306683067</v>
      </c>
      <c r="Y12" s="47">
        <f>'4. Health and Car Insurance'!Y38</f>
        <v>11288565.571208606</v>
      </c>
      <c r="Z12" s="47">
        <f>'4. Health and Car Insurance'!Z38</f>
        <v>11613789.145315126</v>
      </c>
      <c r="AA12" s="47">
        <f>'4. Health and Car Insurance'!AA38</f>
        <v>11948382.410591654</v>
      </c>
      <c r="AB12" s="47">
        <f>'4. Health and Car Insurance'!AB38</f>
        <v>12292615.307840802</v>
      </c>
      <c r="AC12" s="47">
        <f>'4. Health and Car Insurance'!AC38</f>
        <v>12646765.554859694</v>
      </c>
      <c r="AD12" s="47">
        <f>'4. Health and Car Insurance'!AD38</f>
        <v>13011118.870495202</v>
      </c>
      <c r="AE12" s="47">
        <f>'4. Health and Car Insurance'!AE38</f>
        <v>13385969.205154169</v>
      </c>
      <c r="AF12" s="47">
        <f>'4. Health and Car Insurance'!AF38</f>
        <v>13771618.97795466</v>
      </c>
      <c r="AG12" s="47">
        <f>'4. Health and Car Insurance'!AG38</f>
        <v>14168379.320709534</v>
      </c>
      <c r="AH12" s="47">
        <f>'4. Health and Car Insurance'!AH38</f>
        <v>14576570.328939173</v>
      </c>
      <c r="AI12" s="47">
        <f>'4. Health and Car Insurance'!AI38</f>
        <v>14996521.320115913</v>
      </c>
      <c r="AJ12" s="47">
        <f>'4. Health and Car Insurance'!AJ38</f>
        <v>15428571.099348452</v>
      </c>
      <c r="AK12" s="47">
        <f>'4. Health and Car Insurance'!AK38</f>
        <v>15873068.232720681</v>
      </c>
      <c r="AL12" s="47">
        <f>'4. Health and Car Insurance'!AL38</f>
        <v>16330371.328505363</v>
      </c>
      <c r="AM12" s="47">
        <f>'4. Health and Car Insurance'!AM38</f>
        <v>16800849.326479606</v>
      </c>
      <c r="AN12" s="47">
        <f>'4. Health and Car Insurance'!AN38</f>
        <v>17284881.795575481</v>
      </c>
      <c r="AO12" s="47">
        <f>'4. Health and Car Insurance'!AO38</f>
        <v>17782859.240106009</v>
      </c>
      <c r="AP12" s="47">
        <f>'4. Health and Car Insurance'!AP38</f>
        <v>18295183.414813466</v>
      </c>
      <c r="AQ12" s="47">
        <f>'4. Health and Car Insurance'!AQ38</f>
        <v>18822267.648994241</v>
      </c>
      <c r="AR12" s="47">
        <f>'4. Health and Car Insurance'!AR38</f>
        <v>19364537.179961763</v>
      </c>
      <c r="AS12" s="47">
        <f>'4. Health and Car Insurance'!AS38</f>
        <v>19922429.496116463</v>
      </c>
      <c r="AT12" s="47">
        <f>'4. Health and Car Insurance'!AT38</f>
        <v>20496394.689899579</v>
      </c>
      <c r="AU12" s="47">
        <f>'4. Health and Car Insurance'!AU38</f>
        <v>21086895.820915584</v>
      </c>
      <c r="AV12" s="47">
        <f>'4. Health and Car Insurance'!AV38</f>
        <v>21694409.289516162</v>
      </c>
      <c r="AW12" s="47">
        <f>'4. Health and Car Insurance'!AW38</f>
        <v>22319425.221147124</v>
      </c>
      <c r="AX12" s="47">
        <f>'4. Health and Car Insurance'!AX38</f>
        <v>22962447.861768372</v>
      </c>
      <c r="AY12" s="47"/>
      <c r="AZ12" s="5"/>
      <c r="BA12" s="5"/>
      <c r="BB12" s="5"/>
      <c r="BC12" s="5"/>
      <c r="BD12" s="5"/>
      <c r="BE12" s="5"/>
      <c r="BF12" s="5"/>
      <c r="BG12" s="5"/>
      <c r="BH12" s="5"/>
      <c r="BI12" s="5"/>
      <c r="BJ12" s="5"/>
      <c r="BK12" s="5"/>
      <c r="BL12" s="5"/>
      <c r="BM12" s="5"/>
    </row>
    <row r="13" spans="1:65" ht="15.5" x14ac:dyDescent="0.25">
      <c r="A13" s="5" t="s">
        <v>237</v>
      </c>
      <c r="B13" s="47">
        <f>'4. Health and Car Insurance'!B33</f>
        <v>3008750</v>
      </c>
      <c r="C13" s="47">
        <f>'4. Health and Car Insurance'!C33</f>
        <v>3083667.8749999995</v>
      </c>
      <c r="D13" s="47">
        <f>'4. Health and Car Insurance'!D33</f>
        <v>3170010.5754999998</v>
      </c>
      <c r="E13" s="47">
        <f>'4. Health and Car Insurance'!E33</f>
        <v>3261940.8821894997</v>
      </c>
      <c r="F13" s="47">
        <f>'4. Health and Car Insurance'!F33</f>
        <v>3356537.1677729948</v>
      </c>
      <c r="G13" s="47">
        <f>'4. Health and Car Insurance'!G33</f>
        <v>3453876.7456384115</v>
      </c>
      <c r="H13" s="47">
        <f>'4. Health and Car Insurance'!H33</f>
        <v>3553382.9346802542</v>
      </c>
      <c r="I13" s="47">
        <f>'4. Health and Car Insurance'!I33</f>
        <v>3655755.8970283922</v>
      </c>
      <c r="J13" s="47">
        <f>'4. Health and Car Insurance'!J33</f>
        <v>3761078.2244217801</v>
      </c>
      <c r="K13" s="47">
        <f>'4. Health and Car Insurance'!K33</f>
        <v>7738869.7761347443</v>
      </c>
      <c r="L13" s="47">
        <f>'4. Health and Car Insurance'!L33</f>
        <v>7961826.6143851867</v>
      </c>
      <c r="M13" s="47">
        <f>'4. Health and Car Insurance'!M33</f>
        <v>8191206.8391456241</v>
      </c>
      <c r="N13" s="47">
        <f>'4. Health and Car Insurance'!N33</f>
        <v>6741756.4065451277</v>
      </c>
      <c r="O13" s="47">
        <f>'4. Health and Car Insurance'!O33</f>
        <v>6935986.408617693</v>
      </c>
      <c r="P13" s="47">
        <f>'4. Health and Car Insurance'!P33</f>
        <v>7135812.1770499684</v>
      </c>
      <c r="Q13" s="47">
        <f>'4. Health and Car Insurance'!Q33</f>
        <v>7341394.925870779</v>
      </c>
      <c r="R13" s="47">
        <f>'4. Health and Car Insurance'!R33</f>
        <v>7552900.5136851165</v>
      </c>
      <c r="S13" s="47">
        <f>'4. Health and Car Insurance'!S33</f>
        <v>7770499.5774843842</v>
      </c>
      <c r="T13" s="47">
        <f>'4. Health and Car Insurance'!T33</f>
        <v>7994367.6703117089</v>
      </c>
      <c r="U13" s="47">
        <f>'4. Health and Car Insurance'!U33</f>
        <v>8430302.537965728</v>
      </c>
      <c r="V13" s="47">
        <f>'4. Health and Car Insurance'!V33</f>
        <v>8673179.5540845208</v>
      </c>
      <c r="W13" s="47">
        <f>'4. Health and Car Insurance'!W33</f>
        <v>8923053.8570376951</v>
      </c>
      <c r="X13" s="47">
        <f>'4. Health and Car Insurance'!X33</f>
        <v>9180127.0386589523</v>
      </c>
      <c r="Y13" s="47">
        <f>'4. Health and Car Insurance'!Y33</f>
        <v>9444606.4986427166</v>
      </c>
      <c r="Z13" s="47">
        <f>'4. Health and Car Insurance'!Z33</f>
        <v>9716705.6118686125</v>
      </c>
      <c r="AA13" s="47">
        <f>'4. Health and Car Insurance'!AA33</f>
        <v>9996643.900546547</v>
      </c>
      <c r="AB13" s="47">
        <f>'4. Health and Car Insurance'!AB33</f>
        <v>10284647.211321294</v>
      </c>
      <c r="AC13" s="47">
        <f>'4. Health and Car Insurance'!AC33</f>
        <v>10451911.9475102</v>
      </c>
      <c r="AD13" s="47">
        <f>'4. Health and Car Insurance'!AD33</f>
        <v>11416798.909157351</v>
      </c>
      <c r="AE13" s="47">
        <f>'4. Health and Car Insurance'!AE33</f>
        <v>12292029.299019955</v>
      </c>
      <c r="AF13" s="47">
        <f>'4. Health and Car Insurance'!AF33</f>
        <v>12646162.663124721</v>
      </c>
      <c r="AG13" s="47">
        <f>'4. Health and Car Insurance'!AG33</f>
        <v>8673665.7396328971</v>
      </c>
      <c r="AH13" s="47">
        <f>'4. Health and Car Insurance'!AH33</f>
        <v>8923554.0495917201</v>
      </c>
      <c r="AI13" s="47">
        <f>'4. Health and Car Insurance'!AI33</f>
        <v>9180641.6417604573</v>
      </c>
      <c r="AJ13" s="47">
        <f>'4. Health and Car Insurance'!AJ33</f>
        <v>9445135.9274595752</v>
      </c>
      <c r="AK13" s="47">
        <f>'4. Health and Car Insurance'!AK33</f>
        <v>9717250.2935296856</v>
      </c>
      <c r="AL13" s="47">
        <f>'4. Health and Car Insurance'!AL33</f>
        <v>9997204.2744862754</v>
      </c>
      <c r="AM13" s="47">
        <f>'4. Health and Car Insurance'!AM33</f>
        <v>10285223.729634225</v>
      </c>
      <c r="AN13" s="47">
        <f>'4. Health and Car Insurance'!AN33</f>
        <v>10581541.025284987</v>
      </c>
      <c r="AO13" s="5"/>
      <c r="AP13" s="5"/>
      <c r="AQ13" s="5"/>
      <c r="AR13" s="5"/>
      <c r="AS13" s="5"/>
      <c r="AT13" s="5"/>
      <c r="AU13" s="5"/>
      <c r="AV13" s="5"/>
      <c r="AW13" s="5"/>
      <c r="AX13" s="5"/>
      <c r="AY13" s="47"/>
      <c r="AZ13" s="5"/>
      <c r="BA13" s="5"/>
      <c r="BB13" s="5"/>
      <c r="BC13" s="5"/>
      <c r="BD13" s="5"/>
      <c r="BE13" s="5"/>
      <c r="BF13" s="5"/>
      <c r="BG13" s="5"/>
      <c r="BH13" s="5"/>
      <c r="BI13" s="5"/>
      <c r="BJ13" s="5"/>
      <c r="BK13" s="5"/>
      <c r="BL13" s="5"/>
      <c r="BM13" s="5"/>
    </row>
    <row r="14" spans="1:65" ht="15.5" x14ac:dyDescent="0.25">
      <c r="A14" s="5" t="s">
        <v>238</v>
      </c>
      <c r="B14" s="5"/>
      <c r="C14" s="5"/>
      <c r="D14" s="5"/>
      <c r="E14" s="5"/>
      <c r="F14" s="5"/>
      <c r="G14" s="5"/>
      <c r="H14" s="47"/>
      <c r="I14" s="47"/>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47">
        <f>K56*(1+$C$5)*(1+$D$5)*(1+$E$5)*(1+$F$5)*(1+$G$5)*(1+$H$5)^(AY2-H2+1)</f>
        <v>5511749264.4877386</v>
      </c>
      <c r="AZ14" s="5"/>
      <c r="BA14" s="5"/>
      <c r="BB14" s="5"/>
      <c r="BC14" s="5"/>
      <c r="BD14" s="5"/>
      <c r="BE14" s="5"/>
      <c r="BF14" s="5"/>
      <c r="BG14" s="5"/>
      <c r="BH14" s="5"/>
      <c r="BI14" s="5"/>
      <c r="BJ14" s="5"/>
      <c r="BK14" s="5"/>
      <c r="BL14" s="5"/>
      <c r="BM14" s="5"/>
    </row>
    <row r="15" spans="1:65" ht="15" x14ac:dyDescent="0.25">
      <c r="A15" s="11" t="s">
        <v>239</v>
      </c>
      <c r="B15" s="49">
        <f t="shared" ref="B15:BM15" si="4">SUM(B8:B14)</f>
        <v>328468294.28517646</v>
      </c>
      <c r="C15" s="49">
        <f t="shared" si="4"/>
        <v>336647154.8128773</v>
      </c>
      <c r="D15" s="49">
        <f t="shared" si="4"/>
        <v>346073275.1476379</v>
      </c>
      <c r="E15" s="49">
        <f t="shared" si="4"/>
        <v>356109400.12691939</v>
      </c>
      <c r="F15" s="49">
        <f t="shared" si="4"/>
        <v>366436572.7306</v>
      </c>
      <c r="G15" s="49">
        <f t="shared" si="4"/>
        <v>377063233.33978736</v>
      </c>
      <c r="H15" s="49">
        <f t="shared" si="4"/>
        <v>959729182.43784022</v>
      </c>
      <c r="I15" s="49">
        <f t="shared" si="4"/>
        <v>453975793.2140485</v>
      </c>
      <c r="J15" s="49">
        <f t="shared" si="4"/>
        <v>1672561156.7174706</v>
      </c>
      <c r="K15" s="49">
        <f t="shared" si="4"/>
        <v>912257006.55613756</v>
      </c>
      <c r="L15" s="49">
        <f t="shared" si="4"/>
        <v>794711441.68495929</v>
      </c>
      <c r="M15" s="49">
        <f t="shared" si="4"/>
        <v>801295868.50593472</v>
      </c>
      <c r="N15" s="49">
        <f t="shared" si="4"/>
        <v>848206562.13094926</v>
      </c>
      <c r="O15" s="49">
        <f t="shared" si="4"/>
        <v>851733295.9994837</v>
      </c>
      <c r="P15" s="49">
        <f t="shared" si="4"/>
        <v>855693454.24577034</v>
      </c>
      <c r="Q15" s="49">
        <f t="shared" si="4"/>
        <v>820906783.98506904</v>
      </c>
      <c r="R15" s="49">
        <f t="shared" si="4"/>
        <v>823707007.20648921</v>
      </c>
      <c r="S15" s="49">
        <f t="shared" si="4"/>
        <v>827855185.59764957</v>
      </c>
      <c r="T15" s="49">
        <f t="shared" si="4"/>
        <v>832454692.18325961</v>
      </c>
      <c r="U15" s="49">
        <f t="shared" si="4"/>
        <v>837724146.86367321</v>
      </c>
      <c r="V15" s="49">
        <f t="shared" si="4"/>
        <v>873943738.17372501</v>
      </c>
      <c r="W15" s="49">
        <f t="shared" si="4"/>
        <v>880866513.4840517</v>
      </c>
      <c r="X15" s="49">
        <f t="shared" si="4"/>
        <v>888320553.12606895</v>
      </c>
      <c r="Y15" s="49">
        <f t="shared" si="4"/>
        <v>896321162.82517254</v>
      </c>
      <c r="Z15" s="49">
        <f t="shared" si="4"/>
        <v>919817164.04794574</v>
      </c>
      <c r="AA15" s="49">
        <f t="shared" si="4"/>
        <v>929388829.45770848</v>
      </c>
      <c r="AB15" s="49">
        <f t="shared" si="4"/>
        <v>939568073.72292686</v>
      </c>
      <c r="AC15" s="49">
        <f t="shared" si="4"/>
        <v>1208652284.7076356</v>
      </c>
      <c r="AD15" s="49">
        <f t="shared" si="4"/>
        <v>1087916024.681196</v>
      </c>
      <c r="AE15" s="49">
        <f t="shared" si="4"/>
        <v>973983061.5457592</v>
      </c>
      <c r="AF15" s="49">
        <f t="shared" si="4"/>
        <v>1002043513.5488924</v>
      </c>
      <c r="AG15" s="49">
        <f t="shared" si="4"/>
        <v>1163148853.6530223</v>
      </c>
      <c r="AH15" s="49">
        <f t="shared" si="4"/>
        <v>793548338.31194544</v>
      </c>
      <c r="AI15" s="49">
        <f t="shared" si="4"/>
        <v>816410465.93871248</v>
      </c>
      <c r="AJ15" s="49">
        <f t="shared" si="4"/>
        <v>839931251.46240687</v>
      </c>
      <c r="AK15" s="49">
        <f t="shared" si="4"/>
        <v>864129670.81703877</v>
      </c>
      <c r="AL15" s="49">
        <f t="shared" si="4"/>
        <v>889025246.63327765</v>
      </c>
      <c r="AM15" s="49">
        <f t="shared" si="4"/>
        <v>914638063.98878217</v>
      </c>
      <c r="AN15" s="49">
        <f t="shared" si="4"/>
        <v>940988786.6122992</v>
      </c>
      <c r="AO15" s="49">
        <f t="shared" si="4"/>
        <v>957212278.332376</v>
      </c>
      <c r="AP15" s="49">
        <f t="shared" si="4"/>
        <v>984789564.07113183</v>
      </c>
      <c r="AQ15" s="49">
        <f t="shared" si="4"/>
        <v>1013161351.412021</v>
      </c>
      <c r="AR15" s="49">
        <f t="shared" si="4"/>
        <v>1042350529.9462014</v>
      </c>
      <c r="AS15" s="49">
        <f t="shared" si="4"/>
        <v>1072380648.7139516</v>
      </c>
      <c r="AT15" s="49">
        <f t="shared" si="4"/>
        <v>1103275935.2034006</v>
      </c>
      <c r="AU15" s="49">
        <f t="shared" si="4"/>
        <v>1135061314.8966105</v>
      </c>
      <c r="AV15" s="49">
        <f t="shared" si="4"/>
        <v>1167762431.3787818</v>
      </c>
      <c r="AW15" s="49">
        <f t="shared" si="4"/>
        <v>1201405667.0268044</v>
      </c>
      <c r="AX15" s="49">
        <f t="shared" si="4"/>
        <v>1236018164.2938468</v>
      </c>
      <c r="AY15" s="49">
        <f t="shared" si="4"/>
        <v>5511749264.4877386</v>
      </c>
      <c r="AZ15" s="49">
        <f t="shared" si="4"/>
        <v>1130698471.6877799</v>
      </c>
      <c r="BA15" s="49">
        <f t="shared" si="4"/>
        <v>1163273894.6571047</v>
      </c>
      <c r="BB15" s="49">
        <f t="shared" si="4"/>
        <v>1196787815.562176</v>
      </c>
      <c r="BC15" s="49">
        <f t="shared" si="4"/>
        <v>1231267272.5285223</v>
      </c>
      <c r="BD15" s="49">
        <f t="shared" si="4"/>
        <v>1266740082.650069</v>
      </c>
      <c r="BE15" s="49">
        <f t="shared" si="4"/>
        <v>1303234864.4312174</v>
      </c>
      <c r="BF15" s="49">
        <f t="shared" si="4"/>
        <v>1340781060.8754809</v>
      </c>
      <c r="BG15" s="49">
        <f t="shared" si="4"/>
        <v>1379408963.2393036</v>
      </c>
      <c r="BH15" s="49">
        <f t="shared" si="4"/>
        <v>1419149735.470228</v>
      </c>
      <c r="BI15" s="49">
        <f t="shared" si="4"/>
        <v>1460035439.3491251</v>
      </c>
      <c r="BJ15" s="49">
        <f t="shared" si="4"/>
        <v>1502099060.3567734</v>
      </c>
      <c r="BK15" s="49">
        <f t="shared" si="4"/>
        <v>1545374534.2856519</v>
      </c>
      <c r="BL15" s="49">
        <f t="shared" si="4"/>
        <v>1589896774.6184216</v>
      </c>
      <c r="BM15" s="49">
        <f t="shared" si="4"/>
        <v>1635701700.6951783</v>
      </c>
    </row>
    <row r="16" spans="1:65" ht="15" x14ac:dyDescent="0.25">
      <c r="A16" s="11" t="s">
        <v>240</v>
      </c>
      <c r="B16" s="49">
        <f>B15</f>
        <v>328468294.28517646</v>
      </c>
      <c r="C16" s="49">
        <f>C15/(1+C5)</f>
        <v>328468294.28517646</v>
      </c>
      <c r="D16" s="49">
        <f>D15/((1+C5)*(1+D5))</f>
        <v>328468294.28517646</v>
      </c>
      <c r="E16" s="49">
        <f>E15/((1+C5)*(1+D5)*(1+E5))</f>
        <v>328468294.28517646</v>
      </c>
      <c r="F16" s="49">
        <f>F15/((1+C5)*(1+D5)*(1+E5)*(1+F5))</f>
        <v>328468294.2851764</v>
      </c>
      <c r="G16" s="49">
        <f>G15/((1+C5)*(1+D5)*(1+E5)*(1+F5)*(1+G5))</f>
        <v>328468294.2851764</v>
      </c>
      <c r="H16" s="49">
        <f t="shared" ref="H16:BM16" si="5">H15/((1+$C$5)*(1+$D$5)*(1+$E$5)*(1+$F$5)*(1+$G$5)*(1+$H$5)^(H2-$H$2+1))</f>
        <v>812629888.40229988</v>
      </c>
      <c r="I16" s="49">
        <f t="shared" si="5"/>
        <v>373629888.40229994</v>
      </c>
      <c r="J16" s="49">
        <f t="shared" si="5"/>
        <v>1337998860.9642241</v>
      </c>
      <c r="K16" s="49">
        <f t="shared" si="5"/>
        <v>709342151.47025573</v>
      </c>
      <c r="L16" s="49">
        <f t="shared" si="5"/>
        <v>600638061.0824846</v>
      </c>
      <c r="M16" s="49">
        <f t="shared" si="5"/>
        <v>588655369.52273977</v>
      </c>
      <c r="N16" s="49">
        <f t="shared" si="5"/>
        <v>605668040.17632759</v>
      </c>
      <c r="O16" s="49">
        <f t="shared" si="5"/>
        <v>591155150.16683412</v>
      </c>
      <c r="P16" s="49">
        <f t="shared" si="5"/>
        <v>577272521.54808092</v>
      </c>
      <c r="Q16" s="49">
        <f t="shared" si="5"/>
        <v>538296236.34303844</v>
      </c>
      <c r="R16" s="49">
        <f t="shared" si="5"/>
        <v>525006985.79403448</v>
      </c>
      <c r="S16" s="49">
        <f t="shared" si="5"/>
        <v>512874986.18683136</v>
      </c>
      <c r="T16" s="49">
        <f t="shared" si="5"/>
        <v>501282534.58399606</v>
      </c>
      <c r="U16" s="49">
        <f t="shared" si="5"/>
        <v>490329276.49524522</v>
      </c>
      <c r="V16" s="49">
        <f t="shared" si="5"/>
        <v>497204543.91223526</v>
      </c>
      <c r="W16" s="49">
        <f t="shared" si="5"/>
        <v>487109430.29688215</v>
      </c>
      <c r="X16" s="49">
        <f t="shared" si="5"/>
        <v>477475366.39296156</v>
      </c>
      <c r="Y16" s="49">
        <f t="shared" si="5"/>
        <v>468284446.83449572</v>
      </c>
      <c r="Z16" s="49">
        <f t="shared" si="5"/>
        <v>467102740.85860097</v>
      </c>
      <c r="AA16" s="49">
        <f t="shared" si="5"/>
        <v>458746937.09795088</v>
      </c>
      <c r="AB16" s="49">
        <f t="shared" si="5"/>
        <v>450784322.4288004</v>
      </c>
      <c r="AC16" s="49">
        <f t="shared" si="5"/>
        <v>563646419.85126984</v>
      </c>
      <c r="AD16" s="49">
        <f t="shared" si="5"/>
        <v>493134710.37933522</v>
      </c>
      <c r="AE16" s="49">
        <f t="shared" si="5"/>
        <v>429127578.30694467</v>
      </c>
      <c r="AF16" s="49">
        <f t="shared" si="5"/>
        <v>429127578.30694473</v>
      </c>
      <c r="AG16" s="49">
        <f t="shared" si="5"/>
        <v>484172328.30694461</v>
      </c>
      <c r="AH16" s="49">
        <f t="shared" si="5"/>
        <v>321072328.30694467</v>
      </c>
      <c r="AI16" s="49">
        <f t="shared" si="5"/>
        <v>321072328.30694461</v>
      </c>
      <c r="AJ16" s="49">
        <f t="shared" si="5"/>
        <v>321072328.30694461</v>
      </c>
      <c r="AK16" s="49">
        <f t="shared" si="5"/>
        <v>321072328.30694461</v>
      </c>
      <c r="AL16" s="49">
        <f t="shared" si="5"/>
        <v>321072328.30694455</v>
      </c>
      <c r="AM16" s="49">
        <f t="shared" si="5"/>
        <v>321072328.30694443</v>
      </c>
      <c r="AN16" s="49">
        <f t="shared" si="5"/>
        <v>321072328.30694455</v>
      </c>
      <c r="AO16" s="49">
        <f t="shared" si="5"/>
        <v>317461828.30694449</v>
      </c>
      <c r="AP16" s="49">
        <f t="shared" si="5"/>
        <v>317461828.30694449</v>
      </c>
      <c r="AQ16" s="49">
        <f t="shared" si="5"/>
        <v>317461828.30694443</v>
      </c>
      <c r="AR16" s="49">
        <f t="shared" si="5"/>
        <v>317461828.30694443</v>
      </c>
      <c r="AS16" s="49">
        <f t="shared" si="5"/>
        <v>317461828.30694443</v>
      </c>
      <c r="AT16" s="49">
        <f t="shared" si="5"/>
        <v>317461828.30694443</v>
      </c>
      <c r="AU16" s="49">
        <f t="shared" si="5"/>
        <v>317461828.30694437</v>
      </c>
      <c r="AV16" s="49">
        <f t="shared" si="5"/>
        <v>317461828.30694431</v>
      </c>
      <c r="AW16" s="49">
        <f t="shared" si="5"/>
        <v>317461828.30694425</v>
      </c>
      <c r="AX16" s="49">
        <f t="shared" si="5"/>
        <v>317461828.30694431</v>
      </c>
      <c r="AY16" s="49">
        <f t="shared" si="5"/>
        <v>1376007927.1355295</v>
      </c>
      <c r="AZ16" s="49">
        <f t="shared" si="5"/>
        <v>274374098.89552867</v>
      </c>
      <c r="BA16" s="49">
        <f t="shared" si="5"/>
        <v>274374098.89552861</v>
      </c>
      <c r="BB16" s="49">
        <f t="shared" si="5"/>
        <v>274374098.89552861</v>
      </c>
      <c r="BC16" s="49">
        <f t="shared" si="5"/>
        <v>274374098.89552861</v>
      </c>
      <c r="BD16" s="49">
        <f t="shared" si="5"/>
        <v>274374098.89552855</v>
      </c>
      <c r="BE16" s="49">
        <f t="shared" si="5"/>
        <v>274374098.89552855</v>
      </c>
      <c r="BF16" s="49">
        <f t="shared" si="5"/>
        <v>274374098.89552855</v>
      </c>
      <c r="BG16" s="49">
        <f t="shared" si="5"/>
        <v>274374098.89552855</v>
      </c>
      <c r="BH16" s="49">
        <f t="shared" si="5"/>
        <v>274374098.89552855</v>
      </c>
      <c r="BI16" s="49">
        <f t="shared" si="5"/>
        <v>274374098.89552855</v>
      </c>
      <c r="BJ16" s="49">
        <f t="shared" si="5"/>
        <v>274374098.8955285</v>
      </c>
      <c r="BK16" s="49">
        <f t="shared" si="5"/>
        <v>274374098.89552844</v>
      </c>
      <c r="BL16" s="49">
        <f t="shared" si="5"/>
        <v>274374098.89552844</v>
      </c>
      <c r="BM16" s="49">
        <f t="shared" si="5"/>
        <v>274374098.89552838</v>
      </c>
    </row>
    <row r="17" spans="1:65" ht="15.5" x14ac:dyDescent="0.25">
      <c r="A17" s="7"/>
      <c r="B17" s="7"/>
      <c r="C17" s="7"/>
      <c r="D17" s="7"/>
      <c r="E17" s="7"/>
      <c r="F17" s="7"/>
      <c r="G17" s="7"/>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7"/>
      <c r="AL17" s="7"/>
      <c r="AM17" s="7"/>
      <c r="AN17" s="7"/>
      <c r="AO17" s="7"/>
      <c r="AP17" s="7"/>
      <c r="AQ17" s="7"/>
      <c r="AR17" s="7"/>
      <c r="AS17" s="7"/>
      <c r="AT17" s="7"/>
      <c r="AU17" s="7"/>
      <c r="AV17" s="7"/>
      <c r="AW17" s="7"/>
      <c r="AX17" s="7"/>
      <c r="AY17" s="60"/>
      <c r="AZ17" s="7"/>
      <c r="BA17" s="7"/>
      <c r="BB17" s="7"/>
      <c r="BC17" s="7"/>
      <c r="BD17" s="7"/>
      <c r="BE17" s="7"/>
      <c r="BF17" s="7"/>
      <c r="BG17" s="7"/>
      <c r="BH17" s="7"/>
      <c r="BI17" s="7"/>
      <c r="BJ17" s="7"/>
      <c r="BK17" s="7"/>
      <c r="BL17" s="7"/>
      <c r="BM17" s="7"/>
    </row>
    <row r="18" spans="1:65" ht="15" x14ac:dyDescent="0.25">
      <c r="A18" s="174" t="s">
        <v>241</v>
      </c>
      <c r="B18" s="159"/>
      <c r="C18" s="159"/>
      <c r="D18" s="159"/>
      <c r="E18" s="159"/>
      <c r="F18" s="159"/>
      <c r="G18" s="159"/>
      <c r="H18" s="159"/>
      <c r="I18" s="159"/>
      <c r="J18" s="159"/>
      <c r="K18" s="159"/>
      <c r="L18" s="159"/>
      <c r="M18" s="159"/>
      <c r="N18" s="159"/>
      <c r="O18" s="159"/>
      <c r="P18" s="159"/>
      <c r="Q18" s="159"/>
      <c r="R18" s="159"/>
      <c r="S18" s="159"/>
      <c r="T18" s="159"/>
      <c r="U18" s="159"/>
      <c r="V18" s="159"/>
      <c r="W18" s="159"/>
      <c r="X18" s="159"/>
      <c r="Y18" s="159"/>
      <c r="Z18" s="159"/>
      <c r="AA18" s="159"/>
      <c r="AB18" s="159"/>
      <c r="AC18" s="159"/>
      <c r="AD18" s="159"/>
      <c r="AE18" s="159"/>
      <c r="AF18" s="159"/>
      <c r="AG18" s="159"/>
      <c r="AH18" s="159"/>
      <c r="AI18" s="159"/>
      <c r="AJ18" s="159"/>
      <c r="AK18" s="159"/>
      <c r="AL18" s="159"/>
      <c r="AM18" s="159"/>
      <c r="AN18" s="159"/>
      <c r="AO18" s="159"/>
      <c r="AP18" s="159"/>
      <c r="AQ18" s="159"/>
      <c r="AR18" s="159"/>
      <c r="AS18" s="159"/>
      <c r="AT18" s="159"/>
      <c r="AU18" s="159"/>
      <c r="AV18" s="159"/>
      <c r="AW18" s="159"/>
      <c r="AX18" s="159"/>
      <c r="AY18" s="159"/>
      <c r="AZ18" s="159"/>
      <c r="BA18" s="159"/>
      <c r="BB18" s="159"/>
      <c r="BC18" s="159"/>
      <c r="BD18" s="159"/>
      <c r="BE18" s="159"/>
      <c r="BF18" s="159"/>
      <c r="BG18" s="159"/>
      <c r="BH18" s="159"/>
      <c r="BI18" s="159"/>
      <c r="BJ18" s="159"/>
      <c r="BK18" s="159"/>
      <c r="BL18" s="159"/>
      <c r="BM18" s="159"/>
    </row>
    <row r="19" spans="1:65" ht="15.5" x14ac:dyDescent="0.25">
      <c r="A19" s="77" t="s">
        <v>242</v>
      </c>
      <c r="B19" s="77"/>
      <c r="C19" s="77"/>
      <c r="D19" s="77"/>
      <c r="E19" s="77"/>
      <c r="F19" s="77"/>
      <c r="G19" s="77"/>
      <c r="H19" s="78"/>
      <c r="I19" s="78"/>
      <c r="J19" s="78"/>
      <c r="K19" s="78"/>
      <c r="L19" s="78">
        <f ca="1">'4. Life Insurance'!B61</f>
        <v>8733259.2055613883</v>
      </c>
      <c r="M19" s="78">
        <f t="shared" ref="M19:AJ19" ca="1" si="6">$L$19</f>
        <v>8733259.2055613883</v>
      </c>
      <c r="N19" s="78">
        <f t="shared" ca="1" si="6"/>
        <v>8733259.2055613883</v>
      </c>
      <c r="O19" s="78">
        <f t="shared" ca="1" si="6"/>
        <v>8733259.2055613883</v>
      </c>
      <c r="P19" s="78">
        <f t="shared" ca="1" si="6"/>
        <v>8733259.2055613883</v>
      </c>
      <c r="Q19" s="78">
        <f t="shared" ca="1" si="6"/>
        <v>8733259.2055613883</v>
      </c>
      <c r="R19" s="78">
        <f t="shared" ca="1" si="6"/>
        <v>8733259.2055613883</v>
      </c>
      <c r="S19" s="78">
        <f t="shared" ca="1" si="6"/>
        <v>8733259.2055613883</v>
      </c>
      <c r="T19" s="78">
        <f t="shared" ca="1" si="6"/>
        <v>8733259.2055613883</v>
      </c>
      <c r="U19" s="78">
        <f t="shared" ca="1" si="6"/>
        <v>8733259.2055613883</v>
      </c>
      <c r="V19" s="78">
        <f t="shared" ca="1" si="6"/>
        <v>8733259.2055613883</v>
      </c>
      <c r="W19" s="78">
        <f t="shared" ca="1" si="6"/>
        <v>8733259.2055613883</v>
      </c>
      <c r="X19" s="78">
        <f t="shared" ca="1" si="6"/>
        <v>8733259.2055613883</v>
      </c>
      <c r="Y19" s="78">
        <f t="shared" ca="1" si="6"/>
        <v>8733259.2055613883</v>
      </c>
      <c r="Z19" s="78">
        <f t="shared" ca="1" si="6"/>
        <v>8733259.2055613883</v>
      </c>
      <c r="AA19" s="78">
        <f t="shared" ca="1" si="6"/>
        <v>8733259.2055613883</v>
      </c>
      <c r="AB19" s="78">
        <f t="shared" ca="1" si="6"/>
        <v>8733259.2055613883</v>
      </c>
      <c r="AC19" s="78">
        <f t="shared" ca="1" si="6"/>
        <v>8733259.2055613883</v>
      </c>
      <c r="AD19" s="78">
        <f t="shared" ca="1" si="6"/>
        <v>8733259.2055613883</v>
      </c>
      <c r="AE19" s="78">
        <f t="shared" ca="1" si="6"/>
        <v>8733259.2055613883</v>
      </c>
      <c r="AF19" s="78">
        <f t="shared" ca="1" si="6"/>
        <v>8733259.2055613883</v>
      </c>
      <c r="AG19" s="78">
        <f t="shared" ca="1" si="6"/>
        <v>8733259.2055613883</v>
      </c>
      <c r="AH19" s="78">
        <f t="shared" ca="1" si="6"/>
        <v>8733259.2055613883</v>
      </c>
      <c r="AI19" s="78">
        <f t="shared" ca="1" si="6"/>
        <v>8733259.2055613883</v>
      </c>
      <c r="AJ19" s="78">
        <f t="shared" ca="1" si="6"/>
        <v>8733259.2055613883</v>
      </c>
      <c r="AK19" s="77"/>
      <c r="AL19" s="77"/>
      <c r="AM19" s="77"/>
      <c r="AN19" s="77"/>
      <c r="AO19" s="77"/>
      <c r="AP19" s="77"/>
      <c r="AQ19" s="77"/>
      <c r="AR19" s="77"/>
      <c r="AS19" s="77"/>
      <c r="AT19" s="77"/>
      <c r="AU19" s="77"/>
      <c r="AV19" s="77"/>
      <c r="AW19" s="77"/>
      <c r="AX19" s="77"/>
      <c r="AY19" s="78"/>
      <c r="AZ19" s="77"/>
      <c r="BA19" s="77"/>
      <c r="BB19" s="77"/>
      <c r="BC19" s="77"/>
      <c r="BD19" s="77"/>
      <c r="BE19" s="77"/>
      <c r="BF19" s="77"/>
      <c r="BG19" s="77"/>
      <c r="BH19" s="77"/>
      <c r="BI19" s="77"/>
      <c r="BJ19" s="77"/>
      <c r="BK19" s="77"/>
      <c r="BL19" s="77"/>
      <c r="BM19" s="77"/>
    </row>
    <row r="20" spans="1:65" ht="15" x14ac:dyDescent="0.3">
      <c r="A20" s="79" t="s">
        <v>239</v>
      </c>
      <c r="B20" s="80">
        <f t="shared" ref="B20:BM20" si="7">SUM(B8:B14,B19)</f>
        <v>328468294.28517646</v>
      </c>
      <c r="C20" s="80">
        <f t="shared" si="7"/>
        <v>336647154.8128773</v>
      </c>
      <c r="D20" s="80">
        <f t="shared" si="7"/>
        <v>346073275.1476379</v>
      </c>
      <c r="E20" s="80">
        <f t="shared" si="7"/>
        <v>356109400.12691939</v>
      </c>
      <c r="F20" s="80">
        <f t="shared" si="7"/>
        <v>366436572.7306</v>
      </c>
      <c r="G20" s="80">
        <f t="shared" si="7"/>
        <v>377063233.33978736</v>
      </c>
      <c r="H20" s="80">
        <f t="shared" si="7"/>
        <v>959729182.43784022</v>
      </c>
      <c r="I20" s="80">
        <f t="shared" si="7"/>
        <v>453975793.2140485</v>
      </c>
      <c r="J20" s="80">
        <f t="shared" si="7"/>
        <v>1672561156.7174706</v>
      </c>
      <c r="K20" s="80">
        <f t="shared" si="7"/>
        <v>912257006.55613756</v>
      </c>
      <c r="L20" s="80">
        <f t="shared" ca="1" si="7"/>
        <v>803444700.89052069</v>
      </c>
      <c r="M20" s="80">
        <f t="shared" ca="1" si="7"/>
        <v>810029127.71149611</v>
      </c>
      <c r="N20" s="80">
        <f t="shared" ca="1" si="7"/>
        <v>856939821.33651066</v>
      </c>
      <c r="O20" s="80">
        <f t="shared" ca="1" si="7"/>
        <v>860466555.2050451</v>
      </c>
      <c r="P20" s="80">
        <f t="shared" ca="1" si="7"/>
        <v>864426713.45133173</v>
      </c>
      <c r="Q20" s="80">
        <f t="shared" ca="1" si="7"/>
        <v>829640043.19063044</v>
      </c>
      <c r="R20" s="80">
        <f t="shared" ca="1" si="7"/>
        <v>832440266.4120506</v>
      </c>
      <c r="S20" s="80">
        <f t="shared" ca="1" si="7"/>
        <v>836588444.80321097</v>
      </c>
      <c r="T20" s="80">
        <f t="shared" ca="1" si="7"/>
        <v>841187951.38882101</v>
      </c>
      <c r="U20" s="80">
        <f t="shared" ca="1" si="7"/>
        <v>846457406.06923461</v>
      </c>
      <c r="V20" s="80">
        <f t="shared" ca="1" si="7"/>
        <v>882676997.37928641</v>
      </c>
      <c r="W20" s="80">
        <f t="shared" ca="1" si="7"/>
        <v>889599772.6896131</v>
      </c>
      <c r="X20" s="80">
        <f t="shared" ca="1" si="7"/>
        <v>897053812.33163035</v>
      </c>
      <c r="Y20" s="80">
        <f t="shared" ca="1" si="7"/>
        <v>905054422.03073394</v>
      </c>
      <c r="Z20" s="80">
        <f t="shared" ca="1" si="7"/>
        <v>928550423.25350714</v>
      </c>
      <c r="AA20" s="80">
        <f t="shared" ca="1" si="7"/>
        <v>938122088.66326988</v>
      </c>
      <c r="AB20" s="80">
        <f t="shared" ca="1" si="7"/>
        <v>948301332.92848825</v>
      </c>
      <c r="AC20" s="80">
        <f t="shared" ca="1" si="7"/>
        <v>1217385543.913197</v>
      </c>
      <c r="AD20" s="80">
        <f t="shared" ca="1" si="7"/>
        <v>1096649283.8867574</v>
      </c>
      <c r="AE20" s="80">
        <f t="shared" ca="1" si="7"/>
        <v>982716320.7513206</v>
      </c>
      <c r="AF20" s="80">
        <f t="shared" ca="1" si="7"/>
        <v>1010776772.7544538</v>
      </c>
      <c r="AG20" s="80">
        <f t="shared" ca="1" si="7"/>
        <v>1171882112.8585837</v>
      </c>
      <c r="AH20" s="80">
        <f t="shared" ca="1" si="7"/>
        <v>802281597.51750684</v>
      </c>
      <c r="AI20" s="80">
        <f t="shared" ca="1" si="7"/>
        <v>825143725.14427388</v>
      </c>
      <c r="AJ20" s="80">
        <f t="shared" ca="1" si="7"/>
        <v>848664510.66796827</v>
      </c>
      <c r="AK20" s="80">
        <f t="shared" si="7"/>
        <v>864129670.81703877</v>
      </c>
      <c r="AL20" s="80">
        <f t="shared" si="7"/>
        <v>889025246.63327765</v>
      </c>
      <c r="AM20" s="80">
        <f t="shared" si="7"/>
        <v>914638063.98878217</v>
      </c>
      <c r="AN20" s="80">
        <f t="shared" si="7"/>
        <v>940988786.6122992</v>
      </c>
      <c r="AO20" s="80">
        <f t="shared" si="7"/>
        <v>957212278.332376</v>
      </c>
      <c r="AP20" s="80">
        <f t="shared" si="7"/>
        <v>984789564.07113183</v>
      </c>
      <c r="AQ20" s="80">
        <f t="shared" si="7"/>
        <v>1013161351.412021</v>
      </c>
      <c r="AR20" s="80">
        <f t="shared" si="7"/>
        <v>1042350529.9462014</v>
      </c>
      <c r="AS20" s="80">
        <f t="shared" si="7"/>
        <v>1072380648.7139516</v>
      </c>
      <c r="AT20" s="80">
        <f t="shared" si="7"/>
        <v>1103275935.2034006</v>
      </c>
      <c r="AU20" s="80">
        <f t="shared" si="7"/>
        <v>1135061314.8966105</v>
      </c>
      <c r="AV20" s="80">
        <f t="shared" si="7"/>
        <v>1167762431.3787818</v>
      </c>
      <c r="AW20" s="80">
        <f t="shared" si="7"/>
        <v>1201405667.0268044</v>
      </c>
      <c r="AX20" s="80">
        <f t="shared" si="7"/>
        <v>1236018164.2938468</v>
      </c>
      <c r="AY20" s="80">
        <f t="shared" si="7"/>
        <v>5511749264.4877386</v>
      </c>
      <c r="AZ20" s="80">
        <f t="shared" si="7"/>
        <v>1130698471.6877799</v>
      </c>
      <c r="BA20" s="80">
        <f t="shared" si="7"/>
        <v>1163273894.6571047</v>
      </c>
      <c r="BB20" s="80">
        <f t="shared" si="7"/>
        <v>1196787815.562176</v>
      </c>
      <c r="BC20" s="80">
        <f t="shared" si="7"/>
        <v>1231267272.5285223</v>
      </c>
      <c r="BD20" s="80">
        <f t="shared" si="7"/>
        <v>1266740082.650069</v>
      </c>
      <c r="BE20" s="80">
        <f t="shared" si="7"/>
        <v>1303234864.4312174</v>
      </c>
      <c r="BF20" s="80">
        <f t="shared" si="7"/>
        <v>1340781060.8754809</v>
      </c>
      <c r="BG20" s="80">
        <f t="shared" si="7"/>
        <v>1379408963.2393036</v>
      </c>
      <c r="BH20" s="80">
        <f t="shared" si="7"/>
        <v>1419149735.470228</v>
      </c>
      <c r="BI20" s="80">
        <f t="shared" si="7"/>
        <v>1460035439.3491251</v>
      </c>
      <c r="BJ20" s="80">
        <f t="shared" si="7"/>
        <v>1502099060.3567734</v>
      </c>
      <c r="BK20" s="80">
        <f t="shared" si="7"/>
        <v>1545374534.2856519</v>
      </c>
      <c r="BL20" s="80">
        <f t="shared" si="7"/>
        <v>1589896774.6184216</v>
      </c>
      <c r="BM20" s="80">
        <f t="shared" si="7"/>
        <v>1635701700.6951783</v>
      </c>
    </row>
    <row r="21" spans="1:65" ht="15" x14ac:dyDescent="0.3">
      <c r="A21" s="79" t="s">
        <v>243</v>
      </c>
      <c r="B21" s="80">
        <f>B20</f>
        <v>328468294.28517646</v>
      </c>
      <c r="C21" s="80">
        <f>C20/(1+C5)</f>
        <v>328468294.28517646</v>
      </c>
      <c r="D21" s="80">
        <f>D20/((1+C5)*(1+D5))</f>
        <v>328468294.28517646</v>
      </c>
      <c r="E21" s="80">
        <f>E20/((1+C5)*(1+D5)*(1+E5))</f>
        <v>328468294.28517646</v>
      </c>
      <c r="F21" s="80">
        <f>F20/((1+C5)*(1+D5)*(1+E5)*(1+F5))</f>
        <v>328468294.2851764</v>
      </c>
      <c r="G21" s="80">
        <f>G20/((1+C5)*(1+D5)*(1+E5)*(1+F5)*(1+G5))</f>
        <v>328468294.2851764</v>
      </c>
      <c r="H21" s="80">
        <f t="shared" ref="H21:BM21" si="8">H20/((1+$C$5)*(1+$D$5)*(1+$E$5)*(1+$F$5)*(1+$G$5)*(1+$H$5)^(H2-$H$2+1))</f>
        <v>812629888.40229988</v>
      </c>
      <c r="I21" s="80">
        <f t="shared" si="8"/>
        <v>373629888.40229994</v>
      </c>
      <c r="J21" s="80">
        <f t="shared" si="8"/>
        <v>1337998860.9642241</v>
      </c>
      <c r="K21" s="80">
        <f t="shared" si="8"/>
        <v>709342151.47025573</v>
      </c>
      <c r="L21" s="80">
        <f t="shared" ca="1" si="8"/>
        <v>607238605.13031852</v>
      </c>
      <c r="M21" s="80">
        <f t="shared" ca="1" si="8"/>
        <v>595071077.03708541</v>
      </c>
      <c r="N21" s="80">
        <f t="shared" ca="1" si="8"/>
        <v>611904087.17659545</v>
      </c>
      <c r="O21" s="80">
        <f t="shared" ca="1" si="8"/>
        <v>597216567.72718823</v>
      </c>
      <c r="P21" s="80">
        <f t="shared" ca="1" si="8"/>
        <v>583164199.85637319</v>
      </c>
      <c r="Q21" s="80">
        <f t="shared" ca="1" si="8"/>
        <v>544022928.64608002</v>
      </c>
      <c r="R21" s="80">
        <f t="shared" ca="1" si="8"/>
        <v>530573312.23238713</v>
      </c>
      <c r="S21" s="80">
        <f t="shared" ca="1" si="8"/>
        <v>518285437.52221167</v>
      </c>
      <c r="T21" s="80">
        <f t="shared" ca="1" si="8"/>
        <v>506541475.82230079</v>
      </c>
      <c r="U21" s="80">
        <f t="shared" ca="1" si="8"/>
        <v>495440950.40812004</v>
      </c>
      <c r="V21" s="80">
        <f t="shared" ca="1" si="8"/>
        <v>502173074.46002817</v>
      </c>
      <c r="W21" s="80">
        <f t="shared" ca="1" si="8"/>
        <v>491938825.95574325</v>
      </c>
      <c r="X21" s="80">
        <f t="shared" ca="1" si="8"/>
        <v>482169523.38877338</v>
      </c>
      <c r="Y21" s="80">
        <f t="shared" ca="1" si="8"/>
        <v>472847152.28624266</v>
      </c>
      <c r="Z21" s="80">
        <f t="shared" ca="1" si="8"/>
        <v>471537675.8337149</v>
      </c>
      <c r="AA21" s="80">
        <f t="shared" ca="1" si="8"/>
        <v>463057679.58209658</v>
      </c>
      <c r="AB21" s="80">
        <f t="shared" ca="1" si="8"/>
        <v>454974350.21249777</v>
      </c>
      <c r="AC21" s="80">
        <f t="shared" ca="1" si="8"/>
        <v>567719113.3356812</v>
      </c>
      <c r="AD21" s="80">
        <f t="shared" ca="1" si="8"/>
        <v>497093355.303482</v>
      </c>
      <c r="AE21" s="80">
        <f t="shared" ca="1" si="8"/>
        <v>432975368.3985523</v>
      </c>
      <c r="AF21" s="80">
        <f t="shared" ca="1" si="8"/>
        <v>432867617.85905594</v>
      </c>
      <c r="AG21" s="80">
        <f t="shared" ca="1" si="8"/>
        <v>487807634.68237954</v>
      </c>
      <c r="AH21" s="80">
        <f t="shared" ca="1" si="8"/>
        <v>324605834.37262732</v>
      </c>
      <c r="AI21" s="80">
        <f t="shared" ca="1" si="8"/>
        <v>324506884.80006057</v>
      </c>
      <c r="AJ21" s="80">
        <f t="shared" ca="1" si="8"/>
        <v>324410706.13483894</v>
      </c>
      <c r="AK21" s="80">
        <f t="shared" si="8"/>
        <v>321072328.30694461</v>
      </c>
      <c r="AL21" s="80">
        <f t="shared" si="8"/>
        <v>321072328.30694455</v>
      </c>
      <c r="AM21" s="80">
        <f t="shared" si="8"/>
        <v>321072328.30694443</v>
      </c>
      <c r="AN21" s="80">
        <f t="shared" si="8"/>
        <v>321072328.30694455</v>
      </c>
      <c r="AO21" s="80">
        <f t="shared" si="8"/>
        <v>317461828.30694449</v>
      </c>
      <c r="AP21" s="80">
        <f t="shared" si="8"/>
        <v>317461828.30694449</v>
      </c>
      <c r="AQ21" s="80">
        <f t="shared" si="8"/>
        <v>317461828.30694443</v>
      </c>
      <c r="AR21" s="80">
        <f t="shared" si="8"/>
        <v>317461828.30694443</v>
      </c>
      <c r="AS21" s="80">
        <f t="shared" si="8"/>
        <v>317461828.30694443</v>
      </c>
      <c r="AT21" s="80">
        <f t="shared" si="8"/>
        <v>317461828.30694443</v>
      </c>
      <c r="AU21" s="80">
        <f t="shared" si="8"/>
        <v>317461828.30694437</v>
      </c>
      <c r="AV21" s="80">
        <f t="shared" si="8"/>
        <v>317461828.30694431</v>
      </c>
      <c r="AW21" s="80">
        <f t="shared" si="8"/>
        <v>317461828.30694425</v>
      </c>
      <c r="AX21" s="80">
        <f t="shared" si="8"/>
        <v>317461828.30694431</v>
      </c>
      <c r="AY21" s="80">
        <f t="shared" si="8"/>
        <v>1376007927.1355295</v>
      </c>
      <c r="AZ21" s="80">
        <f t="shared" si="8"/>
        <v>274374098.89552867</v>
      </c>
      <c r="BA21" s="80">
        <f t="shared" si="8"/>
        <v>274374098.89552861</v>
      </c>
      <c r="BB21" s="80">
        <f t="shared" si="8"/>
        <v>274374098.89552861</v>
      </c>
      <c r="BC21" s="80">
        <f t="shared" si="8"/>
        <v>274374098.89552861</v>
      </c>
      <c r="BD21" s="80">
        <f t="shared" si="8"/>
        <v>274374098.89552855</v>
      </c>
      <c r="BE21" s="80">
        <f t="shared" si="8"/>
        <v>274374098.89552855</v>
      </c>
      <c r="BF21" s="80">
        <f t="shared" si="8"/>
        <v>274374098.89552855</v>
      </c>
      <c r="BG21" s="80">
        <f t="shared" si="8"/>
        <v>274374098.89552855</v>
      </c>
      <c r="BH21" s="80">
        <f t="shared" si="8"/>
        <v>274374098.89552855</v>
      </c>
      <c r="BI21" s="80">
        <f t="shared" si="8"/>
        <v>274374098.89552855</v>
      </c>
      <c r="BJ21" s="80">
        <f t="shared" si="8"/>
        <v>274374098.8955285</v>
      </c>
      <c r="BK21" s="80">
        <f t="shared" si="8"/>
        <v>274374098.89552844</v>
      </c>
      <c r="BL21" s="80">
        <f t="shared" si="8"/>
        <v>274374098.89552844</v>
      </c>
      <c r="BM21" s="80">
        <f t="shared" si="8"/>
        <v>274374098.89552838</v>
      </c>
    </row>
    <row r="22" spans="1:65" ht="15.5" x14ac:dyDescent="0.25">
      <c r="A22" s="64" t="s">
        <v>244</v>
      </c>
      <c r="B22" s="65">
        <f ca="1">SUM(B21:BM21)</f>
        <v>27200706901.084717</v>
      </c>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row>
    <row r="23" spans="1:65" ht="15.5" x14ac:dyDescent="0.25">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row>
    <row r="24" spans="1:65" ht="15.5" x14ac:dyDescent="0.25">
      <c r="A24" s="158" t="s">
        <v>245</v>
      </c>
      <c r="B24" s="159"/>
      <c r="C24" s="159"/>
      <c r="D24" s="159"/>
      <c r="E24" s="159"/>
      <c r="F24" s="159"/>
      <c r="G24" s="159"/>
      <c r="H24" s="159"/>
      <c r="I24" s="159"/>
      <c r="J24" s="159"/>
      <c r="K24" s="159"/>
      <c r="L24" s="159"/>
      <c r="M24" s="159"/>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row>
    <row r="25" spans="1:65" ht="15.5" x14ac:dyDescent="0.25">
      <c r="A25" s="46"/>
      <c r="B25" s="46"/>
      <c r="C25" s="46"/>
      <c r="D25" s="46"/>
      <c r="E25" s="46"/>
      <c r="F25" s="46"/>
      <c r="G25" s="46"/>
      <c r="H25" s="46"/>
      <c r="I25" s="46"/>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row>
    <row r="26" spans="1:65" ht="15.5" x14ac:dyDescent="0.25">
      <c r="A26" s="158" t="s">
        <v>246</v>
      </c>
      <c r="B26" s="159"/>
      <c r="C26" s="159"/>
      <c r="D26" s="46"/>
      <c r="E26" s="46"/>
      <c r="F26" s="158" t="s">
        <v>247</v>
      </c>
      <c r="G26" s="159"/>
      <c r="H26" s="159"/>
      <c r="I26" s="9"/>
      <c r="J26" s="158" t="s">
        <v>248</v>
      </c>
      <c r="K26" s="159"/>
      <c r="L26" s="159"/>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row>
    <row r="27" spans="1:65" ht="15.5" x14ac:dyDescent="0.25">
      <c r="A27" s="10" t="s">
        <v>249</v>
      </c>
      <c r="B27" s="10" t="s">
        <v>250</v>
      </c>
      <c r="C27" s="10" t="s">
        <v>142</v>
      </c>
      <c r="D27" s="7"/>
      <c r="E27" s="7"/>
      <c r="F27" s="10" t="s">
        <v>249</v>
      </c>
      <c r="G27" s="10" t="s">
        <v>250</v>
      </c>
      <c r="H27" s="10" t="s">
        <v>142</v>
      </c>
      <c r="I27" s="9"/>
      <c r="J27" s="10" t="s">
        <v>249</v>
      </c>
      <c r="K27" s="10" t="s">
        <v>250</v>
      </c>
      <c r="L27" s="10" t="s">
        <v>142</v>
      </c>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row>
    <row r="28" spans="1:65" ht="15.5" x14ac:dyDescent="0.25">
      <c r="A28" s="11" t="s">
        <v>251</v>
      </c>
      <c r="B28" s="49">
        <f>8000000*12</f>
        <v>96000000</v>
      </c>
      <c r="C28" s="50">
        <f>B28/$B$59</f>
        <v>0.29496753647477059</v>
      </c>
      <c r="D28" s="141" t="s">
        <v>251</v>
      </c>
      <c r="E28" s="7"/>
      <c r="F28" s="151" t="s">
        <v>252</v>
      </c>
      <c r="G28" s="152"/>
      <c r="H28" s="153"/>
      <c r="I28" s="9"/>
      <c r="J28" s="5" t="s">
        <v>253</v>
      </c>
      <c r="K28" s="47">
        <v>33000000</v>
      </c>
      <c r="L28" s="37">
        <f t="shared" ref="L28:L38" si="9">K28/$K$38</f>
        <v>5.097912096032306E-2</v>
      </c>
      <c r="M28" s="141" t="s">
        <v>254</v>
      </c>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row>
    <row r="29" spans="1:65" ht="15.5" x14ac:dyDescent="0.25">
      <c r="A29" s="154"/>
      <c r="B29" s="152"/>
      <c r="C29" s="153"/>
      <c r="D29" s="7"/>
      <c r="E29" s="7"/>
      <c r="F29" s="5" t="s">
        <v>255</v>
      </c>
      <c r="G29" s="47">
        <f>AVERAGE(10000,20000)*83*12</f>
        <v>14940000</v>
      </c>
      <c r="H29" s="37"/>
      <c r="I29" s="9"/>
      <c r="J29" s="5" t="s">
        <v>256</v>
      </c>
      <c r="K29" s="47">
        <f>AVERAGE(36000000,58000000)</f>
        <v>47000000</v>
      </c>
      <c r="L29" s="37">
        <f t="shared" si="9"/>
        <v>7.2606626822278295E-2</v>
      </c>
      <c r="M29" s="141" t="s">
        <v>257</v>
      </c>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row>
    <row r="30" spans="1:65" ht="15.5" x14ac:dyDescent="0.25">
      <c r="A30" s="151" t="s">
        <v>252</v>
      </c>
      <c r="B30" s="152"/>
      <c r="C30" s="153"/>
      <c r="E30" s="7"/>
      <c r="F30" s="5" t="s">
        <v>258</v>
      </c>
      <c r="G30" s="47">
        <f>2218015.87*83/85*12</f>
        <v>25989927.135529414</v>
      </c>
      <c r="H30" s="37">
        <f t="shared" ref="H30:H33" si="10">G30/$B$59</f>
        <v>7.9856091461728146E-2</v>
      </c>
      <c r="I30" s="9"/>
      <c r="J30" s="5" t="s">
        <v>259</v>
      </c>
      <c r="K30" s="47">
        <f>AVERAGE(116000000,160000000)/2</f>
        <v>69000000</v>
      </c>
      <c r="L30" s="37">
        <f t="shared" si="9"/>
        <v>0.10659270746249366</v>
      </c>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row>
    <row r="31" spans="1:65" ht="15.5" x14ac:dyDescent="0.25">
      <c r="A31" s="5" t="s">
        <v>255</v>
      </c>
      <c r="B31" s="47">
        <f>AVERAGE(10000,20000)*56*12</f>
        <v>10080000</v>
      </c>
      <c r="C31" s="37">
        <f t="shared" ref="C31:C35" si="11">B31/$B$59</f>
        <v>3.097159132985091E-2</v>
      </c>
      <c r="D31" s="141" t="s">
        <v>260</v>
      </c>
      <c r="E31" s="7"/>
      <c r="F31" s="5" t="s">
        <v>261</v>
      </c>
      <c r="G31" s="47">
        <f>152500*2*12</f>
        <v>3660000</v>
      </c>
      <c r="H31" s="37">
        <f t="shared" si="10"/>
        <v>1.1245637328100629E-2</v>
      </c>
      <c r="I31" s="9"/>
      <c r="J31" s="5" t="s">
        <v>262</v>
      </c>
      <c r="K31" s="47">
        <f>AVERAGE(126000000,174000000)/3</f>
        <v>50000000</v>
      </c>
      <c r="L31" s="37">
        <f t="shared" si="9"/>
        <v>7.7241092364125852E-2</v>
      </c>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row>
    <row r="32" spans="1:65" ht="15.5" x14ac:dyDescent="0.25">
      <c r="A32" s="5" t="s">
        <v>258</v>
      </c>
      <c r="B32" s="47">
        <f>2218015.87*56/85*12</f>
        <v>17535372.525176469</v>
      </c>
      <c r="C32" s="37">
        <f t="shared" si="11"/>
        <v>5.3878808697069583E-2</v>
      </c>
      <c r="D32" s="141" t="s">
        <v>252</v>
      </c>
      <c r="E32" s="7"/>
      <c r="F32" s="5" t="s">
        <v>263</v>
      </c>
      <c r="G32" s="47">
        <f>246500*12</f>
        <v>2958000</v>
      </c>
      <c r="H32" s="37">
        <f t="shared" si="10"/>
        <v>9.0886872176288696E-3</v>
      </c>
      <c r="I32" s="9"/>
      <c r="J32" s="5" t="s">
        <v>264</v>
      </c>
      <c r="K32" s="47">
        <f>AVERAGE(108000000,135000000)/5</f>
        <v>24300000</v>
      </c>
      <c r="L32" s="37">
        <f t="shared" si="9"/>
        <v>3.7539170888965162E-2</v>
      </c>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row>
    <row r="33" spans="1:65" ht="15.5" x14ac:dyDescent="0.25">
      <c r="A33" s="5" t="s">
        <v>261</v>
      </c>
      <c r="B33" s="47">
        <f>152500*2*12</f>
        <v>3660000</v>
      </c>
      <c r="C33" s="37">
        <f t="shared" si="11"/>
        <v>1.1245637328100629E-2</v>
      </c>
      <c r="D33" s="7"/>
      <c r="E33" s="7"/>
      <c r="F33" s="48" t="s">
        <v>265</v>
      </c>
      <c r="G33" s="49">
        <f>SUM(G29:G32)</f>
        <v>47547927.135529414</v>
      </c>
      <c r="H33" s="50">
        <f t="shared" si="10"/>
        <v>0.14609473887134383</v>
      </c>
      <c r="I33" s="9"/>
      <c r="J33" s="5" t="s">
        <v>266</v>
      </c>
      <c r="K33" s="47">
        <f>AVERAGE(154000000,180000000)/4</f>
        <v>41750000</v>
      </c>
      <c r="L33" s="37">
        <f t="shared" si="9"/>
        <v>6.449631212404508E-2</v>
      </c>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row>
    <row r="34" spans="1:65" ht="15.5" x14ac:dyDescent="0.25">
      <c r="A34" s="5" t="s">
        <v>263</v>
      </c>
      <c r="B34" s="47">
        <f>246500*12</f>
        <v>2958000</v>
      </c>
      <c r="C34" s="37">
        <f t="shared" si="11"/>
        <v>9.0886872176288696E-3</v>
      </c>
      <c r="D34" s="7"/>
      <c r="E34" s="7"/>
      <c r="F34" s="154"/>
      <c r="G34" s="152"/>
      <c r="H34" s="153"/>
      <c r="I34" s="9"/>
      <c r="J34" s="5" t="s">
        <v>267</v>
      </c>
      <c r="K34" s="47">
        <f>AVERAGE(134000000,162000000)/3</f>
        <v>49333333.333333336</v>
      </c>
      <c r="L34" s="37">
        <f t="shared" si="9"/>
        <v>7.6211211132604179E-2</v>
      </c>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row>
    <row r="35" spans="1:65" ht="15.5" x14ac:dyDescent="0.25">
      <c r="A35" s="48" t="s">
        <v>265</v>
      </c>
      <c r="B35" s="49">
        <f>SUM(B31:B34)</f>
        <v>34233372.525176466</v>
      </c>
      <c r="C35" s="50">
        <f t="shared" si="11"/>
        <v>0.10518472457264999</v>
      </c>
      <c r="D35" s="7"/>
      <c r="E35" s="7"/>
      <c r="F35" s="151" t="s">
        <v>268</v>
      </c>
      <c r="G35" s="152"/>
      <c r="H35" s="153"/>
      <c r="I35" s="9"/>
      <c r="J35" s="5" t="s">
        <v>269</v>
      </c>
      <c r="K35" s="47">
        <f>AVERAGE(350000000,500000000)/4</f>
        <v>106250000</v>
      </c>
      <c r="L35" s="37">
        <f t="shared" si="9"/>
        <v>0.16413732127376743</v>
      </c>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row>
    <row r="36" spans="1:65" ht="15.5" x14ac:dyDescent="0.35">
      <c r="A36" s="154"/>
      <c r="B36" s="152"/>
      <c r="C36" s="153"/>
      <c r="D36" s="7"/>
      <c r="E36" s="7"/>
      <c r="F36" s="5" t="s">
        <v>270</v>
      </c>
      <c r="G36" s="47">
        <f>3381090.49*2*12</f>
        <v>81146171.760000005</v>
      </c>
      <c r="H36" s="37">
        <f t="shared" ref="H36:H39" si="12">G36/$B$59</f>
        <v>0.24932798310839377</v>
      </c>
      <c r="I36" s="9"/>
      <c r="J36" s="5" t="s">
        <v>169</v>
      </c>
      <c r="K36" s="47">
        <v>63590500</v>
      </c>
      <c r="L36" s="81">
        <f t="shared" si="9"/>
        <v>9.8235993679618897E-2</v>
      </c>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row>
    <row r="37" spans="1:65" ht="15.5" x14ac:dyDescent="0.35">
      <c r="A37" s="151" t="s">
        <v>268</v>
      </c>
      <c r="B37" s="152"/>
      <c r="C37" s="153"/>
      <c r="D37" s="141" t="s">
        <v>271</v>
      </c>
      <c r="E37" s="7"/>
      <c r="F37" s="5" t="s">
        <v>272</v>
      </c>
      <c r="G37" s="47">
        <f>1000000*12</f>
        <v>12000000</v>
      </c>
      <c r="H37" s="37">
        <f t="shared" si="12"/>
        <v>3.6870942059346323E-2</v>
      </c>
      <c r="I37" s="7"/>
      <c r="J37" s="5" t="s">
        <v>273</v>
      </c>
      <c r="K37" s="47">
        <f>7000000+28200000+34200000+(141000000+7400000+39000000)/2</f>
        <v>163100000</v>
      </c>
      <c r="L37" s="37">
        <f t="shared" si="9"/>
        <v>0.25196044329177852</v>
      </c>
      <c r="M37" s="146" t="s">
        <v>274</v>
      </c>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row>
    <row r="38" spans="1:65" ht="15.5" x14ac:dyDescent="0.25">
      <c r="A38" s="5" t="s">
        <v>270</v>
      </c>
      <c r="B38" s="47">
        <f>3381090.49*2*12</f>
        <v>81146171.760000005</v>
      </c>
      <c r="C38" s="37">
        <f t="shared" ref="C38:C41" si="13">B38/$B$59</f>
        <v>0.24932798310839377</v>
      </c>
      <c r="D38" s="7"/>
      <c r="E38" s="7"/>
      <c r="F38" s="5" t="s">
        <v>275</v>
      </c>
      <c r="G38" s="47">
        <f>500000*12</f>
        <v>6000000</v>
      </c>
      <c r="H38" s="37">
        <f t="shared" si="12"/>
        <v>1.8435471029673162E-2</v>
      </c>
      <c r="I38" s="7"/>
      <c r="J38" s="51" t="s">
        <v>276</v>
      </c>
      <c r="K38" s="52">
        <f>SUM(K28:K37)</f>
        <v>647323833.33333325</v>
      </c>
      <c r="L38" s="53">
        <f t="shared" si="9"/>
        <v>1</v>
      </c>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row>
    <row r="39" spans="1:65" ht="15.5" x14ac:dyDescent="0.25">
      <c r="A39" s="5" t="s">
        <v>272</v>
      </c>
      <c r="B39" s="47">
        <f>800000*12</f>
        <v>9600000</v>
      </c>
      <c r="C39" s="37">
        <f t="shared" si="13"/>
        <v>2.9496753647477059E-2</v>
      </c>
      <c r="D39" s="7"/>
      <c r="E39" s="7"/>
      <c r="F39" s="48" t="s">
        <v>277</v>
      </c>
      <c r="G39" s="49">
        <f>SUM(G36:G38)</f>
        <v>99146171.760000005</v>
      </c>
      <c r="H39" s="50">
        <f t="shared" si="12"/>
        <v>0.30463439619741323</v>
      </c>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row>
    <row r="40" spans="1:65" ht="15.5" x14ac:dyDescent="0.25">
      <c r="A40" s="5" t="s">
        <v>275</v>
      </c>
      <c r="B40" s="47">
        <f>300000*12</f>
        <v>3600000</v>
      </c>
      <c r="C40" s="37">
        <f t="shared" si="13"/>
        <v>1.1061282617803897E-2</v>
      </c>
      <c r="D40" s="7"/>
      <c r="E40" s="7"/>
      <c r="F40" s="154"/>
      <c r="G40" s="152"/>
      <c r="H40" s="153"/>
      <c r="I40" s="7"/>
      <c r="J40" s="158" t="s">
        <v>278</v>
      </c>
      <c r="K40" s="159"/>
      <c r="L40" s="159"/>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row>
    <row r="41" spans="1:65" ht="15.5" x14ac:dyDescent="0.25">
      <c r="A41" s="48" t="s">
        <v>277</v>
      </c>
      <c r="B41" s="49">
        <f>SUM(B38:B40)</f>
        <v>94346171.760000005</v>
      </c>
      <c r="C41" s="50">
        <f t="shared" si="13"/>
        <v>0.2898860193736747</v>
      </c>
      <c r="D41" s="7"/>
      <c r="E41" s="55"/>
      <c r="F41" s="151" t="s">
        <v>279</v>
      </c>
      <c r="G41" s="152"/>
      <c r="H41" s="153"/>
      <c r="I41" s="55"/>
      <c r="J41" s="10" t="s">
        <v>249</v>
      </c>
      <c r="K41" s="10" t="s">
        <v>250</v>
      </c>
      <c r="L41" s="10" t="s">
        <v>142</v>
      </c>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c r="BC41" s="55"/>
      <c r="BD41" s="55"/>
      <c r="BE41" s="55"/>
      <c r="BF41" s="55"/>
      <c r="BG41" s="55"/>
      <c r="BH41" s="55"/>
      <c r="BI41" s="55"/>
      <c r="BJ41" s="55"/>
      <c r="BK41" s="55"/>
      <c r="BL41" s="55"/>
      <c r="BM41" s="7"/>
    </row>
    <row r="42" spans="1:65" ht="15.5" x14ac:dyDescent="0.25">
      <c r="A42" s="154"/>
      <c r="B42" s="152"/>
      <c r="C42" s="153"/>
      <c r="D42" s="7"/>
      <c r="E42" s="7"/>
      <c r="F42" s="5" t="s">
        <v>280</v>
      </c>
      <c r="G42" s="47">
        <f>(435000+555000)*12</f>
        <v>11880000</v>
      </c>
      <c r="H42" s="37">
        <f t="shared" ref="H42:H45" si="14">G42/$B$59</f>
        <v>3.6502232638752859E-2</v>
      </c>
      <c r="I42" s="7"/>
      <c r="J42" s="5" t="s">
        <v>281</v>
      </c>
      <c r="K42" s="47">
        <v>118950000</v>
      </c>
      <c r="L42" s="37">
        <f t="shared" ref="L42:L43" si="15">K42/$K$43</f>
        <v>1</v>
      </c>
      <c r="M42" s="141" t="s">
        <v>282</v>
      </c>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row>
    <row r="43" spans="1:65" ht="15.5" x14ac:dyDescent="0.25">
      <c r="A43" s="151" t="s">
        <v>279</v>
      </c>
      <c r="B43" s="152"/>
      <c r="C43" s="153"/>
      <c r="E43" s="7"/>
      <c r="F43" s="5" t="s">
        <v>283</v>
      </c>
      <c r="G43" s="47">
        <f>AVERAGE(50000,100000)*2*12</f>
        <v>1800000</v>
      </c>
      <c r="H43" s="37">
        <f t="shared" si="14"/>
        <v>5.5306413089019485E-3</v>
      </c>
      <c r="I43" s="7"/>
      <c r="J43" s="51" t="s">
        <v>276</v>
      </c>
      <c r="K43" s="52">
        <f>K42</f>
        <v>118950000</v>
      </c>
      <c r="L43" s="82">
        <f t="shared" si="15"/>
        <v>1</v>
      </c>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row>
    <row r="44" spans="1:65" ht="15.5" x14ac:dyDescent="0.25">
      <c r="A44" s="5" t="s">
        <v>284</v>
      </c>
      <c r="B44" s="47">
        <f>(435000+555000)*12</f>
        <v>11880000</v>
      </c>
      <c r="C44" s="37">
        <f t="shared" ref="C44:C47" si="16">B44/$B$59</f>
        <v>3.6502232638752859E-2</v>
      </c>
      <c r="D44" s="141" t="s">
        <v>285</v>
      </c>
      <c r="E44" s="7"/>
      <c r="F44" s="5" t="s">
        <v>286</v>
      </c>
      <c r="G44" s="47">
        <f>100000*2*12</f>
        <v>2400000</v>
      </c>
      <c r="H44" s="37">
        <f t="shared" si="14"/>
        <v>7.3741884118692647E-3</v>
      </c>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row>
    <row r="45" spans="1:65" ht="15.5" x14ac:dyDescent="0.25">
      <c r="A45" s="5" t="s">
        <v>283</v>
      </c>
      <c r="B45" s="47">
        <f>AVERAGE(50000,100000)*2*12</f>
        <v>1800000</v>
      </c>
      <c r="C45" s="37">
        <f t="shared" si="16"/>
        <v>5.5306413089019485E-3</v>
      </c>
      <c r="D45" s="141" t="s">
        <v>287</v>
      </c>
      <c r="E45" s="7"/>
      <c r="F45" s="48" t="s">
        <v>288</v>
      </c>
      <c r="G45" s="49">
        <f>SUM(G42:G44)</f>
        <v>16080000</v>
      </c>
      <c r="H45" s="50">
        <f t="shared" si="14"/>
        <v>4.9407062359524072E-2</v>
      </c>
      <c r="I45" s="7"/>
      <c r="J45" s="158" t="s">
        <v>289</v>
      </c>
      <c r="K45" s="159"/>
      <c r="L45" s="159"/>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row>
    <row r="46" spans="1:65" ht="15.5" x14ac:dyDescent="0.25">
      <c r="A46" s="5" t="s">
        <v>286</v>
      </c>
      <c r="B46" s="47">
        <f>100000*2*12</f>
        <v>2400000</v>
      </c>
      <c r="C46" s="37">
        <f t="shared" si="16"/>
        <v>7.3741884118692647E-3</v>
      </c>
      <c r="D46" s="55"/>
      <c r="E46" s="55"/>
      <c r="F46" s="154"/>
      <c r="G46" s="152"/>
      <c r="H46" s="153"/>
      <c r="I46" s="55"/>
      <c r="J46" s="10" t="s">
        <v>249</v>
      </c>
      <c r="K46" s="10" t="s">
        <v>250</v>
      </c>
      <c r="L46" s="10" t="s">
        <v>142</v>
      </c>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c r="AO46" s="55"/>
      <c r="AP46" s="55"/>
      <c r="AQ46" s="55"/>
      <c r="AR46" s="55"/>
      <c r="AS46" s="55"/>
      <c r="AT46" s="55"/>
      <c r="AU46" s="55"/>
      <c r="AV46" s="55"/>
      <c r="AW46" s="55"/>
      <c r="AX46" s="55"/>
      <c r="AY46" s="55"/>
      <c r="AZ46" s="55"/>
      <c r="BA46" s="55"/>
      <c r="BB46" s="55"/>
      <c r="BC46" s="55"/>
      <c r="BD46" s="55"/>
      <c r="BE46" s="55"/>
      <c r="BF46" s="55"/>
      <c r="BG46" s="55"/>
      <c r="BH46" s="55"/>
      <c r="BI46" s="55"/>
      <c r="BJ46" s="55"/>
      <c r="BK46" s="55"/>
      <c r="BL46" s="55"/>
      <c r="BM46" s="7"/>
    </row>
    <row r="47" spans="1:65" ht="30" x14ac:dyDescent="0.25">
      <c r="A47" s="48" t="s">
        <v>288</v>
      </c>
      <c r="B47" s="49">
        <f>SUM(B44:B46)</f>
        <v>16080000</v>
      </c>
      <c r="C47" s="50">
        <f t="shared" si="16"/>
        <v>4.9407062359524072E-2</v>
      </c>
      <c r="D47" s="7"/>
      <c r="E47" s="7"/>
      <c r="F47" s="83" t="s">
        <v>290</v>
      </c>
      <c r="G47" s="49">
        <f>100000*2*12</f>
        <v>2400000</v>
      </c>
      <c r="H47" s="50">
        <f>G47/$B$59</f>
        <v>7.3741884118692647E-3</v>
      </c>
      <c r="I47" s="7"/>
      <c r="J47" s="5" t="s">
        <v>291</v>
      </c>
      <c r="K47" s="47">
        <f>439000000</f>
        <v>439000000</v>
      </c>
      <c r="L47" s="37">
        <f t="shared" ref="L47:L50" si="17">K47/$K$50</f>
        <v>0.92190092190092188</v>
      </c>
      <c r="M47" s="141" t="s">
        <v>292</v>
      </c>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row>
    <row r="48" spans="1:65" ht="15.5" x14ac:dyDescent="0.25">
      <c r="A48" s="154"/>
      <c r="B48" s="152"/>
      <c r="C48" s="153"/>
      <c r="D48" s="7"/>
      <c r="E48" s="7"/>
      <c r="F48" s="154"/>
      <c r="G48" s="152"/>
      <c r="H48" s="153"/>
      <c r="I48" s="7"/>
      <c r="J48" s="5" t="s">
        <v>284</v>
      </c>
      <c r="K48" s="47">
        <f>35840000</f>
        <v>35840000</v>
      </c>
      <c r="L48" s="37">
        <f t="shared" si="17"/>
        <v>7.5264075264075261E-2</v>
      </c>
      <c r="M48" s="141" t="s">
        <v>293</v>
      </c>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row>
    <row r="49" spans="1:65" ht="30" x14ac:dyDescent="0.35">
      <c r="A49" s="83" t="s">
        <v>290</v>
      </c>
      <c r="B49" s="49">
        <f>100000*2*12</f>
        <v>2400000</v>
      </c>
      <c r="C49" s="50">
        <f>B49/$B$59</f>
        <v>7.3741884118692647E-3</v>
      </c>
      <c r="D49" s="7"/>
      <c r="E49" s="7"/>
      <c r="F49" s="151" t="s">
        <v>294</v>
      </c>
      <c r="G49" s="152"/>
      <c r="H49" s="153"/>
      <c r="I49" s="7"/>
      <c r="J49" s="5" t="s">
        <v>283</v>
      </c>
      <c r="K49" s="84">
        <f>AVERAGE(700000,2000000)</f>
        <v>1350000</v>
      </c>
      <c r="L49" s="37">
        <f t="shared" si="17"/>
        <v>2.8350028350028352E-3</v>
      </c>
      <c r="M49" s="141" t="s">
        <v>287</v>
      </c>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row>
    <row r="50" spans="1:65" ht="15.5" x14ac:dyDescent="0.25">
      <c r="A50" s="154"/>
      <c r="B50" s="152"/>
      <c r="C50" s="153"/>
      <c r="D50" s="7"/>
      <c r="E50" s="7"/>
      <c r="F50" s="5" t="s">
        <v>295</v>
      </c>
      <c r="G50" s="47">
        <f t="shared" ref="G50:G51" si="18">1000000*2*12</f>
        <v>24000000</v>
      </c>
      <c r="H50" s="37">
        <f t="shared" ref="H50:H51" si="19">G50/$B$59</f>
        <v>7.3741884118692647E-2</v>
      </c>
      <c r="I50" s="7"/>
      <c r="J50" s="51" t="s">
        <v>276</v>
      </c>
      <c r="K50" s="52">
        <f>SUM(K47:K49)</f>
        <v>476190000</v>
      </c>
      <c r="L50" s="53">
        <f t="shared" si="17"/>
        <v>1</v>
      </c>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row>
    <row r="51" spans="1:65" ht="15.5" x14ac:dyDescent="0.25">
      <c r="A51" s="151" t="s">
        <v>294</v>
      </c>
      <c r="B51" s="152"/>
      <c r="C51" s="153"/>
      <c r="E51" s="7"/>
      <c r="F51" s="5" t="s">
        <v>296</v>
      </c>
      <c r="G51" s="47">
        <f t="shared" si="18"/>
        <v>24000000</v>
      </c>
      <c r="H51" s="37">
        <f t="shared" si="19"/>
        <v>7.3741884118692647E-2</v>
      </c>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row>
    <row r="52" spans="1:65" ht="31" x14ac:dyDescent="0.25">
      <c r="A52" s="5" t="s">
        <v>295</v>
      </c>
      <c r="B52" s="47">
        <f t="shared" ref="B52:B53" si="20">800000*2*12</f>
        <v>19200000</v>
      </c>
      <c r="C52" s="37">
        <f t="shared" ref="C52:C53" si="21">B52/$B$59</f>
        <v>5.8993507294954117E-2</v>
      </c>
      <c r="D52" s="141" t="s">
        <v>297</v>
      </c>
      <c r="E52" s="7"/>
      <c r="F52" s="14" t="s">
        <v>298</v>
      </c>
      <c r="G52" s="47">
        <f>10000000*2</f>
        <v>20000000</v>
      </c>
      <c r="H52" s="37">
        <f>G52/G57</f>
        <v>7.2893177892914718E-2</v>
      </c>
      <c r="I52" s="7"/>
      <c r="J52" s="158" t="s">
        <v>299</v>
      </c>
      <c r="K52" s="159"/>
      <c r="L52" s="159"/>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row>
    <row r="53" spans="1:65" ht="15.5" x14ac:dyDescent="0.25">
      <c r="A53" s="5" t="s">
        <v>296</v>
      </c>
      <c r="B53" s="47">
        <f t="shared" si="20"/>
        <v>19200000</v>
      </c>
      <c r="C53" s="37">
        <f t="shared" si="21"/>
        <v>5.8993507294954117E-2</v>
      </c>
      <c r="D53" s="7"/>
      <c r="E53" s="55"/>
      <c r="F53" s="5" t="s">
        <v>300</v>
      </c>
      <c r="G53" s="47">
        <f>5000000*2</f>
        <v>10000000</v>
      </c>
      <c r="H53" s="37">
        <f>G53/G57</f>
        <v>3.6446588946457359E-2</v>
      </c>
      <c r="I53" s="55"/>
      <c r="J53" s="10" t="s">
        <v>249</v>
      </c>
      <c r="K53" s="10" t="s">
        <v>250</v>
      </c>
      <c r="L53" s="10" t="s">
        <v>142</v>
      </c>
      <c r="M53" s="55"/>
      <c r="N53" s="55"/>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c r="AO53" s="55"/>
      <c r="AP53" s="55"/>
      <c r="AQ53" s="55"/>
      <c r="AR53" s="55"/>
      <c r="AS53" s="55"/>
      <c r="AT53" s="55"/>
      <c r="AU53" s="55"/>
      <c r="AV53" s="55"/>
      <c r="AW53" s="55"/>
      <c r="AX53" s="55"/>
      <c r="AY53" s="55"/>
      <c r="AZ53" s="55"/>
      <c r="BA53" s="55"/>
      <c r="BB53" s="55"/>
      <c r="BC53" s="55"/>
      <c r="BD53" s="55"/>
      <c r="BE53" s="55"/>
      <c r="BF53" s="55"/>
      <c r="BG53" s="55"/>
      <c r="BH53" s="55"/>
      <c r="BI53" s="55"/>
      <c r="BJ53" s="55"/>
      <c r="BK53" s="55"/>
      <c r="BL53" s="55"/>
      <c r="BM53" s="7"/>
    </row>
    <row r="54" spans="1:65" ht="31" x14ac:dyDescent="0.25">
      <c r="A54" s="14" t="s">
        <v>298</v>
      </c>
      <c r="B54" s="47">
        <f>7000000*2</f>
        <v>14000000</v>
      </c>
      <c r="C54" s="37">
        <f>B54/B59</f>
        <v>4.3016099069237375E-2</v>
      </c>
      <c r="D54" s="7"/>
      <c r="E54" s="7"/>
      <c r="F54" s="5" t="s">
        <v>301</v>
      </c>
      <c r="G54" s="47">
        <f>1300000*2*12</f>
        <v>31200000</v>
      </c>
      <c r="H54" s="37">
        <f t="shared" ref="H54:H55" si="22">G54/$B$59</f>
        <v>9.5864449354300441E-2</v>
      </c>
      <c r="I54" s="7"/>
      <c r="J54" s="5" t="s">
        <v>302</v>
      </c>
      <c r="K54" s="47">
        <f>651350000*2</f>
        <v>1302700000</v>
      </c>
      <c r="L54" s="37">
        <f t="shared" ref="L54:L56" si="23">K54/$K$56</f>
        <v>0.94672419708501498</v>
      </c>
      <c r="M54" s="141" t="s">
        <v>303</v>
      </c>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row>
    <row r="55" spans="1:65" ht="15.5" x14ac:dyDescent="0.25">
      <c r="A55" s="5" t="s">
        <v>300</v>
      </c>
      <c r="B55" s="47">
        <f>3000000*2</f>
        <v>6000000</v>
      </c>
      <c r="C55" s="37">
        <f>B55/B59</f>
        <v>1.8435471029673162E-2</v>
      </c>
      <c r="D55" s="141" t="s">
        <v>304</v>
      </c>
      <c r="E55" s="7"/>
      <c r="F55" s="48" t="s">
        <v>305</v>
      </c>
      <c r="G55" s="49">
        <f>SUM(G50:G54)</f>
        <v>109200000</v>
      </c>
      <c r="H55" s="50">
        <f t="shared" si="22"/>
        <v>0.33552557274005157</v>
      </c>
      <c r="I55" s="7"/>
      <c r="J55" s="5" t="s">
        <v>306</v>
      </c>
      <c r="K55" s="47">
        <f>G33+G42-(285000+375000)*12+G43+G52</f>
        <v>73307927.135529414</v>
      </c>
      <c r="L55" s="37">
        <f t="shared" si="23"/>
        <v>5.3275802914984932E-2</v>
      </c>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row>
    <row r="56" spans="1:65" ht="15.5" x14ac:dyDescent="0.25">
      <c r="A56" s="5" t="s">
        <v>301</v>
      </c>
      <c r="B56" s="47">
        <f>1000000*2*12</f>
        <v>24000000</v>
      </c>
      <c r="C56" s="37">
        <f t="shared" ref="C56:C57" si="24">B56/$B$59</f>
        <v>7.3741884118692647E-2</v>
      </c>
      <c r="D56" s="7"/>
      <c r="E56" s="55"/>
      <c r="F56" s="154"/>
      <c r="G56" s="152"/>
      <c r="H56" s="153"/>
      <c r="I56" s="55"/>
      <c r="J56" s="51" t="s">
        <v>276</v>
      </c>
      <c r="K56" s="52">
        <f>SUM(K54:K55)</f>
        <v>1376007927.1355295</v>
      </c>
      <c r="L56" s="53">
        <f t="shared" si="23"/>
        <v>1</v>
      </c>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c r="BA56" s="55"/>
      <c r="BB56" s="55"/>
      <c r="BC56" s="55"/>
      <c r="BD56" s="55"/>
      <c r="BE56" s="55"/>
      <c r="BF56" s="55"/>
      <c r="BG56" s="55"/>
      <c r="BH56" s="55"/>
      <c r="BI56" s="55"/>
      <c r="BJ56" s="55"/>
      <c r="BK56" s="55"/>
      <c r="BL56" s="55"/>
      <c r="BM56" s="55"/>
    </row>
    <row r="57" spans="1:65" ht="15.5" x14ac:dyDescent="0.25">
      <c r="A57" s="48" t="s">
        <v>305</v>
      </c>
      <c r="B57" s="49">
        <f>SUM(B52:B56)</f>
        <v>82400000</v>
      </c>
      <c r="C57" s="50">
        <f t="shared" si="24"/>
        <v>0.25318046880751144</v>
      </c>
      <c r="D57" s="7"/>
      <c r="E57" s="7"/>
      <c r="F57" s="51" t="s">
        <v>276</v>
      </c>
      <c r="G57" s="52">
        <f>SUM(G33,G39,G45,G47,G55)</f>
        <v>274374098.89552939</v>
      </c>
      <c r="H57" s="53">
        <f>G57/$B$59</f>
        <v>0.84303595858020186</v>
      </c>
      <c r="I57" s="7"/>
      <c r="J57" s="55"/>
      <c r="K57" s="55"/>
      <c r="L57" s="55"/>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row>
    <row r="58" spans="1:65" ht="15.5" x14ac:dyDescent="0.25">
      <c r="A58" s="154"/>
      <c r="B58" s="152"/>
      <c r="C58" s="153"/>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row>
    <row r="59" spans="1:65" ht="15.5" x14ac:dyDescent="0.25">
      <c r="A59" s="51" t="s">
        <v>276</v>
      </c>
      <c r="B59" s="52">
        <f>SUM(B28,B35,B41,B47,B49,B57)</f>
        <v>325459544.28517646</v>
      </c>
      <c r="C59" s="53">
        <f>B59/$B$59</f>
        <v>1</v>
      </c>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row>
    <row r="60" spans="1:65" ht="15.5" x14ac:dyDescent="0.25">
      <c r="A60" s="7"/>
      <c r="B60" s="7"/>
      <c r="C60" s="7"/>
      <c r="D60" s="7"/>
      <c r="E60" s="7"/>
      <c r="F60" s="7"/>
      <c r="G60" s="7"/>
      <c r="H60" s="7"/>
      <c r="I60" s="7"/>
      <c r="J60" s="55"/>
      <c r="K60" s="55"/>
      <c r="L60" s="55"/>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row>
    <row r="61" spans="1:65" ht="15.5" x14ac:dyDescent="0.25">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row>
    <row r="62" spans="1:65" ht="15.5" x14ac:dyDescent="0.25">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row>
    <row r="63" spans="1:65" ht="15.5" x14ac:dyDescent="0.25">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row>
    <row r="64" spans="1:65" ht="15.5" x14ac:dyDescent="0.25">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row>
    <row r="65" spans="1:65" ht="15.5" x14ac:dyDescent="0.2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row>
    <row r="66" spans="1:65" ht="15.5" x14ac:dyDescent="0.25">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row>
    <row r="67" spans="1:65" ht="15.5" x14ac:dyDescent="0.25">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row>
    <row r="68" spans="1:65" ht="15.5" x14ac:dyDescent="0.25">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row>
    <row r="69" spans="1:65" ht="15.5" x14ac:dyDescent="0.25">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row>
    <row r="70" spans="1:65" ht="15.5" x14ac:dyDescent="0.25">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row>
    <row r="71" spans="1:65" ht="15.5" x14ac:dyDescent="0.25">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row>
    <row r="72" spans="1:65" ht="15.5" x14ac:dyDescent="0.25">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row>
    <row r="73" spans="1:65" ht="15.5" x14ac:dyDescent="0.25">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row>
    <row r="74" spans="1:65" ht="15.5" x14ac:dyDescent="0.25">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row>
    <row r="75" spans="1:65" ht="15.5" x14ac:dyDescent="0.2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row>
    <row r="76" spans="1:65" ht="15.5" x14ac:dyDescent="0.25">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row>
    <row r="77" spans="1:65" ht="15.5" x14ac:dyDescent="0.25">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row>
    <row r="78" spans="1:65" ht="15.5" x14ac:dyDescent="0.25">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row>
    <row r="79" spans="1:65" ht="15.5" x14ac:dyDescent="0.25">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row>
    <row r="80" spans="1:65" ht="15.5" x14ac:dyDescent="0.25">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row>
    <row r="81" spans="1:65" ht="15.5" x14ac:dyDescent="0.25">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row>
    <row r="82" spans="1:65" ht="15.5" x14ac:dyDescent="0.25">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row>
    <row r="83" spans="1:65" ht="15.5" x14ac:dyDescent="0.25">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row>
    <row r="84" spans="1:65" ht="15.5"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row>
    <row r="85" spans="1:65" ht="15.5" x14ac:dyDescent="0.2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row>
    <row r="86" spans="1:65" ht="15.5" x14ac:dyDescent="0.25">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row>
    <row r="87" spans="1:65" ht="15.5" x14ac:dyDescent="0.25">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row>
    <row r="88" spans="1:65" ht="15.5" x14ac:dyDescent="0.25">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row>
    <row r="89" spans="1:65" ht="15.5" x14ac:dyDescent="0.25">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row>
    <row r="90" spans="1:65" ht="15.5" x14ac:dyDescent="0.25">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row>
    <row r="91" spans="1:65" ht="15.5" x14ac:dyDescent="0.25">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row>
    <row r="92" spans="1:65" ht="15.5" x14ac:dyDescent="0.25">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row>
    <row r="93" spans="1:65" ht="15.5" x14ac:dyDescent="0.25">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row>
    <row r="94" spans="1:65" ht="15.5" x14ac:dyDescent="0.25">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row>
    <row r="95" spans="1:65" ht="15.5" x14ac:dyDescent="0.2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row>
    <row r="96" spans="1:65" ht="15.5" x14ac:dyDescent="0.25">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row>
    <row r="97" spans="1:65" ht="15.5" x14ac:dyDescent="0.25">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row>
    <row r="98" spans="1:65" ht="15.5" x14ac:dyDescent="0.25">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row>
    <row r="99" spans="1:65" ht="15.5" x14ac:dyDescent="0.25">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row>
    <row r="100" spans="1:65" ht="15.5"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row>
    <row r="101" spans="1:65" ht="15.5"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row>
    <row r="102" spans="1:65" ht="15.5"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row>
    <row r="103" spans="1:65" ht="15.5"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row>
    <row r="104" spans="1:65" ht="15.5"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row>
    <row r="105" spans="1:65" ht="15.5"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row>
    <row r="106" spans="1:65" ht="15.5"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row>
    <row r="107" spans="1:65" ht="15.5"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row>
    <row r="108" spans="1:65" ht="15.5"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row>
    <row r="109" spans="1:65" ht="15.5"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row>
    <row r="110" spans="1:65" ht="15.5"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row>
    <row r="111" spans="1:65" ht="15.5"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row>
    <row r="112" spans="1:65" ht="15.5"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row>
    <row r="113" spans="1:65" ht="15.5"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row>
    <row r="114" spans="1:65" ht="15.5"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row>
    <row r="115" spans="1:65" ht="15.5"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row>
    <row r="116" spans="1:65" ht="15.5"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row>
    <row r="117" spans="1:65" ht="15.5"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row>
    <row r="118" spans="1:65" ht="15.5"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row>
    <row r="119" spans="1:65" ht="15.5"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row>
    <row r="120" spans="1:65" ht="15.5"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row>
    <row r="121" spans="1:65" ht="15.5"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row>
    <row r="122" spans="1:65" ht="15.5"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row>
    <row r="123" spans="1:65" ht="15.5"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row>
    <row r="124" spans="1:65" ht="15.5"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row>
    <row r="125" spans="1:65" ht="15.5"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row>
    <row r="126" spans="1:65" ht="15.5"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row>
    <row r="127" spans="1:65" ht="15.5"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row>
    <row r="128" spans="1:65" ht="15.5"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row>
    <row r="129" spans="1:65" ht="15.5"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row>
    <row r="130" spans="1:65" ht="15.5"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row>
    <row r="131" spans="1:65" ht="15.5"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row>
    <row r="132" spans="1:65" ht="15.5"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row>
    <row r="133" spans="1:65" ht="15.5"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row>
    <row r="134" spans="1:65" ht="15.5"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row>
    <row r="135" spans="1:65" ht="15.5"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row>
    <row r="136" spans="1:65" ht="15.5"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row>
    <row r="137" spans="1:65" ht="15.5"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row>
    <row r="138" spans="1:65" ht="15.5"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row>
    <row r="139" spans="1:65" ht="15.5"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row>
    <row r="140" spans="1:65" ht="15.5"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row>
    <row r="141" spans="1:65" ht="15.5"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row>
    <row r="142" spans="1:65" ht="15.5"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row>
    <row r="143" spans="1:65" ht="15.5"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row>
    <row r="144" spans="1:65" ht="15.5"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row>
    <row r="145" spans="1:65" ht="15.5"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row>
    <row r="146" spans="1:65" ht="15.5"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row>
    <row r="147" spans="1:65" ht="15.5"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row>
    <row r="148" spans="1:65" ht="15.5"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row>
    <row r="149" spans="1:65" ht="15.5"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row>
    <row r="150" spans="1:65" ht="15.5"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row>
    <row r="151" spans="1:65" ht="15.5"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row>
    <row r="152" spans="1:65" ht="15.5"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row>
    <row r="153" spans="1:65" ht="15.5"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row>
    <row r="154" spans="1:65" ht="15.5"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row>
    <row r="155" spans="1:65" ht="15.5"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row>
    <row r="156" spans="1:65" ht="15.5"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row>
    <row r="157" spans="1:65" ht="15.5"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row>
    <row r="158" spans="1:65" ht="15.5"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row>
    <row r="159" spans="1:65" ht="15.5"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row>
    <row r="160" spans="1:65" ht="15.5"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row>
    <row r="161" spans="1:65" ht="15.5"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row>
    <row r="162" spans="1:65" ht="15.5"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row>
    <row r="163" spans="1:65" ht="15.5"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row>
    <row r="164" spans="1:65" ht="15.5"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row>
    <row r="165" spans="1:65" ht="15.5"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row>
    <row r="166" spans="1:65" ht="15.5"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row>
    <row r="167" spans="1:65" ht="15.5"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row>
    <row r="168" spans="1:65" ht="15.5"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row>
    <row r="169" spans="1:65" ht="15.5"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row>
    <row r="170" spans="1:65" ht="15.5"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row>
    <row r="171" spans="1:65" ht="15.5"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row>
    <row r="172" spans="1:65" ht="15.5"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row>
    <row r="173" spans="1:65" ht="15.5"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row>
    <row r="174" spans="1:65" ht="15.5"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row>
    <row r="175" spans="1:65" ht="15.5"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row>
    <row r="176" spans="1:65" ht="15.5"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row>
    <row r="177" spans="1:65" ht="15.5"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row>
    <row r="178" spans="1:65" ht="15.5"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row>
    <row r="179" spans="1:65" ht="15.5"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row>
    <row r="180" spans="1:65" ht="15.5"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row>
    <row r="181" spans="1:65" ht="15.5"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row>
    <row r="182" spans="1:65" ht="15.5"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row>
    <row r="183" spans="1:65" ht="15.5"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row>
    <row r="184" spans="1:65" ht="15.5"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row>
    <row r="185" spans="1:65" ht="15.5"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row>
    <row r="186" spans="1:65" ht="15.5"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row>
    <row r="187" spans="1:65" ht="15.5"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row>
    <row r="188" spans="1:65" ht="15.5"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row>
    <row r="189" spans="1:65" ht="15.5"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row>
    <row r="190" spans="1:65" ht="15.5"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row>
    <row r="191" spans="1:65" ht="15.5"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row>
    <row r="192" spans="1:65" ht="15.5"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row>
    <row r="193" spans="1:65" ht="15.5"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row>
    <row r="194" spans="1:65" ht="15.5"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row>
    <row r="195" spans="1:65" ht="15.5"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row>
    <row r="196" spans="1:65" ht="15.5"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row>
    <row r="197" spans="1:65" ht="15.5"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row>
    <row r="198" spans="1:65" ht="15.5"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row>
    <row r="199" spans="1:65" ht="15.5"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row>
    <row r="200" spans="1:65" ht="15.5"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row>
    <row r="201" spans="1:65" ht="15.5"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row>
    <row r="202" spans="1:65" ht="15.5"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row>
    <row r="203" spans="1:65" ht="15.5"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row>
    <row r="204" spans="1:65" ht="15.5"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row>
    <row r="205" spans="1:65" ht="15.5"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row>
    <row r="206" spans="1:65" ht="15.5"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row>
    <row r="207" spans="1:65" ht="15.5"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row>
    <row r="208" spans="1:65" ht="15.5"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row>
    <row r="209" spans="1:65" ht="15.5"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row>
    <row r="210" spans="1:65" ht="15.5"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row>
    <row r="211" spans="1:65" ht="15.5"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row>
    <row r="212" spans="1:65" ht="15.5"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row>
    <row r="213" spans="1:65" ht="15.5"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row>
    <row r="214" spans="1:65" ht="15.5"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row>
    <row r="215" spans="1:65" ht="15.5"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row>
    <row r="216" spans="1:65" ht="15.5"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row>
    <row r="217" spans="1:65" ht="15.5"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row>
    <row r="218" spans="1:65" ht="15.5"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row>
    <row r="219" spans="1:65" ht="15.5"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row>
    <row r="220" spans="1:65" ht="15.5"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row>
    <row r="221" spans="1:65" ht="15.5"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row>
    <row r="222" spans="1:65" ht="15.5"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row>
    <row r="223" spans="1:65" ht="15.5"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row>
    <row r="224" spans="1:65" ht="15.5"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row>
    <row r="225" spans="1:65" ht="15.5"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row>
    <row r="226" spans="1:65" ht="15.5"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row>
    <row r="227" spans="1:65" ht="15.5"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row>
    <row r="228" spans="1:65" ht="15.5"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c r="BM228" s="7"/>
    </row>
    <row r="229" spans="1:65" ht="15.5"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row>
    <row r="230" spans="1:65" ht="15.5"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row>
    <row r="231" spans="1:65" ht="15.5"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row>
    <row r="232" spans="1:65" ht="15.5"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row>
    <row r="233" spans="1:65" ht="15.5"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row>
    <row r="234" spans="1:65" ht="15.5"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row>
    <row r="235" spans="1:65" ht="15.5"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row>
    <row r="236" spans="1:65" ht="15.5"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row>
    <row r="237" spans="1:65" ht="15.5"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row>
    <row r="238" spans="1:65" ht="15.5"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row>
    <row r="239" spans="1:65" ht="15.5"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row>
    <row r="240" spans="1:65" ht="15.5"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row>
    <row r="241" spans="1:65" ht="15.5"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row>
    <row r="242" spans="1:65" ht="15.5"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row>
    <row r="243" spans="1:65" ht="15.5"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row>
    <row r="244" spans="1:65" ht="15.5"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row>
    <row r="245" spans="1:65" ht="15.5"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row>
    <row r="246" spans="1:65" ht="15.5"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row>
    <row r="247" spans="1:65" ht="15.5"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row>
    <row r="248" spans="1:65" ht="15.5"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c r="BM248" s="7"/>
    </row>
    <row r="249" spans="1:65" ht="15.5"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row>
    <row r="250" spans="1:65" ht="15.5"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c r="BL250" s="7"/>
      <c r="BM250" s="7"/>
    </row>
    <row r="251" spans="1:65" ht="15.5"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c r="BM251" s="7"/>
    </row>
    <row r="252" spans="1:65" ht="15.5"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c r="BL252" s="7"/>
      <c r="BM252" s="7"/>
    </row>
    <row r="253" spans="1:65" ht="15.5"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c r="BK253" s="7"/>
      <c r="BL253" s="7"/>
      <c r="BM253" s="7"/>
    </row>
    <row r="254" spans="1:65" ht="15.5"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7"/>
      <c r="BJ254" s="7"/>
      <c r="BK254" s="7"/>
      <c r="BL254" s="7"/>
      <c r="BM254" s="7"/>
    </row>
    <row r="255" spans="1:65" ht="15.5"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c r="BL255" s="7"/>
      <c r="BM255" s="7"/>
    </row>
    <row r="256" spans="1:65" ht="15.5"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c r="BL256" s="7"/>
      <c r="BM256" s="7"/>
    </row>
    <row r="257" spans="1:65" ht="15.5"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c r="BL257" s="7"/>
      <c r="BM257" s="7"/>
    </row>
    <row r="258" spans="1:65" ht="15.5"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c r="BL258" s="7"/>
      <c r="BM258" s="7"/>
    </row>
    <row r="259" spans="1:65" ht="15.5"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c r="BL259" s="7"/>
      <c r="BM259" s="7"/>
    </row>
    <row r="260" spans="1:65" ht="15.5"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c r="BL260" s="7"/>
      <c r="BM260" s="7"/>
    </row>
    <row r="261" spans="1:65" ht="15.5"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row>
    <row r="262" spans="1:65" ht="15.5"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c r="BK262" s="7"/>
      <c r="BL262" s="7"/>
      <c r="BM262" s="7"/>
    </row>
    <row r="263" spans="1:65" ht="15.5"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c r="BL263" s="7"/>
      <c r="BM263" s="7"/>
    </row>
    <row r="264" spans="1:65" ht="15.5"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c r="BL264" s="7"/>
      <c r="BM264" s="7"/>
    </row>
    <row r="265" spans="1:65" ht="15.5"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c r="BL265" s="7"/>
      <c r="BM265" s="7"/>
    </row>
    <row r="266" spans="1:65" ht="15.5"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row>
    <row r="267" spans="1:65" ht="15.5"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row>
    <row r="268" spans="1:65" ht="15.5"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row>
    <row r="269" spans="1:65" ht="15.5"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c r="BL269" s="7"/>
      <c r="BM269" s="7"/>
    </row>
    <row r="270" spans="1:65" ht="15.5"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c r="BL270" s="7"/>
      <c r="BM270" s="7"/>
    </row>
    <row r="271" spans="1:65" ht="15.5"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c r="BL271" s="7"/>
      <c r="BM271" s="7"/>
    </row>
    <row r="272" spans="1:65" ht="15.5"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c r="BL272" s="7"/>
      <c r="BM272" s="7"/>
    </row>
    <row r="273" spans="1:65" ht="15.5"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c r="BL273" s="7"/>
      <c r="BM273" s="7"/>
    </row>
    <row r="274" spans="1:65" ht="15.5"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c r="BL274" s="7"/>
      <c r="BM274" s="7"/>
    </row>
    <row r="275" spans="1:65" ht="15.5"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c r="BL275" s="7"/>
      <c r="BM275" s="7"/>
    </row>
    <row r="276" spans="1:65" ht="15.5"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c r="BL276" s="7"/>
      <c r="BM276" s="7"/>
    </row>
    <row r="277" spans="1:65" ht="15.5"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row>
    <row r="278" spans="1:65" ht="15.5"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c r="BL278" s="7"/>
      <c r="BM278" s="7"/>
    </row>
    <row r="279" spans="1:65" ht="15.5"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c r="BL279" s="7"/>
      <c r="BM279" s="7"/>
    </row>
    <row r="280" spans="1:65" ht="15.5"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c r="BL280" s="7"/>
      <c r="BM280" s="7"/>
    </row>
    <row r="281" spans="1:65" ht="15.5"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row>
    <row r="282" spans="1:65" ht="15.5"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c r="BL282" s="7"/>
      <c r="BM282" s="7"/>
    </row>
    <row r="283" spans="1:65" ht="15.5"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c r="BL283" s="7"/>
      <c r="BM283" s="7"/>
    </row>
    <row r="284" spans="1:65" ht="15.5"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c r="BL284" s="7"/>
      <c r="BM284" s="7"/>
    </row>
    <row r="285" spans="1:65" ht="15.5"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c r="BL285" s="7"/>
      <c r="BM285" s="7"/>
    </row>
    <row r="286" spans="1:65" ht="15.5"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c r="BL286" s="7"/>
      <c r="BM286" s="7"/>
    </row>
    <row r="287" spans="1:65" ht="15.5"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row>
    <row r="288" spans="1:65" ht="15.5"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row>
    <row r="289" spans="1:65" ht="15.5"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c r="BL289" s="7"/>
      <c r="BM289" s="7"/>
    </row>
    <row r="290" spans="1:65" ht="15.5"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c r="BL290" s="7"/>
      <c r="BM290" s="7"/>
    </row>
    <row r="291" spans="1:65" ht="15.5"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c r="BL291" s="7"/>
      <c r="BM291" s="7"/>
    </row>
    <row r="292" spans="1:65" ht="15.5"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c r="BL292" s="7"/>
      <c r="BM292" s="7"/>
    </row>
    <row r="293" spans="1:65" ht="15.5"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row>
    <row r="294" spans="1:65" ht="15.5"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c r="BL294" s="7"/>
      <c r="BM294" s="7"/>
    </row>
    <row r="295" spans="1:65" ht="15.5"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row>
    <row r="296" spans="1:65" ht="15.5"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c r="BL296" s="7"/>
      <c r="BM296" s="7"/>
    </row>
    <row r="297" spans="1:65" ht="15.5"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c r="BL297" s="7"/>
      <c r="BM297" s="7"/>
    </row>
    <row r="298" spans="1:65" ht="15.5"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c r="BK298" s="7"/>
      <c r="BL298" s="7"/>
      <c r="BM298" s="7"/>
    </row>
    <row r="299" spans="1:65" ht="15.5"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c r="BK299" s="7"/>
      <c r="BL299" s="7"/>
      <c r="BM299" s="7"/>
    </row>
    <row r="300" spans="1:65" ht="15.5"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c r="BK300" s="7"/>
      <c r="BL300" s="7"/>
      <c r="BM300" s="7"/>
    </row>
    <row r="301" spans="1:65" ht="15.5"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c r="BL301" s="7"/>
      <c r="BM301" s="7"/>
    </row>
    <row r="302" spans="1:65" ht="15.5"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c r="BD302" s="7"/>
      <c r="BE302" s="7"/>
      <c r="BF302" s="7"/>
      <c r="BG302" s="7"/>
      <c r="BH302" s="7"/>
      <c r="BI302" s="7"/>
      <c r="BJ302" s="7"/>
      <c r="BK302" s="7"/>
      <c r="BL302" s="7"/>
      <c r="BM302" s="7"/>
    </row>
    <row r="303" spans="1:65" ht="15.5"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row>
    <row r="304" spans="1:65" ht="15.5"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c r="BL304" s="7"/>
      <c r="BM304" s="7"/>
    </row>
    <row r="305" spans="1:65" ht="15.5"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c r="BL305" s="7"/>
      <c r="BM305" s="7"/>
    </row>
    <row r="306" spans="1:65" ht="15.5"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row>
    <row r="307" spans="1:65" ht="15.5"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c r="BL307" s="7"/>
      <c r="BM307" s="7"/>
    </row>
    <row r="308" spans="1:65" ht="15.5"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c r="BD308" s="7"/>
      <c r="BE308" s="7"/>
      <c r="BF308" s="7"/>
      <c r="BG308" s="7"/>
      <c r="BH308" s="7"/>
      <c r="BI308" s="7"/>
      <c r="BJ308" s="7"/>
      <c r="BK308" s="7"/>
      <c r="BL308" s="7"/>
      <c r="BM308" s="7"/>
    </row>
    <row r="309" spans="1:65" ht="15.5"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c r="BL309" s="7"/>
      <c r="BM309" s="7"/>
    </row>
    <row r="310" spans="1:65" ht="15.5"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7"/>
      <c r="BL310" s="7"/>
      <c r="BM310" s="7"/>
    </row>
    <row r="311" spans="1:65" ht="15.5"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c r="BL311" s="7"/>
      <c r="BM311" s="7"/>
    </row>
    <row r="312" spans="1:65" ht="15.5"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c r="BK312" s="7"/>
      <c r="BL312" s="7"/>
      <c r="BM312" s="7"/>
    </row>
    <row r="313" spans="1:65" ht="15.5"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c r="BL313" s="7"/>
      <c r="BM313" s="7"/>
    </row>
    <row r="314" spans="1:65" ht="15.5"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row>
    <row r="315" spans="1:65" ht="15.5"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row>
    <row r="316" spans="1:65" ht="15.5"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row>
    <row r="317" spans="1:65" ht="15.5"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c r="BK317" s="7"/>
      <c r="BL317" s="7"/>
      <c r="BM317" s="7"/>
    </row>
    <row r="318" spans="1:65" ht="15.5"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c r="BL318" s="7"/>
      <c r="BM318" s="7"/>
    </row>
    <row r="319" spans="1:65" ht="15.5"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c r="BL319" s="7"/>
      <c r="BM319" s="7"/>
    </row>
    <row r="320" spans="1:65" ht="15.5"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row>
    <row r="321" spans="1:65" ht="15.5"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row>
    <row r="322" spans="1:65" ht="15.5"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row>
    <row r="323" spans="1:65" ht="15.5"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c r="BL323" s="7"/>
      <c r="BM323" s="7"/>
    </row>
    <row r="324" spans="1:65" ht="15.5"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c r="BL324" s="7"/>
      <c r="BM324" s="7"/>
    </row>
    <row r="325" spans="1:65" ht="15.5"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row>
    <row r="326" spans="1:65" ht="15.5"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c r="BL326" s="7"/>
      <c r="BM326" s="7"/>
    </row>
    <row r="327" spans="1:65" ht="15.5"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row>
    <row r="328" spans="1:65" ht="15.5"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c r="BL328" s="7"/>
      <c r="BM328" s="7"/>
    </row>
    <row r="329" spans="1:65" ht="15.5"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row>
    <row r="330" spans="1:65" ht="15.5"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c r="BL330" s="7"/>
      <c r="BM330" s="7"/>
    </row>
    <row r="331" spans="1:65" ht="15.5"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row>
    <row r="332" spans="1:65" ht="15.5"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c r="BL332" s="7"/>
      <c r="BM332" s="7"/>
    </row>
    <row r="333" spans="1:65" ht="15.5"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c r="BL333" s="7"/>
      <c r="BM333" s="7"/>
    </row>
    <row r="334" spans="1:65" ht="15.5"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c r="BL334" s="7"/>
      <c r="BM334" s="7"/>
    </row>
    <row r="335" spans="1:65" ht="15.5"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c r="BL335" s="7"/>
      <c r="BM335" s="7"/>
    </row>
    <row r="336" spans="1:65" ht="15.5"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c r="BL336" s="7"/>
      <c r="BM336" s="7"/>
    </row>
    <row r="337" spans="1:65" ht="15.5"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c r="BL337" s="7"/>
      <c r="BM337" s="7"/>
    </row>
    <row r="338" spans="1:65" ht="15.5"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c r="BL338" s="7"/>
      <c r="BM338" s="7"/>
    </row>
    <row r="339" spans="1:65" ht="15.5"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c r="BL339" s="7"/>
      <c r="BM339" s="7"/>
    </row>
    <row r="340" spans="1:65" ht="15.5"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c r="BJ340" s="7"/>
      <c r="BK340" s="7"/>
      <c r="BL340" s="7"/>
      <c r="BM340" s="7"/>
    </row>
    <row r="341" spans="1:65" ht="15.5"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c r="BL341" s="7"/>
      <c r="BM341" s="7"/>
    </row>
    <row r="342" spans="1:65" ht="15.5"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c r="BL342" s="7"/>
      <c r="BM342" s="7"/>
    </row>
    <row r="343" spans="1:65" ht="15.5"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row>
    <row r="344" spans="1:65" ht="15.5"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row>
    <row r="345" spans="1:65" ht="15.5"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row>
    <row r="346" spans="1:65" ht="15.5"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row>
    <row r="347" spans="1:65" ht="15.5"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row>
    <row r="348" spans="1:65" ht="15.5"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row>
    <row r="349" spans="1:65" ht="15.5"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row>
    <row r="350" spans="1:65" ht="15.5"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row>
    <row r="351" spans="1:65" ht="15.5"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row>
    <row r="352" spans="1:65" ht="15.5"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c r="BJ352" s="7"/>
      <c r="BK352" s="7"/>
      <c r="BL352" s="7"/>
      <c r="BM352" s="7"/>
    </row>
    <row r="353" spans="1:65" ht="15.5"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row>
    <row r="354" spans="1:65" ht="15.5"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c r="BJ354" s="7"/>
      <c r="BK354" s="7"/>
      <c r="BL354" s="7"/>
      <c r="BM354" s="7"/>
    </row>
    <row r="355" spans="1:65" ht="15.5"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row>
    <row r="356" spans="1:65" ht="15.5"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row>
    <row r="357" spans="1:65" ht="15.5"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row>
    <row r="358" spans="1:65" ht="15.5"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c r="BC358" s="7"/>
      <c r="BD358" s="7"/>
      <c r="BE358" s="7"/>
      <c r="BF358" s="7"/>
      <c r="BG358" s="7"/>
      <c r="BH358" s="7"/>
      <c r="BI358" s="7"/>
      <c r="BJ358" s="7"/>
      <c r="BK358" s="7"/>
      <c r="BL358" s="7"/>
      <c r="BM358" s="7"/>
    </row>
    <row r="359" spans="1:65" ht="15.5"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row>
    <row r="360" spans="1:65" ht="15.5"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c r="BC360" s="7"/>
      <c r="BD360" s="7"/>
      <c r="BE360" s="7"/>
      <c r="BF360" s="7"/>
      <c r="BG360" s="7"/>
      <c r="BH360" s="7"/>
      <c r="BI360" s="7"/>
      <c r="BJ360" s="7"/>
      <c r="BK360" s="7"/>
      <c r="BL360" s="7"/>
      <c r="BM360" s="7"/>
    </row>
    <row r="361" spans="1:65" ht="15.5"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7"/>
      <c r="BE361" s="7"/>
      <c r="BF361" s="7"/>
      <c r="BG361" s="7"/>
      <c r="BH361" s="7"/>
      <c r="BI361" s="7"/>
      <c r="BJ361" s="7"/>
      <c r="BK361" s="7"/>
      <c r="BL361" s="7"/>
      <c r="BM361" s="7"/>
    </row>
    <row r="362" spans="1:65" ht="15.5"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c r="BJ362" s="7"/>
      <c r="BK362" s="7"/>
      <c r="BL362" s="7"/>
      <c r="BM362" s="7"/>
    </row>
    <row r="363" spans="1:65" ht="15.5"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c r="BL363" s="7"/>
      <c r="BM363" s="7"/>
    </row>
    <row r="364" spans="1:65" ht="15.5"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c r="BJ364" s="7"/>
      <c r="BK364" s="7"/>
      <c r="BL364" s="7"/>
      <c r="BM364" s="7"/>
    </row>
    <row r="365" spans="1:65" ht="15.5"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c r="BL365" s="7"/>
      <c r="BM365" s="7"/>
    </row>
    <row r="366" spans="1:65" ht="15.5"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c r="BD366" s="7"/>
      <c r="BE366" s="7"/>
      <c r="BF366" s="7"/>
      <c r="BG366" s="7"/>
      <c r="BH366" s="7"/>
      <c r="BI366" s="7"/>
      <c r="BJ366" s="7"/>
      <c r="BK366" s="7"/>
      <c r="BL366" s="7"/>
      <c r="BM366" s="7"/>
    </row>
    <row r="367" spans="1:65" ht="15.5"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c r="BL367" s="7"/>
      <c r="BM367" s="7"/>
    </row>
    <row r="368" spans="1:65" ht="15.5"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c r="BL368" s="7"/>
      <c r="BM368" s="7"/>
    </row>
    <row r="369" spans="1:65" ht="15.5"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c r="BJ369" s="7"/>
      <c r="BK369" s="7"/>
      <c r="BL369" s="7"/>
      <c r="BM369" s="7"/>
    </row>
    <row r="370" spans="1:65" ht="15.5"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c r="BJ370" s="7"/>
      <c r="BK370" s="7"/>
      <c r="BL370" s="7"/>
      <c r="BM370" s="7"/>
    </row>
    <row r="371" spans="1:65" ht="15.5"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c r="BJ371" s="7"/>
      <c r="BK371" s="7"/>
      <c r="BL371" s="7"/>
      <c r="BM371" s="7"/>
    </row>
    <row r="372" spans="1:65" ht="15.5"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c r="AZ372" s="7"/>
      <c r="BA372" s="7"/>
      <c r="BB372" s="7"/>
      <c r="BC372" s="7"/>
      <c r="BD372" s="7"/>
      <c r="BE372" s="7"/>
      <c r="BF372" s="7"/>
      <c r="BG372" s="7"/>
      <c r="BH372" s="7"/>
      <c r="BI372" s="7"/>
      <c r="BJ372" s="7"/>
      <c r="BK372" s="7"/>
      <c r="BL372" s="7"/>
      <c r="BM372" s="7"/>
    </row>
    <row r="373" spans="1:65" ht="15.5"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c r="BA373" s="7"/>
      <c r="BB373" s="7"/>
      <c r="BC373" s="7"/>
      <c r="BD373" s="7"/>
      <c r="BE373" s="7"/>
      <c r="BF373" s="7"/>
      <c r="BG373" s="7"/>
      <c r="BH373" s="7"/>
      <c r="BI373" s="7"/>
      <c r="BJ373" s="7"/>
      <c r="BK373" s="7"/>
      <c r="BL373" s="7"/>
      <c r="BM373" s="7"/>
    </row>
    <row r="374" spans="1:65" ht="15.5"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c r="BC374" s="7"/>
      <c r="BD374" s="7"/>
      <c r="BE374" s="7"/>
      <c r="BF374" s="7"/>
      <c r="BG374" s="7"/>
      <c r="BH374" s="7"/>
      <c r="BI374" s="7"/>
      <c r="BJ374" s="7"/>
      <c r="BK374" s="7"/>
      <c r="BL374" s="7"/>
      <c r="BM374" s="7"/>
    </row>
    <row r="375" spans="1:65" ht="15.5"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c r="BD375" s="7"/>
      <c r="BE375" s="7"/>
      <c r="BF375" s="7"/>
      <c r="BG375" s="7"/>
      <c r="BH375" s="7"/>
      <c r="BI375" s="7"/>
      <c r="BJ375" s="7"/>
      <c r="BK375" s="7"/>
      <c r="BL375" s="7"/>
      <c r="BM375" s="7"/>
    </row>
    <row r="376" spans="1:65" ht="15.5"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c r="AZ376" s="7"/>
      <c r="BA376" s="7"/>
      <c r="BB376" s="7"/>
      <c r="BC376" s="7"/>
      <c r="BD376" s="7"/>
      <c r="BE376" s="7"/>
      <c r="BF376" s="7"/>
      <c r="BG376" s="7"/>
      <c r="BH376" s="7"/>
      <c r="BI376" s="7"/>
      <c r="BJ376" s="7"/>
      <c r="BK376" s="7"/>
      <c r="BL376" s="7"/>
      <c r="BM376" s="7"/>
    </row>
    <row r="377" spans="1:65" ht="15.5"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c r="BL377" s="7"/>
      <c r="BM377" s="7"/>
    </row>
    <row r="378" spans="1:65" ht="15.5"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c r="BA378" s="7"/>
      <c r="BB378" s="7"/>
      <c r="BC378" s="7"/>
      <c r="BD378" s="7"/>
      <c r="BE378" s="7"/>
      <c r="BF378" s="7"/>
      <c r="BG378" s="7"/>
      <c r="BH378" s="7"/>
      <c r="BI378" s="7"/>
      <c r="BJ378" s="7"/>
      <c r="BK378" s="7"/>
      <c r="BL378" s="7"/>
      <c r="BM378" s="7"/>
    </row>
    <row r="379" spans="1:65" ht="15.5"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c r="BL379" s="7"/>
      <c r="BM379" s="7"/>
    </row>
    <row r="380" spans="1:65" ht="15.5"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c r="BC380" s="7"/>
      <c r="BD380" s="7"/>
      <c r="BE380" s="7"/>
      <c r="BF380" s="7"/>
      <c r="BG380" s="7"/>
      <c r="BH380" s="7"/>
      <c r="BI380" s="7"/>
      <c r="BJ380" s="7"/>
      <c r="BK380" s="7"/>
      <c r="BL380" s="7"/>
      <c r="BM380" s="7"/>
    </row>
    <row r="381" spans="1:65" ht="15.5"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c r="BL381" s="7"/>
      <c r="BM381" s="7"/>
    </row>
    <row r="382" spans="1:65" ht="15.5"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c r="BL382" s="7"/>
      <c r="BM382" s="7"/>
    </row>
    <row r="383" spans="1:65" ht="15.5"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c r="BL383" s="7"/>
      <c r="BM383" s="7"/>
    </row>
    <row r="384" spans="1:65" ht="15.5"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c r="BC384" s="7"/>
      <c r="BD384" s="7"/>
      <c r="BE384" s="7"/>
      <c r="BF384" s="7"/>
      <c r="BG384" s="7"/>
      <c r="BH384" s="7"/>
      <c r="BI384" s="7"/>
      <c r="BJ384" s="7"/>
      <c r="BK384" s="7"/>
      <c r="BL384" s="7"/>
      <c r="BM384" s="7"/>
    </row>
    <row r="385" spans="1:65" ht="15.5"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c r="BL385" s="7"/>
      <c r="BM385" s="7"/>
    </row>
    <row r="386" spans="1:65" ht="15.5"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c r="BD386" s="7"/>
      <c r="BE386" s="7"/>
      <c r="BF386" s="7"/>
      <c r="BG386" s="7"/>
      <c r="BH386" s="7"/>
      <c r="BI386" s="7"/>
      <c r="BJ386" s="7"/>
      <c r="BK386" s="7"/>
      <c r="BL386" s="7"/>
      <c r="BM386" s="7"/>
    </row>
    <row r="387" spans="1:65" ht="15.5"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c r="BC387" s="7"/>
      <c r="BD387" s="7"/>
      <c r="BE387" s="7"/>
      <c r="BF387" s="7"/>
      <c r="BG387" s="7"/>
      <c r="BH387" s="7"/>
      <c r="BI387" s="7"/>
      <c r="BJ387" s="7"/>
      <c r="BK387" s="7"/>
      <c r="BL387" s="7"/>
      <c r="BM387" s="7"/>
    </row>
    <row r="388" spans="1:65" ht="15.5"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c r="BJ388" s="7"/>
      <c r="BK388" s="7"/>
      <c r="BL388" s="7"/>
      <c r="BM388" s="7"/>
    </row>
    <row r="389" spans="1:65" ht="15.5"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c r="BJ389" s="7"/>
      <c r="BK389" s="7"/>
      <c r="BL389" s="7"/>
      <c r="BM389" s="7"/>
    </row>
    <row r="390" spans="1:65" ht="15.5"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c r="BD390" s="7"/>
      <c r="BE390" s="7"/>
      <c r="BF390" s="7"/>
      <c r="BG390" s="7"/>
      <c r="BH390" s="7"/>
      <c r="BI390" s="7"/>
      <c r="BJ390" s="7"/>
      <c r="BK390" s="7"/>
      <c r="BL390" s="7"/>
      <c r="BM390" s="7"/>
    </row>
    <row r="391" spans="1:65" ht="15.5"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c r="BL391" s="7"/>
      <c r="BM391" s="7"/>
    </row>
    <row r="392" spans="1:65" ht="15.5"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c r="BJ392" s="7"/>
      <c r="BK392" s="7"/>
      <c r="BL392" s="7"/>
      <c r="BM392" s="7"/>
    </row>
    <row r="393" spans="1:65" ht="15.5"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c r="BL393" s="7"/>
      <c r="BM393" s="7"/>
    </row>
    <row r="394" spans="1:65" ht="15.5"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c r="BD394" s="7"/>
      <c r="BE394" s="7"/>
      <c r="BF394" s="7"/>
      <c r="BG394" s="7"/>
      <c r="BH394" s="7"/>
      <c r="BI394" s="7"/>
      <c r="BJ394" s="7"/>
      <c r="BK394" s="7"/>
      <c r="BL394" s="7"/>
      <c r="BM394" s="7"/>
    </row>
    <row r="395" spans="1:65" ht="15.5"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c r="BJ395" s="7"/>
      <c r="BK395" s="7"/>
      <c r="BL395" s="7"/>
      <c r="BM395" s="7"/>
    </row>
    <row r="396" spans="1:65" ht="15.5"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7"/>
      <c r="BE396" s="7"/>
      <c r="BF396" s="7"/>
      <c r="BG396" s="7"/>
      <c r="BH396" s="7"/>
      <c r="BI396" s="7"/>
      <c r="BJ396" s="7"/>
      <c r="BK396" s="7"/>
      <c r="BL396" s="7"/>
      <c r="BM396" s="7"/>
    </row>
    <row r="397" spans="1:65" ht="15.5"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c r="BL397" s="7"/>
      <c r="BM397" s="7"/>
    </row>
    <row r="398" spans="1:65" ht="15.5"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c r="BL398" s="7"/>
      <c r="BM398" s="7"/>
    </row>
    <row r="399" spans="1:65" ht="15.5"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c r="BL399" s="7"/>
      <c r="BM399" s="7"/>
    </row>
    <row r="400" spans="1:65" ht="15.5"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c r="BC400" s="7"/>
      <c r="BD400" s="7"/>
      <c r="BE400" s="7"/>
      <c r="BF400" s="7"/>
      <c r="BG400" s="7"/>
      <c r="BH400" s="7"/>
      <c r="BI400" s="7"/>
      <c r="BJ400" s="7"/>
      <c r="BK400" s="7"/>
      <c r="BL400" s="7"/>
      <c r="BM400" s="7"/>
    </row>
    <row r="401" spans="1:65" ht="15.5"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c r="BL401" s="7"/>
      <c r="BM401" s="7"/>
    </row>
    <row r="402" spans="1:65" ht="15.5"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c r="BD402" s="7"/>
      <c r="BE402" s="7"/>
      <c r="BF402" s="7"/>
      <c r="BG402" s="7"/>
      <c r="BH402" s="7"/>
      <c r="BI402" s="7"/>
      <c r="BJ402" s="7"/>
      <c r="BK402" s="7"/>
      <c r="BL402" s="7"/>
      <c r="BM402" s="7"/>
    </row>
    <row r="403" spans="1:65" ht="15.5"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c r="BL403" s="7"/>
      <c r="BM403" s="7"/>
    </row>
    <row r="404" spans="1:65" ht="15.5"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c r="BD404" s="7"/>
      <c r="BE404" s="7"/>
      <c r="BF404" s="7"/>
      <c r="BG404" s="7"/>
      <c r="BH404" s="7"/>
      <c r="BI404" s="7"/>
      <c r="BJ404" s="7"/>
      <c r="BK404" s="7"/>
      <c r="BL404" s="7"/>
      <c r="BM404" s="7"/>
    </row>
    <row r="405" spans="1:65" ht="15.5"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c r="BJ405" s="7"/>
      <c r="BK405" s="7"/>
      <c r="BL405" s="7"/>
      <c r="BM405" s="7"/>
    </row>
    <row r="406" spans="1:65" ht="15.5"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c r="BD406" s="7"/>
      <c r="BE406" s="7"/>
      <c r="BF406" s="7"/>
      <c r="BG406" s="7"/>
      <c r="BH406" s="7"/>
      <c r="BI406" s="7"/>
      <c r="BJ406" s="7"/>
      <c r="BK406" s="7"/>
      <c r="BL406" s="7"/>
      <c r="BM406" s="7"/>
    </row>
    <row r="407" spans="1:65" ht="15.5"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c r="BJ407" s="7"/>
      <c r="BK407" s="7"/>
      <c r="BL407" s="7"/>
      <c r="BM407" s="7"/>
    </row>
    <row r="408" spans="1:65" ht="15.5"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c r="BD408" s="7"/>
      <c r="BE408" s="7"/>
      <c r="BF408" s="7"/>
      <c r="BG408" s="7"/>
      <c r="BH408" s="7"/>
      <c r="BI408" s="7"/>
      <c r="BJ408" s="7"/>
      <c r="BK408" s="7"/>
      <c r="BL408" s="7"/>
      <c r="BM408" s="7"/>
    </row>
    <row r="409" spans="1:65" ht="15.5"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c r="BJ409" s="7"/>
      <c r="BK409" s="7"/>
      <c r="BL409" s="7"/>
      <c r="BM409" s="7"/>
    </row>
    <row r="410" spans="1:65" ht="15.5"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c r="BL410" s="7"/>
      <c r="BM410" s="7"/>
    </row>
    <row r="411" spans="1:65" ht="15.5"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c r="BJ411" s="7"/>
      <c r="BK411" s="7"/>
      <c r="BL411" s="7"/>
      <c r="BM411" s="7"/>
    </row>
    <row r="412" spans="1:65" ht="15.5"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c r="BJ412" s="7"/>
      <c r="BK412" s="7"/>
      <c r="BL412" s="7"/>
      <c r="BM412" s="7"/>
    </row>
    <row r="413" spans="1:65" ht="15.5"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c r="BL413" s="7"/>
      <c r="BM413" s="7"/>
    </row>
    <row r="414" spans="1:65" ht="15.5"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c r="BL414" s="7"/>
      <c r="BM414" s="7"/>
    </row>
    <row r="415" spans="1:65" ht="15.5"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c r="BD415" s="7"/>
      <c r="BE415" s="7"/>
      <c r="BF415" s="7"/>
      <c r="BG415" s="7"/>
      <c r="BH415" s="7"/>
      <c r="BI415" s="7"/>
      <c r="BJ415" s="7"/>
      <c r="BK415" s="7"/>
      <c r="BL415" s="7"/>
      <c r="BM415" s="7"/>
    </row>
    <row r="416" spans="1:65" ht="15.5"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c r="BD416" s="7"/>
      <c r="BE416" s="7"/>
      <c r="BF416" s="7"/>
      <c r="BG416" s="7"/>
      <c r="BH416" s="7"/>
      <c r="BI416" s="7"/>
      <c r="BJ416" s="7"/>
      <c r="BK416" s="7"/>
      <c r="BL416" s="7"/>
      <c r="BM416" s="7"/>
    </row>
    <row r="417" spans="1:65" ht="15.5"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c r="BL417" s="7"/>
      <c r="BM417" s="7"/>
    </row>
    <row r="418" spans="1:65" ht="15.5"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c r="BL418" s="7"/>
      <c r="BM418" s="7"/>
    </row>
    <row r="419" spans="1:65" ht="15.5"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c r="BL419" s="7"/>
      <c r="BM419" s="7"/>
    </row>
    <row r="420" spans="1:65" ht="15.5"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c r="BL420" s="7"/>
      <c r="BM420" s="7"/>
    </row>
    <row r="421" spans="1:65" ht="15.5"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row>
    <row r="422" spans="1:65" ht="15.5"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c r="BL422" s="7"/>
      <c r="BM422" s="7"/>
    </row>
    <row r="423" spans="1:65" ht="15.5"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c r="BL423" s="7"/>
      <c r="BM423" s="7"/>
    </row>
    <row r="424" spans="1:65" ht="15.5"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c r="BL424" s="7"/>
      <c r="BM424" s="7"/>
    </row>
    <row r="425" spans="1:65" ht="15.5"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c r="BL425" s="7"/>
      <c r="BM425" s="7"/>
    </row>
    <row r="426" spans="1:65" ht="15.5"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c r="BL426" s="7"/>
      <c r="BM426" s="7"/>
    </row>
    <row r="427" spans="1:65" ht="15.5"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c r="BL427" s="7"/>
      <c r="BM427" s="7"/>
    </row>
    <row r="428" spans="1:65" ht="15.5"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c r="BL428" s="7"/>
      <c r="BM428" s="7"/>
    </row>
    <row r="429" spans="1:65" ht="15.5"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c r="BJ429" s="7"/>
      <c r="BK429" s="7"/>
      <c r="BL429" s="7"/>
      <c r="BM429" s="7"/>
    </row>
    <row r="430" spans="1:65" ht="15.5"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c r="BL430" s="7"/>
      <c r="BM430" s="7"/>
    </row>
    <row r="431" spans="1:65" ht="15.5"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c r="BL431" s="7"/>
      <c r="BM431" s="7"/>
    </row>
    <row r="432" spans="1:65" ht="15.5"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c r="BL432" s="7"/>
      <c r="BM432" s="7"/>
    </row>
    <row r="433" spans="1:65" ht="15.5"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c r="BL433" s="7"/>
      <c r="BM433" s="7"/>
    </row>
    <row r="434" spans="1:65" ht="15.5"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c r="BL434" s="7"/>
      <c r="BM434" s="7"/>
    </row>
    <row r="435" spans="1:65" ht="15.5"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c r="BJ435" s="7"/>
      <c r="BK435" s="7"/>
      <c r="BL435" s="7"/>
      <c r="BM435" s="7"/>
    </row>
    <row r="436" spans="1:65" ht="15.5"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c r="BC436" s="7"/>
      <c r="BD436" s="7"/>
      <c r="BE436" s="7"/>
      <c r="BF436" s="7"/>
      <c r="BG436" s="7"/>
      <c r="BH436" s="7"/>
      <c r="BI436" s="7"/>
      <c r="BJ436" s="7"/>
      <c r="BK436" s="7"/>
      <c r="BL436" s="7"/>
      <c r="BM436" s="7"/>
    </row>
    <row r="437" spans="1:65" ht="15.5"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c r="BL437" s="7"/>
      <c r="BM437" s="7"/>
    </row>
    <row r="438" spans="1:65" ht="15.5"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c r="BC438" s="7"/>
      <c r="BD438" s="7"/>
      <c r="BE438" s="7"/>
      <c r="BF438" s="7"/>
      <c r="BG438" s="7"/>
      <c r="BH438" s="7"/>
      <c r="BI438" s="7"/>
      <c r="BJ438" s="7"/>
      <c r="BK438" s="7"/>
      <c r="BL438" s="7"/>
      <c r="BM438" s="7"/>
    </row>
    <row r="439" spans="1:65" ht="15.5"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c r="BA439" s="7"/>
      <c r="BB439" s="7"/>
      <c r="BC439" s="7"/>
      <c r="BD439" s="7"/>
      <c r="BE439" s="7"/>
      <c r="BF439" s="7"/>
      <c r="BG439" s="7"/>
      <c r="BH439" s="7"/>
      <c r="BI439" s="7"/>
      <c r="BJ439" s="7"/>
      <c r="BK439" s="7"/>
      <c r="BL439" s="7"/>
      <c r="BM439" s="7"/>
    </row>
    <row r="440" spans="1:65" ht="15.5"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c r="BC440" s="7"/>
      <c r="BD440" s="7"/>
      <c r="BE440" s="7"/>
      <c r="BF440" s="7"/>
      <c r="BG440" s="7"/>
      <c r="BH440" s="7"/>
      <c r="BI440" s="7"/>
      <c r="BJ440" s="7"/>
      <c r="BK440" s="7"/>
      <c r="BL440" s="7"/>
      <c r="BM440" s="7"/>
    </row>
    <row r="441" spans="1:65" ht="15.5"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c r="BJ441" s="7"/>
      <c r="BK441" s="7"/>
      <c r="BL441" s="7"/>
      <c r="BM441" s="7"/>
    </row>
    <row r="442" spans="1:65" ht="15.5"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c r="BJ442" s="7"/>
      <c r="BK442" s="7"/>
      <c r="BL442" s="7"/>
      <c r="BM442" s="7"/>
    </row>
    <row r="443" spans="1:65" ht="15.5"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c r="BL443" s="7"/>
      <c r="BM443" s="7"/>
    </row>
    <row r="444" spans="1:65" ht="15.5"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c r="BC444" s="7"/>
      <c r="BD444" s="7"/>
      <c r="BE444" s="7"/>
      <c r="BF444" s="7"/>
      <c r="BG444" s="7"/>
      <c r="BH444" s="7"/>
      <c r="BI444" s="7"/>
      <c r="BJ444" s="7"/>
      <c r="BK444" s="7"/>
      <c r="BL444" s="7"/>
      <c r="BM444" s="7"/>
    </row>
    <row r="445" spans="1:65" ht="15.5"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c r="BC445" s="7"/>
      <c r="BD445" s="7"/>
      <c r="BE445" s="7"/>
      <c r="BF445" s="7"/>
      <c r="BG445" s="7"/>
      <c r="BH445" s="7"/>
      <c r="BI445" s="7"/>
      <c r="BJ445" s="7"/>
      <c r="BK445" s="7"/>
      <c r="BL445" s="7"/>
      <c r="BM445" s="7"/>
    </row>
    <row r="446" spans="1:65" ht="15.5"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7"/>
      <c r="BJ446" s="7"/>
      <c r="BK446" s="7"/>
      <c r="BL446" s="7"/>
      <c r="BM446" s="7"/>
    </row>
    <row r="447" spans="1:65" ht="15.5"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7"/>
      <c r="BJ447" s="7"/>
      <c r="BK447" s="7"/>
      <c r="BL447" s="7"/>
      <c r="BM447" s="7"/>
    </row>
    <row r="448" spans="1:65" ht="15.5"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c r="BC448" s="7"/>
      <c r="BD448" s="7"/>
      <c r="BE448" s="7"/>
      <c r="BF448" s="7"/>
      <c r="BG448" s="7"/>
      <c r="BH448" s="7"/>
      <c r="BI448" s="7"/>
      <c r="BJ448" s="7"/>
      <c r="BK448" s="7"/>
      <c r="BL448" s="7"/>
      <c r="BM448" s="7"/>
    </row>
    <row r="449" spans="1:65" ht="15.5"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c r="BJ449" s="7"/>
      <c r="BK449" s="7"/>
      <c r="BL449" s="7"/>
      <c r="BM449" s="7"/>
    </row>
    <row r="450" spans="1:65" ht="15.5"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7"/>
      <c r="BJ450" s="7"/>
      <c r="BK450" s="7"/>
      <c r="BL450" s="7"/>
      <c r="BM450" s="7"/>
    </row>
    <row r="451" spans="1:65" ht="15.5"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c r="BJ451" s="7"/>
      <c r="BK451" s="7"/>
      <c r="BL451" s="7"/>
      <c r="BM451" s="7"/>
    </row>
    <row r="452" spans="1:65" ht="15.5"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c r="BC452" s="7"/>
      <c r="BD452" s="7"/>
      <c r="BE452" s="7"/>
      <c r="BF452" s="7"/>
      <c r="BG452" s="7"/>
      <c r="BH452" s="7"/>
      <c r="BI452" s="7"/>
      <c r="BJ452" s="7"/>
      <c r="BK452" s="7"/>
      <c r="BL452" s="7"/>
      <c r="BM452" s="7"/>
    </row>
    <row r="453" spans="1:65" ht="15.5"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c r="BC453" s="7"/>
      <c r="BD453" s="7"/>
      <c r="BE453" s="7"/>
      <c r="BF453" s="7"/>
      <c r="BG453" s="7"/>
      <c r="BH453" s="7"/>
      <c r="BI453" s="7"/>
      <c r="BJ453" s="7"/>
      <c r="BK453" s="7"/>
      <c r="BL453" s="7"/>
      <c r="BM453" s="7"/>
    </row>
    <row r="454" spans="1:65" ht="15.5"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c r="BC454" s="7"/>
      <c r="BD454" s="7"/>
      <c r="BE454" s="7"/>
      <c r="BF454" s="7"/>
      <c r="BG454" s="7"/>
      <c r="BH454" s="7"/>
      <c r="BI454" s="7"/>
      <c r="BJ454" s="7"/>
      <c r="BK454" s="7"/>
      <c r="BL454" s="7"/>
      <c r="BM454" s="7"/>
    </row>
    <row r="455" spans="1:65" ht="15.5"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Y455" s="7"/>
      <c r="AZ455" s="7"/>
      <c r="BA455" s="7"/>
      <c r="BB455" s="7"/>
      <c r="BC455" s="7"/>
      <c r="BD455" s="7"/>
      <c r="BE455" s="7"/>
      <c r="BF455" s="7"/>
      <c r="BG455" s="7"/>
      <c r="BH455" s="7"/>
      <c r="BI455" s="7"/>
      <c r="BJ455" s="7"/>
      <c r="BK455" s="7"/>
      <c r="BL455" s="7"/>
      <c r="BM455" s="7"/>
    </row>
    <row r="456" spans="1:65" ht="15.5"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Y456" s="7"/>
      <c r="AZ456" s="7"/>
      <c r="BA456" s="7"/>
      <c r="BB456" s="7"/>
      <c r="BC456" s="7"/>
      <c r="BD456" s="7"/>
      <c r="BE456" s="7"/>
      <c r="BF456" s="7"/>
      <c r="BG456" s="7"/>
      <c r="BH456" s="7"/>
      <c r="BI456" s="7"/>
      <c r="BJ456" s="7"/>
      <c r="BK456" s="7"/>
      <c r="BL456" s="7"/>
      <c r="BM456" s="7"/>
    </row>
    <row r="457" spans="1:65" ht="15.5"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Y457" s="7"/>
      <c r="AZ457" s="7"/>
      <c r="BA457" s="7"/>
      <c r="BB457" s="7"/>
      <c r="BC457" s="7"/>
      <c r="BD457" s="7"/>
      <c r="BE457" s="7"/>
      <c r="BF457" s="7"/>
      <c r="BG457" s="7"/>
      <c r="BH457" s="7"/>
      <c r="BI457" s="7"/>
      <c r="BJ457" s="7"/>
      <c r="BK457" s="7"/>
      <c r="BL457" s="7"/>
      <c r="BM457" s="7"/>
    </row>
    <row r="458" spans="1:65" ht="15.5"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Y458" s="7"/>
      <c r="AZ458" s="7"/>
      <c r="BA458" s="7"/>
      <c r="BB458" s="7"/>
      <c r="BC458" s="7"/>
      <c r="BD458" s="7"/>
      <c r="BE458" s="7"/>
      <c r="BF458" s="7"/>
      <c r="BG458" s="7"/>
      <c r="BH458" s="7"/>
      <c r="BI458" s="7"/>
      <c r="BJ458" s="7"/>
      <c r="BK458" s="7"/>
      <c r="BL458" s="7"/>
      <c r="BM458" s="7"/>
    </row>
    <row r="459" spans="1:65" ht="15.5"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Y459" s="7"/>
      <c r="AZ459" s="7"/>
      <c r="BA459" s="7"/>
      <c r="BB459" s="7"/>
      <c r="BC459" s="7"/>
      <c r="BD459" s="7"/>
      <c r="BE459" s="7"/>
      <c r="BF459" s="7"/>
      <c r="BG459" s="7"/>
      <c r="BH459" s="7"/>
      <c r="BI459" s="7"/>
      <c r="BJ459" s="7"/>
      <c r="BK459" s="7"/>
      <c r="BL459" s="7"/>
      <c r="BM459" s="7"/>
    </row>
    <row r="460" spans="1:65" ht="15.5"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c r="AX460" s="7"/>
      <c r="AY460" s="7"/>
      <c r="AZ460" s="7"/>
      <c r="BA460" s="7"/>
      <c r="BB460" s="7"/>
      <c r="BC460" s="7"/>
      <c r="BD460" s="7"/>
      <c r="BE460" s="7"/>
      <c r="BF460" s="7"/>
      <c r="BG460" s="7"/>
      <c r="BH460" s="7"/>
      <c r="BI460" s="7"/>
      <c r="BJ460" s="7"/>
      <c r="BK460" s="7"/>
      <c r="BL460" s="7"/>
      <c r="BM460" s="7"/>
    </row>
    <row r="461" spans="1:65" ht="15.5"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c r="AZ461" s="7"/>
      <c r="BA461" s="7"/>
      <c r="BB461" s="7"/>
      <c r="BC461" s="7"/>
      <c r="BD461" s="7"/>
      <c r="BE461" s="7"/>
      <c r="BF461" s="7"/>
      <c r="BG461" s="7"/>
      <c r="BH461" s="7"/>
      <c r="BI461" s="7"/>
      <c r="BJ461" s="7"/>
      <c r="BK461" s="7"/>
      <c r="BL461" s="7"/>
      <c r="BM461" s="7"/>
    </row>
    <row r="462" spans="1:65" ht="15.5"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c r="AZ462" s="7"/>
      <c r="BA462" s="7"/>
      <c r="BB462" s="7"/>
      <c r="BC462" s="7"/>
      <c r="BD462" s="7"/>
      <c r="BE462" s="7"/>
      <c r="BF462" s="7"/>
      <c r="BG462" s="7"/>
      <c r="BH462" s="7"/>
      <c r="BI462" s="7"/>
      <c r="BJ462" s="7"/>
      <c r="BK462" s="7"/>
      <c r="BL462" s="7"/>
      <c r="BM462" s="7"/>
    </row>
    <row r="463" spans="1:65" ht="15.5"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c r="BC463" s="7"/>
      <c r="BD463" s="7"/>
      <c r="BE463" s="7"/>
      <c r="BF463" s="7"/>
      <c r="BG463" s="7"/>
      <c r="BH463" s="7"/>
      <c r="BI463" s="7"/>
      <c r="BJ463" s="7"/>
      <c r="BK463" s="7"/>
      <c r="BL463" s="7"/>
      <c r="BM463" s="7"/>
    </row>
    <row r="464" spans="1:65" ht="15.5"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c r="BC464" s="7"/>
      <c r="BD464" s="7"/>
      <c r="BE464" s="7"/>
      <c r="BF464" s="7"/>
      <c r="BG464" s="7"/>
      <c r="BH464" s="7"/>
      <c r="BI464" s="7"/>
      <c r="BJ464" s="7"/>
      <c r="BK464" s="7"/>
      <c r="BL464" s="7"/>
      <c r="BM464" s="7"/>
    </row>
    <row r="465" spans="1:65" ht="15.5"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c r="BC465" s="7"/>
      <c r="BD465" s="7"/>
      <c r="BE465" s="7"/>
      <c r="BF465" s="7"/>
      <c r="BG465" s="7"/>
      <c r="BH465" s="7"/>
      <c r="BI465" s="7"/>
      <c r="BJ465" s="7"/>
      <c r="BK465" s="7"/>
      <c r="BL465" s="7"/>
      <c r="BM465" s="7"/>
    </row>
    <row r="466" spans="1:65" ht="15.5"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c r="BC466" s="7"/>
      <c r="BD466" s="7"/>
      <c r="BE466" s="7"/>
      <c r="BF466" s="7"/>
      <c r="BG466" s="7"/>
      <c r="BH466" s="7"/>
      <c r="BI466" s="7"/>
      <c r="BJ466" s="7"/>
      <c r="BK466" s="7"/>
      <c r="BL466" s="7"/>
      <c r="BM466" s="7"/>
    </row>
    <row r="467" spans="1:65" ht="15.5"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c r="BC467" s="7"/>
      <c r="BD467" s="7"/>
      <c r="BE467" s="7"/>
      <c r="BF467" s="7"/>
      <c r="BG467" s="7"/>
      <c r="BH467" s="7"/>
      <c r="BI467" s="7"/>
      <c r="BJ467" s="7"/>
      <c r="BK467" s="7"/>
      <c r="BL467" s="7"/>
      <c r="BM467" s="7"/>
    </row>
    <row r="468" spans="1:65" ht="15.5"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c r="AZ468" s="7"/>
      <c r="BA468" s="7"/>
      <c r="BB468" s="7"/>
      <c r="BC468" s="7"/>
      <c r="BD468" s="7"/>
      <c r="BE468" s="7"/>
      <c r="BF468" s="7"/>
      <c r="BG468" s="7"/>
      <c r="BH468" s="7"/>
      <c r="BI468" s="7"/>
      <c r="BJ468" s="7"/>
      <c r="BK468" s="7"/>
      <c r="BL468" s="7"/>
      <c r="BM468" s="7"/>
    </row>
    <row r="469" spans="1:65" ht="15.5"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c r="BC469" s="7"/>
      <c r="BD469" s="7"/>
      <c r="BE469" s="7"/>
      <c r="BF469" s="7"/>
      <c r="BG469" s="7"/>
      <c r="BH469" s="7"/>
      <c r="BI469" s="7"/>
      <c r="BJ469" s="7"/>
      <c r="BK469" s="7"/>
      <c r="BL469" s="7"/>
      <c r="BM469" s="7"/>
    </row>
    <row r="470" spans="1:65" ht="15.5"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c r="BC470" s="7"/>
      <c r="BD470" s="7"/>
      <c r="BE470" s="7"/>
      <c r="BF470" s="7"/>
      <c r="BG470" s="7"/>
      <c r="BH470" s="7"/>
      <c r="BI470" s="7"/>
      <c r="BJ470" s="7"/>
      <c r="BK470" s="7"/>
      <c r="BL470" s="7"/>
      <c r="BM470" s="7"/>
    </row>
    <row r="471" spans="1:65" ht="15.5"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7"/>
      <c r="BJ471" s="7"/>
      <c r="BK471" s="7"/>
      <c r="BL471" s="7"/>
      <c r="BM471" s="7"/>
    </row>
    <row r="472" spans="1:65" ht="15.5"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c r="BC472" s="7"/>
      <c r="BD472" s="7"/>
      <c r="BE472" s="7"/>
      <c r="BF472" s="7"/>
      <c r="BG472" s="7"/>
      <c r="BH472" s="7"/>
      <c r="BI472" s="7"/>
      <c r="BJ472" s="7"/>
      <c r="BK472" s="7"/>
      <c r="BL472" s="7"/>
      <c r="BM472" s="7"/>
    </row>
    <row r="473" spans="1:65" ht="15.5"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c r="AZ473" s="7"/>
      <c r="BA473" s="7"/>
      <c r="BB473" s="7"/>
      <c r="BC473" s="7"/>
      <c r="BD473" s="7"/>
      <c r="BE473" s="7"/>
      <c r="BF473" s="7"/>
      <c r="BG473" s="7"/>
      <c r="BH473" s="7"/>
      <c r="BI473" s="7"/>
      <c r="BJ473" s="7"/>
      <c r="BK473" s="7"/>
      <c r="BL473" s="7"/>
      <c r="BM473" s="7"/>
    </row>
    <row r="474" spans="1:65" ht="15.5"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c r="BC474" s="7"/>
      <c r="BD474" s="7"/>
      <c r="BE474" s="7"/>
      <c r="BF474" s="7"/>
      <c r="BG474" s="7"/>
      <c r="BH474" s="7"/>
      <c r="BI474" s="7"/>
      <c r="BJ474" s="7"/>
      <c r="BK474" s="7"/>
      <c r="BL474" s="7"/>
      <c r="BM474" s="7"/>
    </row>
    <row r="475" spans="1:65" ht="15.5"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c r="BC475" s="7"/>
      <c r="BD475" s="7"/>
      <c r="BE475" s="7"/>
      <c r="BF475" s="7"/>
      <c r="BG475" s="7"/>
      <c r="BH475" s="7"/>
      <c r="BI475" s="7"/>
      <c r="BJ475" s="7"/>
      <c r="BK475" s="7"/>
      <c r="BL475" s="7"/>
      <c r="BM475" s="7"/>
    </row>
    <row r="476" spans="1:65" ht="15.5"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c r="BC476" s="7"/>
      <c r="BD476" s="7"/>
      <c r="BE476" s="7"/>
      <c r="BF476" s="7"/>
      <c r="BG476" s="7"/>
      <c r="BH476" s="7"/>
      <c r="BI476" s="7"/>
      <c r="BJ476" s="7"/>
      <c r="BK476" s="7"/>
      <c r="BL476" s="7"/>
      <c r="BM476" s="7"/>
    </row>
    <row r="477" spans="1:65" ht="15.5"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c r="AZ477" s="7"/>
      <c r="BA477" s="7"/>
      <c r="BB477" s="7"/>
      <c r="BC477" s="7"/>
      <c r="BD477" s="7"/>
      <c r="BE477" s="7"/>
      <c r="BF477" s="7"/>
      <c r="BG477" s="7"/>
      <c r="BH477" s="7"/>
      <c r="BI477" s="7"/>
      <c r="BJ477" s="7"/>
      <c r="BK477" s="7"/>
      <c r="BL477" s="7"/>
      <c r="BM477" s="7"/>
    </row>
    <row r="478" spans="1:65" ht="15.5"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c r="BC478" s="7"/>
      <c r="BD478" s="7"/>
      <c r="BE478" s="7"/>
      <c r="BF478" s="7"/>
      <c r="BG478" s="7"/>
      <c r="BH478" s="7"/>
      <c r="BI478" s="7"/>
      <c r="BJ478" s="7"/>
      <c r="BK478" s="7"/>
      <c r="BL478" s="7"/>
      <c r="BM478" s="7"/>
    </row>
    <row r="479" spans="1:65" ht="15.5"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c r="AZ479" s="7"/>
      <c r="BA479" s="7"/>
      <c r="BB479" s="7"/>
      <c r="BC479" s="7"/>
      <c r="BD479" s="7"/>
      <c r="BE479" s="7"/>
      <c r="BF479" s="7"/>
      <c r="BG479" s="7"/>
      <c r="BH479" s="7"/>
      <c r="BI479" s="7"/>
      <c r="BJ479" s="7"/>
      <c r="BK479" s="7"/>
      <c r="BL479" s="7"/>
      <c r="BM479" s="7"/>
    </row>
    <row r="480" spans="1:65" ht="15.5"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c r="AZ480" s="7"/>
      <c r="BA480" s="7"/>
      <c r="BB480" s="7"/>
      <c r="BC480" s="7"/>
      <c r="BD480" s="7"/>
      <c r="BE480" s="7"/>
      <c r="BF480" s="7"/>
      <c r="BG480" s="7"/>
      <c r="BH480" s="7"/>
      <c r="BI480" s="7"/>
      <c r="BJ480" s="7"/>
      <c r="BK480" s="7"/>
      <c r="BL480" s="7"/>
      <c r="BM480" s="7"/>
    </row>
    <row r="481" spans="1:65" ht="15.5"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c r="AZ481" s="7"/>
      <c r="BA481" s="7"/>
      <c r="BB481" s="7"/>
      <c r="BC481" s="7"/>
      <c r="BD481" s="7"/>
      <c r="BE481" s="7"/>
      <c r="BF481" s="7"/>
      <c r="BG481" s="7"/>
      <c r="BH481" s="7"/>
      <c r="BI481" s="7"/>
      <c r="BJ481" s="7"/>
      <c r="BK481" s="7"/>
      <c r="BL481" s="7"/>
      <c r="BM481" s="7"/>
    </row>
    <row r="482" spans="1:65" ht="15.5"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7"/>
      <c r="BJ482" s="7"/>
      <c r="BK482" s="7"/>
      <c r="BL482" s="7"/>
      <c r="BM482" s="7"/>
    </row>
    <row r="483" spans="1:65" ht="15.5"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7"/>
      <c r="BJ483" s="7"/>
      <c r="BK483" s="7"/>
      <c r="BL483" s="7"/>
      <c r="BM483" s="7"/>
    </row>
    <row r="484" spans="1:65" ht="15.5"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7"/>
      <c r="BJ484" s="7"/>
      <c r="BK484" s="7"/>
      <c r="BL484" s="7"/>
      <c r="BM484" s="7"/>
    </row>
    <row r="485" spans="1:65" ht="15.5"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c r="AZ485" s="7"/>
      <c r="BA485" s="7"/>
      <c r="BB485" s="7"/>
      <c r="BC485" s="7"/>
      <c r="BD485" s="7"/>
      <c r="BE485" s="7"/>
      <c r="BF485" s="7"/>
      <c r="BG485" s="7"/>
      <c r="BH485" s="7"/>
      <c r="BI485" s="7"/>
      <c r="BJ485" s="7"/>
      <c r="BK485" s="7"/>
      <c r="BL485" s="7"/>
      <c r="BM485" s="7"/>
    </row>
    <row r="486" spans="1:65" ht="15.5"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c r="AZ486" s="7"/>
      <c r="BA486" s="7"/>
      <c r="BB486" s="7"/>
      <c r="BC486" s="7"/>
      <c r="BD486" s="7"/>
      <c r="BE486" s="7"/>
      <c r="BF486" s="7"/>
      <c r="BG486" s="7"/>
      <c r="BH486" s="7"/>
      <c r="BI486" s="7"/>
      <c r="BJ486" s="7"/>
      <c r="BK486" s="7"/>
      <c r="BL486" s="7"/>
      <c r="BM486" s="7"/>
    </row>
    <row r="487" spans="1:65" ht="15.5"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c r="BJ487" s="7"/>
      <c r="BK487" s="7"/>
      <c r="BL487" s="7"/>
      <c r="BM487" s="7"/>
    </row>
    <row r="488" spans="1:65" ht="15.5"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7"/>
      <c r="BJ488" s="7"/>
      <c r="BK488" s="7"/>
      <c r="BL488" s="7"/>
      <c r="BM488" s="7"/>
    </row>
    <row r="489" spans="1:65" ht="15.5"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7"/>
      <c r="BJ489" s="7"/>
      <c r="BK489" s="7"/>
      <c r="BL489" s="7"/>
      <c r="BM489" s="7"/>
    </row>
    <row r="490" spans="1:65" ht="15.5"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c r="AZ490" s="7"/>
      <c r="BA490" s="7"/>
      <c r="BB490" s="7"/>
      <c r="BC490" s="7"/>
      <c r="BD490" s="7"/>
      <c r="BE490" s="7"/>
      <c r="BF490" s="7"/>
      <c r="BG490" s="7"/>
      <c r="BH490" s="7"/>
      <c r="BI490" s="7"/>
      <c r="BJ490" s="7"/>
      <c r="BK490" s="7"/>
      <c r="BL490" s="7"/>
      <c r="BM490" s="7"/>
    </row>
    <row r="491" spans="1:65" ht="15.5"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c r="AZ491" s="7"/>
      <c r="BA491" s="7"/>
      <c r="BB491" s="7"/>
      <c r="BC491" s="7"/>
      <c r="BD491" s="7"/>
      <c r="BE491" s="7"/>
      <c r="BF491" s="7"/>
      <c r="BG491" s="7"/>
      <c r="BH491" s="7"/>
      <c r="BI491" s="7"/>
      <c r="BJ491" s="7"/>
      <c r="BK491" s="7"/>
      <c r="BL491" s="7"/>
      <c r="BM491" s="7"/>
    </row>
    <row r="492" spans="1:65" ht="15.5"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c r="BC492" s="7"/>
      <c r="BD492" s="7"/>
      <c r="BE492" s="7"/>
      <c r="BF492" s="7"/>
      <c r="BG492" s="7"/>
      <c r="BH492" s="7"/>
      <c r="BI492" s="7"/>
      <c r="BJ492" s="7"/>
      <c r="BK492" s="7"/>
      <c r="BL492" s="7"/>
      <c r="BM492" s="7"/>
    </row>
    <row r="493" spans="1:65" ht="15.5"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c r="BA493" s="7"/>
      <c r="BB493" s="7"/>
      <c r="BC493" s="7"/>
      <c r="BD493" s="7"/>
      <c r="BE493" s="7"/>
      <c r="BF493" s="7"/>
      <c r="BG493" s="7"/>
      <c r="BH493" s="7"/>
      <c r="BI493" s="7"/>
      <c r="BJ493" s="7"/>
      <c r="BK493" s="7"/>
      <c r="BL493" s="7"/>
      <c r="BM493" s="7"/>
    </row>
    <row r="494" spans="1:65" ht="15.5"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c r="BC494" s="7"/>
      <c r="BD494" s="7"/>
      <c r="BE494" s="7"/>
      <c r="BF494" s="7"/>
      <c r="BG494" s="7"/>
      <c r="BH494" s="7"/>
      <c r="BI494" s="7"/>
      <c r="BJ494" s="7"/>
      <c r="BK494" s="7"/>
      <c r="BL494" s="7"/>
      <c r="BM494" s="7"/>
    </row>
    <row r="495" spans="1:65" ht="15.5"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c r="BC495" s="7"/>
      <c r="BD495" s="7"/>
      <c r="BE495" s="7"/>
      <c r="BF495" s="7"/>
      <c r="BG495" s="7"/>
      <c r="BH495" s="7"/>
      <c r="BI495" s="7"/>
      <c r="BJ495" s="7"/>
      <c r="BK495" s="7"/>
      <c r="BL495" s="7"/>
      <c r="BM495" s="7"/>
    </row>
    <row r="496" spans="1:65" ht="15.5"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c r="BC496" s="7"/>
      <c r="BD496" s="7"/>
      <c r="BE496" s="7"/>
      <c r="BF496" s="7"/>
      <c r="BG496" s="7"/>
      <c r="BH496" s="7"/>
      <c r="BI496" s="7"/>
      <c r="BJ496" s="7"/>
      <c r="BK496" s="7"/>
      <c r="BL496" s="7"/>
      <c r="BM496" s="7"/>
    </row>
    <row r="497" spans="1:65" ht="15.5"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c r="BC497" s="7"/>
      <c r="BD497" s="7"/>
      <c r="BE497" s="7"/>
      <c r="BF497" s="7"/>
      <c r="BG497" s="7"/>
      <c r="BH497" s="7"/>
      <c r="BI497" s="7"/>
      <c r="BJ497" s="7"/>
      <c r="BK497" s="7"/>
      <c r="BL497" s="7"/>
      <c r="BM497" s="7"/>
    </row>
    <row r="498" spans="1:65" ht="15.5"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c r="BC498" s="7"/>
      <c r="BD498" s="7"/>
      <c r="BE498" s="7"/>
      <c r="BF498" s="7"/>
      <c r="BG498" s="7"/>
      <c r="BH498" s="7"/>
      <c r="BI498" s="7"/>
      <c r="BJ498" s="7"/>
      <c r="BK498" s="7"/>
      <c r="BL498" s="7"/>
      <c r="BM498" s="7"/>
    </row>
    <row r="499" spans="1:65" ht="15.5"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c r="BC499" s="7"/>
      <c r="BD499" s="7"/>
      <c r="BE499" s="7"/>
      <c r="BF499" s="7"/>
      <c r="BG499" s="7"/>
      <c r="BH499" s="7"/>
      <c r="BI499" s="7"/>
      <c r="BJ499" s="7"/>
      <c r="BK499" s="7"/>
      <c r="BL499" s="7"/>
      <c r="BM499" s="7"/>
    </row>
    <row r="500" spans="1:65" ht="15.5"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c r="AZ500" s="7"/>
      <c r="BA500" s="7"/>
      <c r="BB500" s="7"/>
      <c r="BC500" s="7"/>
      <c r="BD500" s="7"/>
      <c r="BE500" s="7"/>
      <c r="BF500" s="7"/>
      <c r="BG500" s="7"/>
      <c r="BH500" s="7"/>
      <c r="BI500" s="7"/>
      <c r="BJ500" s="7"/>
      <c r="BK500" s="7"/>
      <c r="BL500" s="7"/>
      <c r="BM500" s="7"/>
    </row>
    <row r="501" spans="1:65" ht="15.5"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c r="AZ501" s="7"/>
      <c r="BA501" s="7"/>
      <c r="BB501" s="7"/>
      <c r="BC501" s="7"/>
      <c r="BD501" s="7"/>
      <c r="BE501" s="7"/>
      <c r="BF501" s="7"/>
      <c r="BG501" s="7"/>
      <c r="BH501" s="7"/>
      <c r="BI501" s="7"/>
      <c r="BJ501" s="7"/>
      <c r="BK501" s="7"/>
      <c r="BL501" s="7"/>
      <c r="BM501" s="7"/>
    </row>
    <row r="502" spans="1:65" ht="15.5"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7"/>
      <c r="BJ502" s="7"/>
      <c r="BK502" s="7"/>
      <c r="BL502" s="7"/>
      <c r="BM502" s="7"/>
    </row>
    <row r="503" spans="1:65" ht="15.5"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c r="AZ503" s="7"/>
      <c r="BA503" s="7"/>
      <c r="BB503" s="7"/>
      <c r="BC503" s="7"/>
      <c r="BD503" s="7"/>
      <c r="BE503" s="7"/>
      <c r="BF503" s="7"/>
      <c r="BG503" s="7"/>
      <c r="BH503" s="7"/>
      <c r="BI503" s="7"/>
      <c r="BJ503" s="7"/>
      <c r="BK503" s="7"/>
      <c r="BL503" s="7"/>
      <c r="BM503" s="7"/>
    </row>
    <row r="504" spans="1:65" ht="15.5"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c r="AZ504" s="7"/>
      <c r="BA504" s="7"/>
      <c r="BB504" s="7"/>
      <c r="BC504" s="7"/>
      <c r="BD504" s="7"/>
      <c r="BE504" s="7"/>
      <c r="BF504" s="7"/>
      <c r="BG504" s="7"/>
      <c r="BH504" s="7"/>
      <c r="BI504" s="7"/>
      <c r="BJ504" s="7"/>
      <c r="BK504" s="7"/>
      <c r="BL504" s="7"/>
      <c r="BM504" s="7"/>
    </row>
    <row r="505" spans="1:65" ht="15.5"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c r="AZ505" s="7"/>
      <c r="BA505" s="7"/>
      <c r="BB505" s="7"/>
      <c r="BC505" s="7"/>
      <c r="BD505" s="7"/>
      <c r="BE505" s="7"/>
      <c r="BF505" s="7"/>
      <c r="BG505" s="7"/>
      <c r="BH505" s="7"/>
      <c r="BI505" s="7"/>
      <c r="BJ505" s="7"/>
      <c r="BK505" s="7"/>
      <c r="BL505" s="7"/>
      <c r="BM505" s="7"/>
    </row>
    <row r="506" spans="1:65" ht="15.5"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c r="AZ506" s="7"/>
      <c r="BA506" s="7"/>
      <c r="BB506" s="7"/>
      <c r="BC506" s="7"/>
      <c r="BD506" s="7"/>
      <c r="BE506" s="7"/>
      <c r="BF506" s="7"/>
      <c r="BG506" s="7"/>
      <c r="BH506" s="7"/>
      <c r="BI506" s="7"/>
      <c r="BJ506" s="7"/>
      <c r="BK506" s="7"/>
      <c r="BL506" s="7"/>
      <c r="BM506" s="7"/>
    </row>
    <row r="507" spans="1:65" ht="15.5"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c r="BC507" s="7"/>
      <c r="BD507" s="7"/>
      <c r="BE507" s="7"/>
      <c r="BF507" s="7"/>
      <c r="BG507" s="7"/>
      <c r="BH507" s="7"/>
      <c r="BI507" s="7"/>
      <c r="BJ507" s="7"/>
      <c r="BK507" s="7"/>
      <c r="BL507" s="7"/>
      <c r="BM507" s="7"/>
    </row>
    <row r="508" spans="1:65" ht="15.5"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c r="AZ508" s="7"/>
      <c r="BA508" s="7"/>
      <c r="BB508" s="7"/>
      <c r="BC508" s="7"/>
      <c r="BD508" s="7"/>
      <c r="BE508" s="7"/>
      <c r="BF508" s="7"/>
      <c r="BG508" s="7"/>
      <c r="BH508" s="7"/>
      <c r="BI508" s="7"/>
      <c r="BJ508" s="7"/>
      <c r="BK508" s="7"/>
      <c r="BL508" s="7"/>
      <c r="BM508" s="7"/>
    </row>
    <row r="509" spans="1:65" ht="15.5"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c r="AZ509" s="7"/>
      <c r="BA509" s="7"/>
      <c r="BB509" s="7"/>
      <c r="BC509" s="7"/>
      <c r="BD509" s="7"/>
      <c r="BE509" s="7"/>
      <c r="BF509" s="7"/>
      <c r="BG509" s="7"/>
      <c r="BH509" s="7"/>
      <c r="BI509" s="7"/>
      <c r="BJ509" s="7"/>
      <c r="BK509" s="7"/>
      <c r="BL509" s="7"/>
      <c r="BM509" s="7"/>
    </row>
    <row r="510" spans="1:65" ht="15.5"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c r="AZ510" s="7"/>
      <c r="BA510" s="7"/>
      <c r="BB510" s="7"/>
      <c r="BC510" s="7"/>
      <c r="BD510" s="7"/>
      <c r="BE510" s="7"/>
      <c r="BF510" s="7"/>
      <c r="BG510" s="7"/>
      <c r="BH510" s="7"/>
      <c r="BI510" s="7"/>
      <c r="BJ510" s="7"/>
      <c r="BK510" s="7"/>
      <c r="BL510" s="7"/>
      <c r="BM510" s="7"/>
    </row>
    <row r="511" spans="1:65" ht="15.5"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c r="AZ511" s="7"/>
      <c r="BA511" s="7"/>
      <c r="BB511" s="7"/>
      <c r="BC511" s="7"/>
      <c r="BD511" s="7"/>
      <c r="BE511" s="7"/>
      <c r="BF511" s="7"/>
      <c r="BG511" s="7"/>
      <c r="BH511" s="7"/>
      <c r="BI511" s="7"/>
      <c r="BJ511" s="7"/>
      <c r="BK511" s="7"/>
      <c r="BL511" s="7"/>
      <c r="BM511" s="7"/>
    </row>
    <row r="512" spans="1:65" ht="15.5"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c r="AZ512" s="7"/>
      <c r="BA512" s="7"/>
      <c r="BB512" s="7"/>
      <c r="BC512" s="7"/>
      <c r="BD512" s="7"/>
      <c r="BE512" s="7"/>
      <c r="BF512" s="7"/>
      <c r="BG512" s="7"/>
      <c r="BH512" s="7"/>
      <c r="BI512" s="7"/>
      <c r="BJ512" s="7"/>
      <c r="BK512" s="7"/>
      <c r="BL512" s="7"/>
      <c r="BM512" s="7"/>
    </row>
    <row r="513" spans="1:65" ht="15.5"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c r="AZ513" s="7"/>
      <c r="BA513" s="7"/>
      <c r="BB513" s="7"/>
      <c r="BC513" s="7"/>
      <c r="BD513" s="7"/>
      <c r="BE513" s="7"/>
      <c r="BF513" s="7"/>
      <c r="BG513" s="7"/>
      <c r="BH513" s="7"/>
      <c r="BI513" s="7"/>
      <c r="BJ513" s="7"/>
      <c r="BK513" s="7"/>
      <c r="BL513" s="7"/>
      <c r="BM513" s="7"/>
    </row>
    <row r="514" spans="1:65" ht="15.5"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c r="AZ514" s="7"/>
      <c r="BA514" s="7"/>
      <c r="BB514" s="7"/>
      <c r="BC514" s="7"/>
      <c r="BD514" s="7"/>
      <c r="BE514" s="7"/>
      <c r="BF514" s="7"/>
      <c r="BG514" s="7"/>
      <c r="BH514" s="7"/>
      <c r="BI514" s="7"/>
      <c r="BJ514" s="7"/>
      <c r="BK514" s="7"/>
      <c r="BL514" s="7"/>
      <c r="BM514" s="7"/>
    </row>
    <row r="515" spans="1:65" ht="15.5"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c r="AZ515" s="7"/>
      <c r="BA515" s="7"/>
      <c r="BB515" s="7"/>
      <c r="BC515" s="7"/>
      <c r="BD515" s="7"/>
      <c r="BE515" s="7"/>
      <c r="BF515" s="7"/>
      <c r="BG515" s="7"/>
      <c r="BH515" s="7"/>
      <c r="BI515" s="7"/>
      <c r="BJ515" s="7"/>
      <c r="BK515" s="7"/>
      <c r="BL515" s="7"/>
      <c r="BM515" s="7"/>
    </row>
    <row r="516" spans="1:65" ht="15.5"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c r="AZ516" s="7"/>
      <c r="BA516" s="7"/>
      <c r="BB516" s="7"/>
      <c r="BC516" s="7"/>
      <c r="BD516" s="7"/>
      <c r="BE516" s="7"/>
      <c r="BF516" s="7"/>
      <c r="BG516" s="7"/>
      <c r="BH516" s="7"/>
      <c r="BI516" s="7"/>
      <c r="BJ516" s="7"/>
      <c r="BK516" s="7"/>
      <c r="BL516" s="7"/>
      <c r="BM516" s="7"/>
    </row>
    <row r="517" spans="1:65" ht="15.5"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Y517" s="7"/>
      <c r="AZ517" s="7"/>
      <c r="BA517" s="7"/>
      <c r="BB517" s="7"/>
      <c r="BC517" s="7"/>
      <c r="BD517" s="7"/>
      <c r="BE517" s="7"/>
      <c r="BF517" s="7"/>
      <c r="BG517" s="7"/>
      <c r="BH517" s="7"/>
      <c r="BI517" s="7"/>
      <c r="BJ517" s="7"/>
      <c r="BK517" s="7"/>
      <c r="BL517" s="7"/>
      <c r="BM517" s="7"/>
    </row>
    <row r="518" spans="1:65" ht="15.5"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Y518" s="7"/>
      <c r="AZ518" s="7"/>
      <c r="BA518" s="7"/>
      <c r="BB518" s="7"/>
      <c r="BC518" s="7"/>
      <c r="BD518" s="7"/>
      <c r="BE518" s="7"/>
      <c r="BF518" s="7"/>
      <c r="BG518" s="7"/>
      <c r="BH518" s="7"/>
      <c r="BI518" s="7"/>
      <c r="BJ518" s="7"/>
      <c r="BK518" s="7"/>
      <c r="BL518" s="7"/>
      <c r="BM518" s="7"/>
    </row>
    <row r="519" spans="1:65" ht="15.5"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c r="BC519" s="7"/>
      <c r="BD519" s="7"/>
      <c r="BE519" s="7"/>
      <c r="BF519" s="7"/>
      <c r="BG519" s="7"/>
      <c r="BH519" s="7"/>
      <c r="BI519" s="7"/>
      <c r="BJ519" s="7"/>
      <c r="BK519" s="7"/>
      <c r="BL519" s="7"/>
      <c r="BM519" s="7"/>
    </row>
    <row r="520" spans="1:65" ht="15.5"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c r="AX520" s="7"/>
      <c r="AY520" s="7"/>
      <c r="AZ520" s="7"/>
      <c r="BA520" s="7"/>
      <c r="BB520" s="7"/>
      <c r="BC520" s="7"/>
      <c r="BD520" s="7"/>
      <c r="BE520" s="7"/>
      <c r="BF520" s="7"/>
      <c r="BG520" s="7"/>
      <c r="BH520" s="7"/>
      <c r="BI520" s="7"/>
      <c r="BJ520" s="7"/>
      <c r="BK520" s="7"/>
      <c r="BL520" s="7"/>
      <c r="BM520" s="7"/>
    </row>
    <row r="521" spans="1:65" ht="15.5"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c r="AX521" s="7"/>
      <c r="AY521" s="7"/>
      <c r="AZ521" s="7"/>
      <c r="BA521" s="7"/>
      <c r="BB521" s="7"/>
      <c r="BC521" s="7"/>
      <c r="BD521" s="7"/>
      <c r="BE521" s="7"/>
      <c r="BF521" s="7"/>
      <c r="BG521" s="7"/>
      <c r="BH521" s="7"/>
      <c r="BI521" s="7"/>
      <c r="BJ521" s="7"/>
      <c r="BK521" s="7"/>
      <c r="BL521" s="7"/>
      <c r="BM521" s="7"/>
    </row>
    <row r="522" spans="1:65" ht="15.5"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c r="AX522" s="7"/>
      <c r="AY522" s="7"/>
      <c r="AZ522" s="7"/>
      <c r="BA522" s="7"/>
      <c r="BB522" s="7"/>
      <c r="BC522" s="7"/>
      <c r="BD522" s="7"/>
      <c r="BE522" s="7"/>
      <c r="BF522" s="7"/>
      <c r="BG522" s="7"/>
      <c r="BH522" s="7"/>
      <c r="BI522" s="7"/>
      <c r="BJ522" s="7"/>
      <c r="BK522" s="7"/>
      <c r="BL522" s="7"/>
      <c r="BM522" s="7"/>
    </row>
    <row r="523" spans="1:65" ht="15.5"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c r="AX523" s="7"/>
      <c r="AY523" s="7"/>
      <c r="AZ523" s="7"/>
      <c r="BA523" s="7"/>
      <c r="BB523" s="7"/>
      <c r="BC523" s="7"/>
      <c r="BD523" s="7"/>
      <c r="BE523" s="7"/>
      <c r="BF523" s="7"/>
      <c r="BG523" s="7"/>
      <c r="BH523" s="7"/>
      <c r="BI523" s="7"/>
      <c r="BJ523" s="7"/>
      <c r="BK523" s="7"/>
      <c r="BL523" s="7"/>
      <c r="BM523" s="7"/>
    </row>
    <row r="524" spans="1:65" ht="15.5"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X524" s="7"/>
      <c r="AY524" s="7"/>
      <c r="AZ524" s="7"/>
      <c r="BA524" s="7"/>
      <c r="BB524" s="7"/>
      <c r="BC524" s="7"/>
      <c r="BD524" s="7"/>
      <c r="BE524" s="7"/>
      <c r="BF524" s="7"/>
      <c r="BG524" s="7"/>
      <c r="BH524" s="7"/>
      <c r="BI524" s="7"/>
      <c r="BJ524" s="7"/>
      <c r="BK524" s="7"/>
      <c r="BL524" s="7"/>
      <c r="BM524" s="7"/>
    </row>
    <row r="525" spans="1:65" ht="15.5"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c r="AX525" s="7"/>
      <c r="AY525" s="7"/>
      <c r="AZ525" s="7"/>
      <c r="BA525" s="7"/>
      <c r="BB525" s="7"/>
      <c r="BC525" s="7"/>
      <c r="BD525" s="7"/>
      <c r="BE525" s="7"/>
      <c r="BF525" s="7"/>
      <c r="BG525" s="7"/>
      <c r="BH525" s="7"/>
      <c r="BI525" s="7"/>
      <c r="BJ525" s="7"/>
      <c r="BK525" s="7"/>
      <c r="BL525" s="7"/>
      <c r="BM525" s="7"/>
    </row>
    <row r="526" spans="1:65" ht="15.5"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c r="AX526" s="7"/>
      <c r="AY526" s="7"/>
      <c r="AZ526" s="7"/>
      <c r="BA526" s="7"/>
      <c r="BB526" s="7"/>
      <c r="BC526" s="7"/>
      <c r="BD526" s="7"/>
      <c r="BE526" s="7"/>
      <c r="BF526" s="7"/>
      <c r="BG526" s="7"/>
      <c r="BH526" s="7"/>
      <c r="BI526" s="7"/>
      <c r="BJ526" s="7"/>
      <c r="BK526" s="7"/>
      <c r="BL526" s="7"/>
      <c r="BM526" s="7"/>
    </row>
    <row r="527" spans="1:65" ht="15.5"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c r="AX527" s="7"/>
      <c r="AY527" s="7"/>
      <c r="AZ527" s="7"/>
      <c r="BA527" s="7"/>
      <c r="BB527" s="7"/>
      <c r="BC527" s="7"/>
      <c r="BD527" s="7"/>
      <c r="BE527" s="7"/>
      <c r="BF527" s="7"/>
      <c r="BG527" s="7"/>
      <c r="BH527" s="7"/>
      <c r="BI527" s="7"/>
      <c r="BJ527" s="7"/>
      <c r="BK527" s="7"/>
      <c r="BL527" s="7"/>
      <c r="BM527" s="7"/>
    </row>
    <row r="528" spans="1:65" ht="15.5"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c r="AX528" s="7"/>
      <c r="AY528" s="7"/>
      <c r="AZ528" s="7"/>
      <c r="BA528" s="7"/>
      <c r="BB528" s="7"/>
      <c r="BC528" s="7"/>
      <c r="BD528" s="7"/>
      <c r="BE528" s="7"/>
      <c r="BF528" s="7"/>
      <c r="BG528" s="7"/>
      <c r="BH528" s="7"/>
      <c r="BI528" s="7"/>
      <c r="BJ528" s="7"/>
      <c r="BK528" s="7"/>
      <c r="BL528" s="7"/>
      <c r="BM528" s="7"/>
    </row>
    <row r="529" spans="1:65" ht="15.5"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c r="AX529" s="7"/>
      <c r="AY529" s="7"/>
      <c r="AZ529" s="7"/>
      <c r="BA529" s="7"/>
      <c r="BB529" s="7"/>
      <c r="BC529" s="7"/>
      <c r="BD529" s="7"/>
      <c r="BE529" s="7"/>
      <c r="BF529" s="7"/>
      <c r="BG529" s="7"/>
      <c r="BH529" s="7"/>
      <c r="BI529" s="7"/>
      <c r="BJ529" s="7"/>
      <c r="BK529" s="7"/>
      <c r="BL529" s="7"/>
      <c r="BM529" s="7"/>
    </row>
    <row r="530" spans="1:65" ht="15.5"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c r="AX530" s="7"/>
      <c r="AY530" s="7"/>
      <c r="AZ530" s="7"/>
      <c r="BA530" s="7"/>
      <c r="BB530" s="7"/>
      <c r="BC530" s="7"/>
      <c r="BD530" s="7"/>
      <c r="BE530" s="7"/>
      <c r="BF530" s="7"/>
      <c r="BG530" s="7"/>
      <c r="BH530" s="7"/>
      <c r="BI530" s="7"/>
      <c r="BJ530" s="7"/>
      <c r="BK530" s="7"/>
      <c r="BL530" s="7"/>
      <c r="BM530" s="7"/>
    </row>
    <row r="531" spans="1:65" ht="15.5"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c r="AX531" s="7"/>
      <c r="AY531" s="7"/>
      <c r="AZ531" s="7"/>
      <c r="BA531" s="7"/>
      <c r="BB531" s="7"/>
      <c r="BC531" s="7"/>
      <c r="BD531" s="7"/>
      <c r="BE531" s="7"/>
      <c r="BF531" s="7"/>
      <c r="BG531" s="7"/>
      <c r="BH531" s="7"/>
      <c r="BI531" s="7"/>
      <c r="BJ531" s="7"/>
      <c r="BK531" s="7"/>
      <c r="BL531" s="7"/>
      <c r="BM531" s="7"/>
    </row>
    <row r="532" spans="1:65" ht="15.5"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c r="AX532" s="7"/>
      <c r="AY532" s="7"/>
      <c r="AZ532" s="7"/>
      <c r="BA532" s="7"/>
      <c r="BB532" s="7"/>
      <c r="BC532" s="7"/>
      <c r="BD532" s="7"/>
      <c r="BE532" s="7"/>
      <c r="BF532" s="7"/>
      <c r="BG532" s="7"/>
      <c r="BH532" s="7"/>
      <c r="BI532" s="7"/>
      <c r="BJ532" s="7"/>
      <c r="BK532" s="7"/>
      <c r="BL532" s="7"/>
      <c r="BM532" s="7"/>
    </row>
    <row r="533" spans="1:65" ht="15.5"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c r="AX533" s="7"/>
      <c r="AY533" s="7"/>
      <c r="AZ533" s="7"/>
      <c r="BA533" s="7"/>
      <c r="BB533" s="7"/>
      <c r="BC533" s="7"/>
      <c r="BD533" s="7"/>
      <c r="BE533" s="7"/>
      <c r="BF533" s="7"/>
      <c r="BG533" s="7"/>
      <c r="BH533" s="7"/>
      <c r="BI533" s="7"/>
      <c r="BJ533" s="7"/>
      <c r="BK533" s="7"/>
      <c r="BL533" s="7"/>
      <c r="BM533" s="7"/>
    </row>
    <row r="534" spans="1:65" ht="15.5"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c r="AX534" s="7"/>
      <c r="AY534" s="7"/>
      <c r="AZ534" s="7"/>
      <c r="BA534" s="7"/>
      <c r="BB534" s="7"/>
      <c r="BC534" s="7"/>
      <c r="BD534" s="7"/>
      <c r="BE534" s="7"/>
      <c r="BF534" s="7"/>
      <c r="BG534" s="7"/>
      <c r="BH534" s="7"/>
      <c r="BI534" s="7"/>
      <c r="BJ534" s="7"/>
      <c r="BK534" s="7"/>
      <c r="BL534" s="7"/>
      <c r="BM534" s="7"/>
    </row>
    <row r="535" spans="1:65" ht="15.5"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c r="AX535" s="7"/>
      <c r="AY535" s="7"/>
      <c r="AZ535" s="7"/>
      <c r="BA535" s="7"/>
      <c r="BB535" s="7"/>
      <c r="BC535" s="7"/>
      <c r="BD535" s="7"/>
      <c r="BE535" s="7"/>
      <c r="BF535" s="7"/>
      <c r="BG535" s="7"/>
      <c r="BH535" s="7"/>
      <c r="BI535" s="7"/>
      <c r="BJ535" s="7"/>
      <c r="BK535" s="7"/>
      <c r="BL535" s="7"/>
      <c r="BM535" s="7"/>
    </row>
    <row r="536" spans="1:65" ht="15.5"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c r="AX536" s="7"/>
      <c r="AY536" s="7"/>
      <c r="AZ536" s="7"/>
      <c r="BA536" s="7"/>
      <c r="BB536" s="7"/>
      <c r="BC536" s="7"/>
      <c r="BD536" s="7"/>
      <c r="BE536" s="7"/>
      <c r="BF536" s="7"/>
      <c r="BG536" s="7"/>
      <c r="BH536" s="7"/>
      <c r="BI536" s="7"/>
      <c r="BJ536" s="7"/>
      <c r="BK536" s="7"/>
      <c r="BL536" s="7"/>
      <c r="BM536" s="7"/>
    </row>
    <row r="537" spans="1:65" ht="15.5"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c r="AX537" s="7"/>
      <c r="AY537" s="7"/>
      <c r="AZ537" s="7"/>
      <c r="BA537" s="7"/>
      <c r="BB537" s="7"/>
      <c r="BC537" s="7"/>
      <c r="BD537" s="7"/>
      <c r="BE537" s="7"/>
      <c r="BF537" s="7"/>
      <c r="BG537" s="7"/>
      <c r="BH537" s="7"/>
      <c r="BI537" s="7"/>
      <c r="BJ537" s="7"/>
      <c r="BK537" s="7"/>
      <c r="BL537" s="7"/>
      <c r="BM537" s="7"/>
    </row>
    <row r="538" spans="1:65" ht="15.5"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c r="AX538" s="7"/>
      <c r="AY538" s="7"/>
      <c r="AZ538" s="7"/>
      <c r="BA538" s="7"/>
      <c r="BB538" s="7"/>
      <c r="BC538" s="7"/>
      <c r="BD538" s="7"/>
      <c r="BE538" s="7"/>
      <c r="BF538" s="7"/>
      <c r="BG538" s="7"/>
      <c r="BH538" s="7"/>
      <c r="BI538" s="7"/>
      <c r="BJ538" s="7"/>
      <c r="BK538" s="7"/>
      <c r="BL538" s="7"/>
      <c r="BM538" s="7"/>
    </row>
    <row r="539" spans="1:65" ht="15.5"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c r="AX539" s="7"/>
      <c r="AY539" s="7"/>
      <c r="AZ539" s="7"/>
      <c r="BA539" s="7"/>
      <c r="BB539" s="7"/>
      <c r="BC539" s="7"/>
      <c r="BD539" s="7"/>
      <c r="BE539" s="7"/>
      <c r="BF539" s="7"/>
      <c r="BG539" s="7"/>
      <c r="BH539" s="7"/>
      <c r="BI539" s="7"/>
      <c r="BJ539" s="7"/>
      <c r="BK539" s="7"/>
      <c r="BL539" s="7"/>
      <c r="BM539" s="7"/>
    </row>
    <row r="540" spans="1:65" ht="15.5"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c r="AX540" s="7"/>
      <c r="AY540" s="7"/>
      <c r="AZ540" s="7"/>
      <c r="BA540" s="7"/>
      <c r="BB540" s="7"/>
      <c r="BC540" s="7"/>
      <c r="BD540" s="7"/>
      <c r="BE540" s="7"/>
      <c r="BF540" s="7"/>
      <c r="BG540" s="7"/>
      <c r="BH540" s="7"/>
      <c r="BI540" s="7"/>
      <c r="BJ540" s="7"/>
      <c r="BK540" s="7"/>
      <c r="BL540" s="7"/>
      <c r="BM540" s="7"/>
    </row>
    <row r="541" spans="1:65" ht="15.5"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c r="AX541" s="7"/>
      <c r="AY541" s="7"/>
      <c r="AZ541" s="7"/>
      <c r="BA541" s="7"/>
      <c r="BB541" s="7"/>
      <c r="BC541" s="7"/>
      <c r="BD541" s="7"/>
      <c r="BE541" s="7"/>
      <c r="BF541" s="7"/>
      <c r="BG541" s="7"/>
      <c r="BH541" s="7"/>
      <c r="BI541" s="7"/>
      <c r="BJ541" s="7"/>
      <c r="BK541" s="7"/>
      <c r="BL541" s="7"/>
      <c r="BM541" s="7"/>
    </row>
    <row r="542" spans="1:65" ht="15.5"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X542" s="7"/>
      <c r="AY542" s="7"/>
      <c r="AZ542" s="7"/>
      <c r="BA542" s="7"/>
      <c r="BB542" s="7"/>
      <c r="BC542" s="7"/>
      <c r="BD542" s="7"/>
      <c r="BE542" s="7"/>
      <c r="BF542" s="7"/>
      <c r="BG542" s="7"/>
      <c r="BH542" s="7"/>
      <c r="BI542" s="7"/>
      <c r="BJ542" s="7"/>
      <c r="BK542" s="7"/>
      <c r="BL542" s="7"/>
      <c r="BM542" s="7"/>
    </row>
    <row r="543" spans="1:65" ht="15.5"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c r="AX543" s="7"/>
      <c r="AY543" s="7"/>
      <c r="AZ543" s="7"/>
      <c r="BA543" s="7"/>
      <c r="BB543" s="7"/>
      <c r="BC543" s="7"/>
      <c r="BD543" s="7"/>
      <c r="BE543" s="7"/>
      <c r="BF543" s="7"/>
      <c r="BG543" s="7"/>
      <c r="BH543" s="7"/>
      <c r="BI543" s="7"/>
      <c r="BJ543" s="7"/>
      <c r="BK543" s="7"/>
      <c r="BL543" s="7"/>
      <c r="BM543" s="7"/>
    </row>
    <row r="544" spans="1:65" ht="15.5"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c r="AX544" s="7"/>
      <c r="AY544" s="7"/>
      <c r="AZ544" s="7"/>
      <c r="BA544" s="7"/>
      <c r="BB544" s="7"/>
      <c r="BC544" s="7"/>
      <c r="BD544" s="7"/>
      <c r="BE544" s="7"/>
      <c r="BF544" s="7"/>
      <c r="BG544" s="7"/>
      <c r="BH544" s="7"/>
      <c r="BI544" s="7"/>
      <c r="BJ544" s="7"/>
      <c r="BK544" s="7"/>
      <c r="BL544" s="7"/>
      <c r="BM544" s="7"/>
    </row>
    <row r="545" spans="1:65" ht="15.5"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c r="AX545" s="7"/>
      <c r="AY545" s="7"/>
      <c r="AZ545" s="7"/>
      <c r="BA545" s="7"/>
      <c r="BB545" s="7"/>
      <c r="BC545" s="7"/>
      <c r="BD545" s="7"/>
      <c r="BE545" s="7"/>
      <c r="BF545" s="7"/>
      <c r="BG545" s="7"/>
      <c r="BH545" s="7"/>
      <c r="BI545" s="7"/>
      <c r="BJ545" s="7"/>
      <c r="BK545" s="7"/>
      <c r="BL545" s="7"/>
      <c r="BM545" s="7"/>
    </row>
    <row r="546" spans="1:65" ht="15.5"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c r="AX546" s="7"/>
      <c r="AY546" s="7"/>
      <c r="AZ546" s="7"/>
      <c r="BA546" s="7"/>
      <c r="BB546" s="7"/>
      <c r="BC546" s="7"/>
      <c r="BD546" s="7"/>
      <c r="BE546" s="7"/>
      <c r="BF546" s="7"/>
      <c r="BG546" s="7"/>
      <c r="BH546" s="7"/>
      <c r="BI546" s="7"/>
      <c r="BJ546" s="7"/>
      <c r="BK546" s="7"/>
      <c r="BL546" s="7"/>
      <c r="BM546" s="7"/>
    </row>
    <row r="547" spans="1:65" ht="15.5"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c r="AX547" s="7"/>
      <c r="AY547" s="7"/>
      <c r="AZ547" s="7"/>
      <c r="BA547" s="7"/>
      <c r="BB547" s="7"/>
      <c r="BC547" s="7"/>
      <c r="BD547" s="7"/>
      <c r="BE547" s="7"/>
      <c r="BF547" s="7"/>
      <c r="BG547" s="7"/>
      <c r="BH547" s="7"/>
      <c r="BI547" s="7"/>
      <c r="BJ547" s="7"/>
      <c r="BK547" s="7"/>
      <c r="BL547" s="7"/>
      <c r="BM547" s="7"/>
    </row>
    <row r="548" spans="1:65" ht="15.5"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c r="AX548" s="7"/>
      <c r="AY548" s="7"/>
      <c r="AZ548" s="7"/>
      <c r="BA548" s="7"/>
      <c r="BB548" s="7"/>
      <c r="BC548" s="7"/>
      <c r="BD548" s="7"/>
      <c r="BE548" s="7"/>
      <c r="BF548" s="7"/>
      <c r="BG548" s="7"/>
      <c r="BH548" s="7"/>
      <c r="BI548" s="7"/>
      <c r="BJ548" s="7"/>
      <c r="BK548" s="7"/>
      <c r="BL548" s="7"/>
      <c r="BM548" s="7"/>
    </row>
    <row r="549" spans="1:65" ht="15.5"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c r="AX549" s="7"/>
      <c r="AY549" s="7"/>
      <c r="AZ549" s="7"/>
      <c r="BA549" s="7"/>
      <c r="BB549" s="7"/>
      <c r="BC549" s="7"/>
      <c r="BD549" s="7"/>
      <c r="BE549" s="7"/>
      <c r="BF549" s="7"/>
      <c r="BG549" s="7"/>
      <c r="BH549" s="7"/>
      <c r="BI549" s="7"/>
      <c r="BJ549" s="7"/>
      <c r="BK549" s="7"/>
      <c r="BL549" s="7"/>
      <c r="BM549" s="7"/>
    </row>
    <row r="550" spans="1:65" ht="15.5"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c r="AX550" s="7"/>
      <c r="AY550" s="7"/>
      <c r="AZ550" s="7"/>
      <c r="BA550" s="7"/>
      <c r="BB550" s="7"/>
      <c r="BC550" s="7"/>
      <c r="BD550" s="7"/>
      <c r="BE550" s="7"/>
      <c r="BF550" s="7"/>
      <c r="BG550" s="7"/>
      <c r="BH550" s="7"/>
      <c r="BI550" s="7"/>
      <c r="BJ550" s="7"/>
      <c r="BK550" s="7"/>
      <c r="BL550" s="7"/>
      <c r="BM550" s="7"/>
    </row>
    <row r="551" spans="1:65" ht="15.5"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c r="AX551" s="7"/>
      <c r="AY551" s="7"/>
      <c r="AZ551" s="7"/>
      <c r="BA551" s="7"/>
      <c r="BB551" s="7"/>
      <c r="BC551" s="7"/>
      <c r="BD551" s="7"/>
      <c r="BE551" s="7"/>
      <c r="BF551" s="7"/>
      <c r="BG551" s="7"/>
      <c r="BH551" s="7"/>
      <c r="BI551" s="7"/>
      <c r="BJ551" s="7"/>
      <c r="BK551" s="7"/>
      <c r="BL551" s="7"/>
      <c r="BM551" s="7"/>
    </row>
    <row r="552" spans="1:65" ht="15.5"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c r="AX552" s="7"/>
      <c r="AY552" s="7"/>
      <c r="AZ552" s="7"/>
      <c r="BA552" s="7"/>
      <c r="BB552" s="7"/>
      <c r="BC552" s="7"/>
      <c r="BD552" s="7"/>
      <c r="BE552" s="7"/>
      <c r="BF552" s="7"/>
      <c r="BG552" s="7"/>
      <c r="BH552" s="7"/>
      <c r="BI552" s="7"/>
      <c r="BJ552" s="7"/>
      <c r="BK552" s="7"/>
      <c r="BL552" s="7"/>
      <c r="BM552" s="7"/>
    </row>
    <row r="553" spans="1:65" ht="15.5"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c r="AX553" s="7"/>
      <c r="AY553" s="7"/>
      <c r="AZ553" s="7"/>
      <c r="BA553" s="7"/>
      <c r="BB553" s="7"/>
      <c r="BC553" s="7"/>
      <c r="BD553" s="7"/>
      <c r="BE553" s="7"/>
      <c r="BF553" s="7"/>
      <c r="BG553" s="7"/>
      <c r="BH553" s="7"/>
      <c r="BI553" s="7"/>
      <c r="BJ553" s="7"/>
      <c r="BK553" s="7"/>
      <c r="BL553" s="7"/>
      <c r="BM553" s="7"/>
    </row>
    <row r="554" spans="1:65" ht="15.5"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c r="AX554" s="7"/>
      <c r="AY554" s="7"/>
      <c r="AZ554" s="7"/>
      <c r="BA554" s="7"/>
      <c r="BB554" s="7"/>
      <c r="BC554" s="7"/>
      <c r="BD554" s="7"/>
      <c r="BE554" s="7"/>
      <c r="BF554" s="7"/>
      <c r="BG554" s="7"/>
      <c r="BH554" s="7"/>
      <c r="BI554" s="7"/>
      <c r="BJ554" s="7"/>
      <c r="BK554" s="7"/>
      <c r="BL554" s="7"/>
      <c r="BM554" s="7"/>
    </row>
    <row r="555" spans="1:65" ht="15.5"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c r="AX555" s="7"/>
      <c r="AY555" s="7"/>
      <c r="AZ555" s="7"/>
      <c r="BA555" s="7"/>
      <c r="BB555" s="7"/>
      <c r="BC555" s="7"/>
      <c r="BD555" s="7"/>
      <c r="BE555" s="7"/>
      <c r="BF555" s="7"/>
      <c r="BG555" s="7"/>
      <c r="BH555" s="7"/>
      <c r="BI555" s="7"/>
      <c r="BJ555" s="7"/>
      <c r="BK555" s="7"/>
      <c r="BL555" s="7"/>
      <c r="BM555" s="7"/>
    </row>
    <row r="556" spans="1:65" ht="15.5"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c r="AX556" s="7"/>
      <c r="AY556" s="7"/>
      <c r="AZ556" s="7"/>
      <c r="BA556" s="7"/>
      <c r="BB556" s="7"/>
      <c r="BC556" s="7"/>
      <c r="BD556" s="7"/>
      <c r="BE556" s="7"/>
      <c r="BF556" s="7"/>
      <c r="BG556" s="7"/>
      <c r="BH556" s="7"/>
      <c r="BI556" s="7"/>
      <c r="BJ556" s="7"/>
      <c r="BK556" s="7"/>
      <c r="BL556" s="7"/>
      <c r="BM556" s="7"/>
    </row>
    <row r="557" spans="1:65" ht="15.5"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c r="AX557" s="7"/>
      <c r="AY557" s="7"/>
      <c r="AZ557" s="7"/>
      <c r="BA557" s="7"/>
      <c r="BB557" s="7"/>
      <c r="BC557" s="7"/>
      <c r="BD557" s="7"/>
      <c r="BE557" s="7"/>
      <c r="BF557" s="7"/>
      <c r="BG557" s="7"/>
      <c r="BH557" s="7"/>
      <c r="BI557" s="7"/>
      <c r="BJ557" s="7"/>
      <c r="BK557" s="7"/>
      <c r="BL557" s="7"/>
      <c r="BM557" s="7"/>
    </row>
    <row r="558" spans="1:65" ht="15.5"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c r="AX558" s="7"/>
      <c r="AY558" s="7"/>
      <c r="AZ558" s="7"/>
      <c r="BA558" s="7"/>
      <c r="BB558" s="7"/>
      <c r="BC558" s="7"/>
      <c r="BD558" s="7"/>
      <c r="BE558" s="7"/>
      <c r="BF558" s="7"/>
      <c r="BG558" s="7"/>
      <c r="BH558" s="7"/>
      <c r="BI558" s="7"/>
      <c r="BJ558" s="7"/>
      <c r="BK558" s="7"/>
      <c r="BL558" s="7"/>
      <c r="BM558" s="7"/>
    </row>
    <row r="559" spans="1:65" ht="15.5"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c r="AX559" s="7"/>
      <c r="AY559" s="7"/>
      <c r="AZ559" s="7"/>
      <c r="BA559" s="7"/>
      <c r="BB559" s="7"/>
      <c r="BC559" s="7"/>
      <c r="BD559" s="7"/>
      <c r="BE559" s="7"/>
      <c r="BF559" s="7"/>
      <c r="BG559" s="7"/>
      <c r="BH559" s="7"/>
      <c r="BI559" s="7"/>
      <c r="BJ559" s="7"/>
      <c r="BK559" s="7"/>
      <c r="BL559" s="7"/>
      <c r="BM559" s="7"/>
    </row>
    <row r="560" spans="1:65" ht="15.5"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c r="AX560" s="7"/>
      <c r="AY560" s="7"/>
      <c r="AZ560" s="7"/>
      <c r="BA560" s="7"/>
      <c r="BB560" s="7"/>
      <c r="BC560" s="7"/>
      <c r="BD560" s="7"/>
      <c r="BE560" s="7"/>
      <c r="BF560" s="7"/>
      <c r="BG560" s="7"/>
      <c r="BH560" s="7"/>
      <c r="BI560" s="7"/>
      <c r="BJ560" s="7"/>
      <c r="BK560" s="7"/>
      <c r="BL560" s="7"/>
      <c r="BM560" s="7"/>
    </row>
    <row r="561" spans="1:65" ht="15.5"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c r="AX561" s="7"/>
      <c r="AY561" s="7"/>
      <c r="AZ561" s="7"/>
      <c r="BA561" s="7"/>
      <c r="BB561" s="7"/>
      <c r="BC561" s="7"/>
      <c r="BD561" s="7"/>
      <c r="BE561" s="7"/>
      <c r="BF561" s="7"/>
      <c r="BG561" s="7"/>
      <c r="BH561" s="7"/>
      <c r="BI561" s="7"/>
      <c r="BJ561" s="7"/>
      <c r="BK561" s="7"/>
      <c r="BL561" s="7"/>
      <c r="BM561" s="7"/>
    </row>
    <row r="562" spans="1:65" ht="15.5"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c r="AX562" s="7"/>
      <c r="AY562" s="7"/>
      <c r="AZ562" s="7"/>
      <c r="BA562" s="7"/>
      <c r="BB562" s="7"/>
      <c r="BC562" s="7"/>
      <c r="BD562" s="7"/>
      <c r="BE562" s="7"/>
      <c r="BF562" s="7"/>
      <c r="BG562" s="7"/>
      <c r="BH562" s="7"/>
      <c r="BI562" s="7"/>
      <c r="BJ562" s="7"/>
      <c r="BK562" s="7"/>
      <c r="BL562" s="7"/>
      <c r="BM562" s="7"/>
    </row>
    <row r="563" spans="1:65" ht="15.5"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c r="AX563" s="7"/>
      <c r="AY563" s="7"/>
      <c r="AZ563" s="7"/>
      <c r="BA563" s="7"/>
      <c r="BB563" s="7"/>
      <c r="BC563" s="7"/>
      <c r="BD563" s="7"/>
      <c r="BE563" s="7"/>
      <c r="BF563" s="7"/>
      <c r="BG563" s="7"/>
      <c r="BH563" s="7"/>
      <c r="BI563" s="7"/>
      <c r="BJ563" s="7"/>
      <c r="BK563" s="7"/>
      <c r="BL563" s="7"/>
      <c r="BM563" s="7"/>
    </row>
    <row r="564" spans="1:65" ht="15.5"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c r="AX564" s="7"/>
      <c r="AY564" s="7"/>
      <c r="AZ564" s="7"/>
      <c r="BA564" s="7"/>
      <c r="BB564" s="7"/>
      <c r="BC564" s="7"/>
      <c r="BD564" s="7"/>
      <c r="BE564" s="7"/>
      <c r="BF564" s="7"/>
      <c r="BG564" s="7"/>
      <c r="BH564" s="7"/>
      <c r="BI564" s="7"/>
      <c r="BJ564" s="7"/>
      <c r="BK564" s="7"/>
      <c r="BL564" s="7"/>
      <c r="BM564" s="7"/>
    </row>
    <row r="565" spans="1:65" ht="15.5"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c r="AX565" s="7"/>
      <c r="AY565" s="7"/>
      <c r="AZ565" s="7"/>
      <c r="BA565" s="7"/>
      <c r="BB565" s="7"/>
      <c r="BC565" s="7"/>
      <c r="BD565" s="7"/>
      <c r="BE565" s="7"/>
      <c r="BF565" s="7"/>
      <c r="BG565" s="7"/>
      <c r="BH565" s="7"/>
      <c r="BI565" s="7"/>
      <c r="BJ565" s="7"/>
      <c r="BK565" s="7"/>
      <c r="BL565" s="7"/>
      <c r="BM565" s="7"/>
    </row>
    <row r="566" spans="1:65" ht="15.5"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7"/>
      <c r="BJ566" s="7"/>
      <c r="BK566" s="7"/>
      <c r="BL566" s="7"/>
      <c r="BM566" s="7"/>
    </row>
    <row r="567" spans="1:65" ht="15.5"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c r="AX567" s="7"/>
      <c r="AY567" s="7"/>
      <c r="AZ567" s="7"/>
      <c r="BA567" s="7"/>
      <c r="BB567" s="7"/>
      <c r="BC567" s="7"/>
      <c r="BD567" s="7"/>
      <c r="BE567" s="7"/>
      <c r="BF567" s="7"/>
      <c r="BG567" s="7"/>
      <c r="BH567" s="7"/>
      <c r="BI567" s="7"/>
      <c r="BJ567" s="7"/>
      <c r="BK567" s="7"/>
      <c r="BL567" s="7"/>
      <c r="BM567" s="7"/>
    </row>
    <row r="568" spans="1:65" ht="15.5"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c r="AX568" s="7"/>
      <c r="AY568" s="7"/>
      <c r="AZ568" s="7"/>
      <c r="BA568" s="7"/>
      <c r="BB568" s="7"/>
      <c r="BC568" s="7"/>
      <c r="BD568" s="7"/>
      <c r="BE568" s="7"/>
      <c r="BF568" s="7"/>
      <c r="BG568" s="7"/>
      <c r="BH568" s="7"/>
      <c r="BI568" s="7"/>
      <c r="BJ568" s="7"/>
      <c r="BK568" s="7"/>
      <c r="BL568" s="7"/>
      <c r="BM568" s="7"/>
    </row>
    <row r="569" spans="1:65" ht="15.5"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c r="AX569" s="7"/>
      <c r="AY569" s="7"/>
      <c r="AZ569" s="7"/>
      <c r="BA569" s="7"/>
      <c r="BB569" s="7"/>
      <c r="BC569" s="7"/>
      <c r="BD569" s="7"/>
      <c r="BE569" s="7"/>
      <c r="BF569" s="7"/>
      <c r="BG569" s="7"/>
      <c r="BH569" s="7"/>
      <c r="BI569" s="7"/>
      <c r="BJ569" s="7"/>
      <c r="BK569" s="7"/>
      <c r="BL569" s="7"/>
      <c r="BM569" s="7"/>
    </row>
    <row r="570" spans="1:65" ht="15.5"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c r="AX570" s="7"/>
      <c r="AY570" s="7"/>
      <c r="AZ570" s="7"/>
      <c r="BA570" s="7"/>
      <c r="BB570" s="7"/>
      <c r="BC570" s="7"/>
      <c r="BD570" s="7"/>
      <c r="BE570" s="7"/>
      <c r="BF570" s="7"/>
      <c r="BG570" s="7"/>
      <c r="BH570" s="7"/>
      <c r="BI570" s="7"/>
      <c r="BJ570" s="7"/>
      <c r="BK570" s="7"/>
      <c r="BL570" s="7"/>
      <c r="BM570" s="7"/>
    </row>
    <row r="571" spans="1:65" ht="15.5"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c r="AX571" s="7"/>
      <c r="AY571" s="7"/>
      <c r="AZ571" s="7"/>
      <c r="BA571" s="7"/>
      <c r="BB571" s="7"/>
      <c r="BC571" s="7"/>
      <c r="BD571" s="7"/>
      <c r="BE571" s="7"/>
      <c r="BF571" s="7"/>
      <c r="BG571" s="7"/>
      <c r="BH571" s="7"/>
      <c r="BI571" s="7"/>
      <c r="BJ571" s="7"/>
      <c r="BK571" s="7"/>
      <c r="BL571" s="7"/>
      <c r="BM571" s="7"/>
    </row>
    <row r="572" spans="1:65" ht="15.5"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c r="AX572" s="7"/>
      <c r="AY572" s="7"/>
      <c r="AZ572" s="7"/>
      <c r="BA572" s="7"/>
      <c r="BB572" s="7"/>
      <c r="BC572" s="7"/>
      <c r="BD572" s="7"/>
      <c r="BE572" s="7"/>
      <c r="BF572" s="7"/>
      <c r="BG572" s="7"/>
      <c r="BH572" s="7"/>
      <c r="BI572" s="7"/>
      <c r="BJ572" s="7"/>
      <c r="BK572" s="7"/>
      <c r="BL572" s="7"/>
      <c r="BM572" s="7"/>
    </row>
    <row r="573" spans="1:65" ht="15.5"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c r="AX573" s="7"/>
      <c r="AY573" s="7"/>
      <c r="AZ573" s="7"/>
      <c r="BA573" s="7"/>
      <c r="BB573" s="7"/>
      <c r="BC573" s="7"/>
      <c r="BD573" s="7"/>
      <c r="BE573" s="7"/>
      <c r="BF573" s="7"/>
      <c r="BG573" s="7"/>
      <c r="BH573" s="7"/>
      <c r="BI573" s="7"/>
      <c r="BJ573" s="7"/>
      <c r="BK573" s="7"/>
      <c r="BL573" s="7"/>
      <c r="BM573" s="7"/>
    </row>
    <row r="574" spans="1:65" ht="15.5"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c r="AX574" s="7"/>
      <c r="AY574" s="7"/>
      <c r="AZ574" s="7"/>
      <c r="BA574" s="7"/>
      <c r="BB574" s="7"/>
      <c r="BC574" s="7"/>
      <c r="BD574" s="7"/>
      <c r="BE574" s="7"/>
      <c r="BF574" s="7"/>
      <c r="BG574" s="7"/>
      <c r="BH574" s="7"/>
      <c r="BI574" s="7"/>
      <c r="BJ574" s="7"/>
      <c r="BK574" s="7"/>
      <c r="BL574" s="7"/>
      <c r="BM574" s="7"/>
    </row>
    <row r="575" spans="1:65" ht="15.5"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c r="AX575" s="7"/>
      <c r="AY575" s="7"/>
      <c r="AZ575" s="7"/>
      <c r="BA575" s="7"/>
      <c r="BB575" s="7"/>
      <c r="BC575" s="7"/>
      <c r="BD575" s="7"/>
      <c r="BE575" s="7"/>
      <c r="BF575" s="7"/>
      <c r="BG575" s="7"/>
      <c r="BH575" s="7"/>
      <c r="BI575" s="7"/>
      <c r="BJ575" s="7"/>
      <c r="BK575" s="7"/>
      <c r="BL575" s="7"/>
      <c r="BM575" s="7"/>
    </row>
    <row r="576" spans="1:65" ht="15.5"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c r="AX576" s="7"/>
      <c r="AY576" s="7"/>
      <c r="AZ576" s="7"/>
      <c r="BA576" s="7"/>
      <c r="BB576" s="7"/>
      <c r="BC576" s="7"/>
      <c r="BD576" s="7"/>
      <c r="BE576" s="7"/>
      <c r="BF576" s="7"/>
      <c r="BG576" s="7"/>
      <c r="BH576" s="7"/>
      <c r="BI576" s="7"/>
      <c r="BJ576" s="7"/>
      <c r="BK576" s="7"/>
      <c r="BL576" s="7"/>
      <c r="BM576" s="7"/>
    </row>
    <row r="577" spans="1:65" ht="15.5"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c r="AX577" s="7"/>
      <c r="AY577" s="7"/>
      <c r="AZ577" s="7"/>
      <c r="BA577" s="7"/>
      <c r="BB577" s="7"/>
      <c r="BC577" s="7"/>
      <c r="BD577" s="7"/>
      <c r="BE577" s="7"/>
      <c r="BF577" s="7"/>
      <c r="BG577" s="7"/>
      <c r="BH577" s="7"/>
      <c r="BI577" s="7"/>
      <c r="BJ577" s="7"/>
      <c r="BK577" s="7"/>
      <c r="BL577" s="7"/>
      <c r="BM577" s="7"/>
    </row>
    <row r="578" spans="1:65" ht="15.5"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c r="AX578" s="7"/>
      <c r="AY578" s="7"/>
      <c r="AZ578" s="7"/>
      <c r="BA578" s="7"/>
      <c r="BB578" s="7"/>
      <c r="BC578" s="7"/>
      <c r="BD578" s="7"/>
      <c r="BE578" s="7"/>
      <c r="BF578" s="7"/>
      <c r="BG578" s="7"/>
      <c r="BH578" s="7"/>
      <c r="BI578" s="7"/>
      <c r="BJ578" s="7"/>
      <c r="BK578" s="7"/>
      <c r="BL578" s="7"/>
      <c r="BM578" s="7"/>
    </row>
    <row r="579" spans="1:65" ht="15.5"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X579" s="7"/>
      <c r="AY579" s="7"/>
      <c r="AZ579" s="7"/>
      <c r="BA579" s="7"/>
      <c r="BB579" s="7"/>
      <c r="BC579" s="7"/>
      <c r="BD579" s="7"/>
      <c r="BE579" s="7"/>
      <c r="BF579" s="7"/>
      <c r="BG579" s="7"/>
      <c r="BH579" s="7"/>
      <c r="BI579" s="7"/>
      <c r="BJ579" s="7"/>
      <c r="BK579" s="7"/>
      <c r="BL579" s="7"/>
      <c r="BM579" s="7"/>
    </row>
    <row r="580" spans="1:65" ht="15.5"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X580" s="7"/>
      <c r="AY580" s="7"/>
      <c r="AZ580" s="7"/>
      <c r="BA580" s="7"/>
      <c r="BB580" s="7"/>
      <c r="BC580" s="7"/>
      <c r="BD580" s="7"/>
      <c r="BE580" s="7"/>
      <c r="BF580" s="7"/>
      <c r="BG580" s="7"/>
      <c r="BH580" s="7"/>
      <c r="BI580" s="7"/>
      <c r="BJ580" s="7"/>
      <c r="BK580" s="7"/>
      <c r="BL580" s="7"/>
      <c r="BM580" s="7"/>
    </row>
    <row r="581" spans="1:65" ht="15.5"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c r="AX581" s="7"/>
      <c r="AY581" s="7"/>
      <c r="AZ581" s="7"/>
      <c r="BA581" s="7"/>
      <c r="BB581" s="7"/>
      <c r="BC581" s="7"/>
      <c r="BD581" s="7"/>
      <c r="BE581" s="7"/>
      <c r="BF581" s="7"/>
      <c r="BG581" s="7"/>
      <c r="BH581" s="7"/>
      <c r="BI581" s="7"/>
      <c r="BJ581" s="7"/>
      <c r="BK581" s="7"/>
      <c r="BL581" s="7"/>
      <c r="BM581" s="7"/>
    </row>
    <row r="582" spans="1:65" ht="15.5"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c r="AX582" s="7"/>
      <c r="AY582" s="7"/>
      <c r="AZ582" s="7"/>
      <c r="BA582" s="7"/>
      <c r="BB582" s="7"/>
      <c r="BC582" s="7"/>
      <c r="BD582" s="7"/>
      <c r="BE582" s="7"/>
      <c r="BF582" s="7"/>
      <c r="BG582" s="7"/>
      <c r="BH582" s="7"/>
      <c r="BI582" s="7"/>
      <c r="BJ582" s="7"/>
      <c r="BK582" s="7"/>
      <c r="BL582" s="7"/>
      <c r="BM582" s="7"/>
    </row>
    <row r="583" spans="1:65" ht="15.5"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Y583" s="7"/>
      <c r="AZ583" s="7"/>
      <c r="BA583" s="7"/>
      <c r="BB583" s="7"/>
      <c r="BC583" s="7"/>
      <c r="BD583" s="7"/>
      <c r="BE583" s="7"/>
      <c r="BF583" s="7"/>
      <c r="BG583" s="7"/>
      <c r="BH583" s="7"/>
      <c r="BI583" s="7"/>
      <c r="BJ583" s="7"/>
      <c r="BK583" s="7"/>
      <c r="BL583" s="7"/>
      <c r="BM583" s="7"/>
    </row>
    <row r="584" spans="1:65" ht="15.5"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c r="AX584" s="7"/>
      <c r="AY584" s="7"/>
      <c r="AZ584" s="7"/>
      <c r="BA584" s="7"/>
      <c r="BB584" s="7"/>
      <c r="BC584" s="7"/>
      <c r="BD584" s="7"/>
      <c r="BE584" s="7"/>
      <c r="BF584" s="7"/>
      <c r="BG584" s="7"/>
      <c r="BH584" s="7"/>
      <c r="BI584" s="7"/>
      <c r="BJ584" s="7"/>
      <c r="BK584" s="7"/>
      <c r="BL584" s="7"/>
      <c r="BM584" s="7"/>
    </row>
    <row r="585" spans="1:65" ht="15.5"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c r="AX585" s="7"/>
      <c r="AY585" s="7"/>
      <c r="AZ585" s="7"/>
      <c r="BA585" s="7"/>
      <c r="BB585" s="7"/>
      <c r="BC585" s="7"/>
      <c r="BD585" s="7"/>
      <c r="BE585" s="7"/>
      <c r="BF585" s="7"/>
      <c r="BG585" s="7"/>
      <c r="BH585" s="7"/>
      <c r="BI585" s="7"/>
      <c r="BJ585" s="7"/>
      <c r="BK585" s="7"/>
      <c r="BL585" s="7"/>
      <c r="BM585" s="7"/>
    </row>
    <row r="586" spans="1:65" ht="15.5"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c r="AX586" s="7"/>
      <c r="AY586" s="7"/>
      <c r="AZ586" s="7"/>
      <c r="BA586" s="7"/>
      <c r="BB586" s="7"/>
      <c r="BC586" s="7"/>
      <c r="BD586" s="7"/>
      <c r="BE586" s="7"/>
      <c r="BF586" s="7"/>
      <c r="BG586" s="7"/>
      <c r="BH586" s="7"/>
      <c r="BI586" s="7"/>
      <c r="BJ586" s="7"/>
      <c r="BK586" s="7"/>
      <c r="BL586" s="7"/>
      <c r="BM586" s="7"/>
    </row>
    <row r="587" spans="1:65" ht="15.5"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c r="AX587" s="7"/>
      <c r="AY587" s="7"/>
      <c r="AZ587" s="7"/>
      <c r="BA587" s="7"/>
      <c r="BB587" s="7"/>
      <c r="BC587" s="7"/>
      <c r="BD587" s="7"/>
      <c r="BE587" s="7"/>
      <c r="BF587" s="7"/>
      <c r="BG587" s="7"/>
      <c r="BH587" s="7"/>
      <c r="BI587" s="7"/>
      <c r="BJ587" s="7"/>
      <c r="BK587" s="7"/>
      <c r="BL587" s="7"/>
      <c r="BM587" s="7"/>
    </row>
    <row r="588" spans="1:65" ht="15.5"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c r="AX588" s="7"/>
      <c r="AY588" s="7"/>
      <c r="AZ588" s="7"/>
      <c r="BA588" s="7"/>
      <c r="BB588" s="7"/>
      <c r="BC588" s="7"/>
      <c r="BD588" s="7"/>
      <c r="BE588" s="7"/>
      <c r="BF588" s="7"/>
      <c r="BG588" s="7"/>
      <c r="BH588" s="7"/>
      <c r="BI588" s="7"/>
      <c r="BJ588" s="7"/>
      <c r="BK588" s="7"/>
      <c r="BL588" s="7"/>
      <c r="BM588" s="7"/>
    </row>
    <row r="589" spans="1:65" ht="15.5"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c r="AX589" s="7"/>
      <c r="AY589" s="7"/>
      <c r="AZ589" s="7"/>
      <c r="BA589" s="7"/>
      <c r="BB589" s="7"/>
      <c r="BC589" s="7"/>
      <c r="BD589" s="7"/>
      <c r="BE589" s="7"/>
      <c r="BF589" s="7"/>
      <c r="BG589" s="7"/>
      <c r="BH589" s="7"/>
      <c r="BI589" s="7"/>
      <c r="BJ589" s="7"/>
      <c r="BK589" s="7"/>
      <c r="BL589" s="7"/>
      <c r="BM589" s="7"/>
    </row>
    <row r="590" spans="1:65" ht="15.5"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c r="AX590" s="7"/>
      <c r="AY590" s="7"/>
      <c r="AZ590" s="7"/>
      <c r="BA590" s="7"/>
      <c r="BB590" s="7"/>
      <c r="BC590" s="7"/>
      <c r="BD590" s="7"/>
      <c r="BE590" s="7"/>
      <c r="BF590" s="7"/>
      <c r="BG590" s="7"/>
      <c r="BH590" s="7"/>
      <c r="BI590" s="7"/>
      <c r="BJ590" s="7"/>
      <c r="BK590" s="7"/>
      <c r="BL590" s="7"/>
      <c r="BM590" s="7"/>
    </row>
    <row r="591" spans="1:65" ht="15.5"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c r="AX591" s="7"/>
      <c r="AY591" s="7"/>
      <c r="AZ591" s="7"/>
      <c r="BA591" s="7"/>
      <c r="BB591" s="7"/>
      <c r="BC591" s="7"/>
      <c r="BD591" s="7"/>
      <c r="BE591" s="7"/>
      <c r="BF591" s="7"/>
      <c r="BG591" s="7"/>
      <c r="BH591" s="7"/>
      <c r="BI591" s="7"/>
      <c r="BJ591" s="7"/>
      <c r="BK591" s="7"/>
      <c r="BL591" s="7"/>
      <c r="BM591" s="7"/>
    </row>
    <row r="592" spans="1:65" ht="15.5"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c r="AZ592" s="7"/>
      <c r="BA592" s="7"/>
      <c r="BB592" s="7"/>
      <c r="BC592" s="7"/>
      <c r="BD592" s="7"/>
      <c r="BE592" s="7"/>
      <c r="BF592" s="7"/>
      <c r="BG592" s="7"/>
      <c r="BH592" s="7"/>
      <c r="BI592" s="7"/>
      <c r="BJ592" s="7"/>
      <c r="BK592" s="7"/>
      <c r="BL592" s="7"/>
      <c r="BM592" s="7"/>
    </row>
    <row r="593" spans="1:65" ht="15.5"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c r="AZ593" s="7"/>
      <c r="BA593" s="7"/>
      <c r="BB593" s="7"/>
      <c r="BC593" s="7"/>
      <c r="BD593" s="7"/>
      <c r="BE593" s="7"/>
      <c r="BF593" s="7"/>
      <c r="BG593" s="7"/>
      <c r="BH593" s="7"/>
      <c r="BI593" s="7"/>
      <c r="BJ593" s="7"/>
      <c r="BK593" s="7"/>
      <c r="BL593" s="7"/>
      <c r="BM593" s="7"/>
    </row>
    <row r="594" spans="1:65" ht="15.5"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c r="AZ594" s="7"/>
      <c r="BA594" s="7"/>
      <c r="BB594" s="7"/>
      <c r="BC594" s="7"/>
      <c r="BD594" s="7"/>
      <c r="BE594" s="7"/>
      <c r="BF594" s="7"/>
      <c r="BG594" s="7"/>
      <c r="BH594" s="7"/>
      <c r="BI594" s="7"/>
      <c r="BJ594" s="7"/>
      <c r="BK594" s="7"/>
      <c r="BL594" s="7"/>
      <c r="BM594" s="7"/>
    </row>
    <row r="595" spans="1:65" ht="15.5"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c r="AX595" s="7"/>
      <c r="AY595" s="7"/>
      <c r="AZ595" s="7"/>
      <c r="BA595" s="7"/>
      <c r="BB595" s="7"/>
      <c r="BC595" s="7"/>
      <c r="BD595" s="7"/>
      <c r="BE595" s="7"/>
      <c r="BF595" s="7"/>
      <c r="BG595" s="7"/>
      <c r="BH595" s="7"/>
      <c r="BI595" s="7"/>
      <c r="BJ595" s="7"/>
      <c r="BK595" s="7"/>
      <c r="BL595" s="7"/>
      <c r="BM595" s="7"/>
    </row>
    <row r="596" spans="1:65" ht="15.5"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c r="AX596" s="7"/>
      <c r="AY596" s="7"/>
      <c r="AZ596" s="7"/>
      <c r="BA596" s="7"/>
      <c r="BB596" s="7"/>
      <c r="BC596" s="7"/>
      <c r="BD596" s="7"/>
      <c r="BE596" s="7"/>
      <c r="BF596" s="7"/>
      <c r="BG596" s="7"/>
      <c r="BH596" s="7"/>
      <c r="BI596" s="7"/>
      <c r="BJ596" s="7"/>
      <c r="BK596" s="7"/>
      <c r="BL596" s="7"/>
      <c r="BM596" s="7"/>
    </row>
    <row r="597" spans="1:65" ht="15.5"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c r="AX597" s="7"/>
      <c r="AY597" s="7"/>
      <c r="AZ597" s="7"/>
      <c r="BA597" s="7"/>
      <c r="BB597" s="7"/>
      <c r="BC597" s="7"/>
      <c r="BD597" s="7"/>
      <c r="BE597" s="7"/>
      <c r="BF597" s="7"/>
      <c r="BG597" s="7"/>
      <c r="BH597" s="7"/>
      <c r="BI597" s="7"/>
      <c r="BJ597" s="7"/>
      <c r="BK597" s="7"/>
      <c r="BL597" s="7"/>
      <c r="BM597" s="7"/>
    </row>
    <row r="598" spans="1:65" ht="15.5"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c r="AX598" s="7"/>
      <c r="AY598" s="7"/>
      <c r="AZ598" s="7"/>
      <c r="BA598" s="7"/>
      <c r="BB598" s="7"/>
      <c r="BC598" s="7"/>
      <c r="BD598" s="7"/>
      <c r="BE598" s="7"/>
      <c r="BF598" s="7"/>
      <c r="BG598" s="7"/>
      <c r="BH598" s="7"/>
      <c r="BI598" s="7"/>
      <c r="BJ598" s="7"/>
      <c r="BK598" s="7"/>
      <c r="BL598" s="7"/>
      <c r="BM598" s="7"/>
    </row>
    <row r="599" spans="1:65" ht="15.5"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c r="AX599" s="7"/>
      <c r="AY599" s="7"/>
      <c r="AZ599" s="7"/>
      <c r="BA599" s="7"/>
      <c r="BB599" s="7"/>
      <c r="BC599" s="7"/>
      <c r="BD599" s="7"/>
      <c r="BE599" s="7"/>
      <c r="BF599" s="7"/>
      <c r="BG599" s="7"/>
      <c r="BH599" s="7"/>
      <c r="BI599" s="7"/>
      <c r="BJ599" s="7"/>
      <c r="BK599" s="7"/>
      <c r="BL599" s="7"/>
      <c r="BM599" s="7"/>
    </row>
    <row r="600" spans="1:65" ht="15.5"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c r="AX600" s="7"/>
      <c r="AY600" s="7"/>
      <c r="AZ600" s="7"/>
      <c r="BA600" s="7"/>
      <c r="BB600" s="7"/>
      <c r="BC600" s="7"/>
      <c r="BD600" s="7"/>
      <c r="BE600" s="7"/>
      <c r="BF600" s="7"/>
      <c r="BG600" s="7"/>
      <c r="BH600" s="7"/>
      <c r="BI600" s="7"/>
      <c r="BJ600" s="7"/>
      <c r="BK600" s="7"/>
      <c r="BL600" s="7"/>
      <c r="BM600" s="7"/>
    </row>
    <row r="601" spans="1:65" ht="15.5"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c r="AX601" s="7"/>
      <c r="AY601" s="7"/>
      <c r="AZ601" s="7"/>
      <c r="BA601" s="7"/>
      <c r="BB601" s="7"/>
      <c r="BC601" s="7"/>
      <c r="BD601" s="7"/>
      <c r="BE601" s="7"/>
      <c r="BF601" s="7"/>
      <c r="BG601" s="7"/>
      <c r="BH601" s="7"/>
      <c r="BI601" s="7"/>
      <c r="BJ601" s="7"/>
      <c r="BK601" s="7"/>
      <c r="BL601" s="7"/>
      <c r="BM601" s="7"/>
    </row>
    <row r="602" spans="1:65" ht="15.5"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c r="AX602" s="7"/>
      <c r="AY602" s="7"/>
      <c r="AZ602" s="7"/>
      <c r="BA602" s="7"/>
      <c r="BB602" s="7"/>
      <c r="BC602" s="7"/>
      <c r="BD602" s="7"/>
      <c r="BE602" s="7"/>
      <c r="BF602" s="7"/>
      <c r="BG602" s="7"/>
      <c r="BH602" s="7"/>
      <c r="BI602" s="7"/>
      <c r="BJ602" s="7"/>
      <c r="BK602" s="7"/>
      <c r="BL602" s="7"/>
      <c r="BM602" s="7"/>
    </row>
    <row r="603" spans="1:65" ht="15.5"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c r="AX603" s="7"/>
      <c r="AY603" s="7"/>
      <c r="AZ603" s="7"/>
      <c r="BA603" s="7"/>
      <c r="BB603" s="7"/>
      <c r="BC603" s="7"/>
      <c r="BD603" s="7"/>
      <c r="BE603" s="7"/>
      <c r="BF603" s="7"/>
      <c r="BG603" s="7"/>
      <c r="BH603" s="7"/>
      <c r="BI603" s="7"/>
      <c r="BJ603" s="7"/>
      <c r="BK603" s="7"/>
      <c r="BL603" s="7"/>
      <c r="BM603" s="7"/>
    </row>
    <row r="604" spans="1:65" ht="15.5"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c r="AX604" s="7"/>
      <c r="AY604" s="7"/>
      <c r="AZ604" s="7"/>
      <c r="BA604" s="7"/>
      <c r="BB604" s="7"/>
      <c r="BC604" s="7"/>
      <c r="BD604" s="7"/>
      <c r="BE604" s="7"/>
      <c r="BF604" s="7"/>
      <c r="BG604" s="7"/>
      <c r="BH604" s="7"/>
      <c r="BI604" s="7"/>
      <c r="BJ604" s="7"/>
      <c r="BK604" s="7"/>
      <c r="BL604" s="7"/>
      <c r="BM604" s="7"/>
    </row>
    <row r="605" spans="1:65" ht="15.5"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c r="AX605" s="7"/>
      <c r="AY605" s="7"/>
      <c r="AZ605" s="7"/>
      <c r="BA605" s="7"/>
      <c r="BB605" s="7"/>
      <c r="BC605" s="7"/>
      <c r="BD605" s="7"/>
      <c r="BE605" s="7"/>
      <c r="BF605" s="7"/>
      <c r="BG605" s="7"/>
      <c r="BH605" s="7"/>
      <c r="BI605" s="7"/>
      <c r="BJ605" s="7"/>
      <c r="BK605" s="7"/>
      <c r="BL605" s="7"/>
      <c r="BM605" s="7"/>
    </row>
    <row r="606" spans="1:65" ht="15.5"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c r="AX606" s="7"/>
      <c r="AY606" s="7"/>
      <c r="AZ606" s="7"/>
      <c r="BA606" s="7"/>
      <c r="BB606" s="7"/>
      <c r="BC606" s="7"/>
      <c r="BD606" s="7"/>
      <c r="BE606" s="7"/>
      <c r="BF606" s="7"/>
      <c r="BG606" s="7"/>
      <c r="BH606" s="7"/>
      <c r="BI606" s="7"/>
      <c r="BJ606" s="7"/>
      <c r="BK606" s="7"/>
      <c r="BL606" s="7"/>
      <c r="BM606" s="7"/>
    </row>
    <row r="607" spans="1:65" ht="15.5"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c r="AX607" s="7"/>
      <c r="AY607" s="7"/>
      <c r="AZ607" s="7"/>
      <c r="BA607" s="7"/>
      <c r="BB607" s="7"/>
      <c r="BC607" s="7"/>
      <c r="BD607" s="7"/>
      <c r="BE607" s="7"/>
      <c r="BF607" s="7"/>
      <c r="BG607" s="7"/>
      <c r="BH607" s="7"/>
      <c r="BI607" s="7"/>
      <c r="BJ607" s="7"/>
      <c r="BK607" s="7"/>
      <c r="BL607" s="7"/>
      <c r="BM607" s="7"/>
    </row>
    <row r="608" spans="1:65" ht="15.5"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c r="AX608" s="7"/>
      <c r="AY608" s="7"/>
      <c r="AZ608" s="7"/>
      <c r="BA608" s="7"/>
      <c r="BB608" s="7"/>
      <c r="BC608" s="7"/>
      <c r="BD608" s="7"/>
      <c r="BE608" s="7"/>
      <c r="BF608" s="7"/>
      <c r="BG608" s="7"/>
      <c r="BH608" s="7"/>
      <c r="BI608" s="7"/>
      <c r="BJ608" s="7"/>
      <c r="BK608" s="7"/>
      <c r="BL608" s="7"/>
      <c r="BM608" s="7"/>
    </row>
    <row r="609" spans="1:65" ht="15.5"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c r="AX609" s="7"/>
      <c r="AY609" s="7"/>
      <c r="AZ609" s="7"/>
      <c r="BA609" s="7"/>
      <c r="BB609" s="7"/>
      <c r="BC609" s="7"/>
      <c r="BD609" s="7"/>
      <c r="BE609" s="7"/>
      <c r="BF609" s="7"/>
      <c r="BG609" s="7"/>
      <c r="BH609" s="7"/>
      <c r="BI609" s="7"/>
      <c r="BJ609" s="7"/>
      <c r="BK609" s="7"/>
      <c r="BL609" s="7"/>
      <c r="BM609" s="7"/>
    </row>
    <row r="610" spans="1:65" ht="15.5"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c r="AX610" s="7"/>
      <c r="AY610" s="7"/>
      <c r="AZ610" s="7"/>
      <c r="BA610" s="7"/>
      <c r="BB610" s="7"/>
      <c r="BC610" s="7"/>
      <c r="BD610" s="7"/>
      <c r="BE610" s="7"/>
      <c r="BF610" s="7"/>
      <c r="BG610" s="7"/>
      <c r="BH610" s="7"/>
      <c r="BI610" s="7"/>
      <c r="BJ610" s="7"/>
      <c r="BK610" s="7"/>
      <c r="BL610" s="7"/>
      <c r="BM610" s="7"/>
    </row>
    <row r="611" spans="1:65" ht="15.5"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c r="AX611" s="7"/>
      <c r="AY611" s="7"/>
      <c r="AZ611" s="7"/>
      <c r="BA611" s="7"/>
      <c r="BB611" s="7"/>
      <c r="BC611" s="7"/>
      <c r="BD611" s="7"/>
      <c r="BE611" s="7"/>
      <c r="BF611" s="7"/>
      <c r="BG611" s="7"/>
      <c r="BH611" s="7"/>
      <c r="BI611" s="7"/>
      <c r="BJ611" s="7"/>
      <c r="BK611" s="7"/>
      <c r="BL611" s="7"/>
      <c r="BM611" s="7"/>
    </row>
    <row r="612" spans="1:65" ht="15.5"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c r="AX612" s="7"/>
      <c r="AY612" s="7"/>
      <c r="AZ612" s="7"/>
      <c r="BA612" s="7"/>
      <c r="BB612" s="7"/>
      <c r="BC612" s="7"/>
      <c r="BD612" s="7"/>
      <c r="BE612" s="7"/>
      <c r="BF612" s="7"/>
      <c r="BG612" s="7"/>
      <c r="BH612" s="7"/>
      <c r="BI612" s="7"/>
      <c r="BJ612" s="7"/>
      <c r="BK612" s="7"/>
      <c r="BL612" s="7"/>
      <c r="BM612" s="7"/>
    </row>
    <row r="613" spans="1:65" ht="15.5"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c r="AX613" s="7"/>
      <c r="AY613" s="7"/>
      <c r="AZ613" s="7"/>
      <c r="BA613" s="7"/>
      <c r="BB613" s="7"/>
      <c r="BC613" s="7"/>
      <c r="BD613" s="7"/>
      <c r="BE613" s="7"/>
      <c r="BF613" s="7"/>
      <c r="BG613" s="7"/>
      <c r="BH613" s="7"/>
      <c r="BI613" s="7"/>
      <c r="BJ613" s="7"/>
      <c r="BK613" s="7"/>
      <c r="BL613" s="7"/>
      <c r="BM613" s="7"/>
    </row>
    <row r="614" spans="1:65" ht="15.5"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c r="AX614" s="7"/>
      <c r="AY614" s="7"/>
      <c r="AZ614" s="7"/>
      <c r="BA614" s="7"/>
      <c r="BB614" s="7"/>
      <c r="BC614" s="7"/>
      <c r="BD614" s="7"/>
      <c r="BE614" s="7"/>
      <c r="BF614" s="7"/>
      <c r="BG614" s="7"/>
      <c r="BH614" s="7"/>
      <c r="BI614" s="7"/>
      <c r="BJ614" s="7"/>
      <c r="BK614" s="7"/>
      <c r="BL614" s="7"/>
      <c r="BM614" s="7"/>
    </row>
    <row r="615" spans="1:65" ht="15.5"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c r="AX615" s="7"/>
      <c r="AY615" s="7"/>
      <c r="AZ615" s="7"/>
      <c r="BA615" s="7"/>
      <c r="BB615" s="7"/>
      <c r="BC615" s="7"/>
      <c r="BD615" s="7"/>
      <c r="BE615" s="7"/>
      <c r="BF615" s="7"/>
      <c r="BG615" s="7"/>
      <c r="BH615" s="7"/>
      <c r="BI615" s="7"/>
      <c r="BJ615" s="7"/>
      <c r="BK615" s="7"/>
      <c r="BL615" s="7"/>
      <c r="BM615" s="7"/>
    </row>
    <row r="616" spans="1:65" ht="15.5"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c r="AX616" s="7"/>
      <c r="AY616" s="7"/>
      <c r="AZ616" s="7"/>
      <c r="BA616" s="7"/>
      <c r="BB616" s="7"/>
      <c r="BC616" s="7"/>
      <c r="BD616" s="7"/>
      <c r="BE616" s="7"/>
      <c r="BF616" s="7"/>
      <c r="BG616" s="7"/>
      <c r="BH616" s="7"/>
      <c r="BI616" s="7"/>
      <c r="BJ616" s="7"/>
      <c r="BK616" s="7"/>
      <c r="BL616" s="7"/>
      <c r="BM616" s="7"/>
    </row>
    <row r="617" spans="1:65" ht="15.5"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c r="AX617" s="7"/>
      <c r="AY617" s="7"/>
      <c r="AZ617" s="7"/>
      <c r="BA617" s="7"/>
      <c r="BB617" s="7"/>
      <c r="BC617" s="7"/>
      <c r="BD617" s="7"/>
      <c r="BE617" s="7"/>
      <c r="BF617" s="7"/>
      <c r="BG617" s="7"/>
      <c r="BH617" s="7"/>
      <c r="BI617" s="7"/>
      <c r="BJ617" s="7"/>
      <c r="BK617" s="7"/>
      <c r="BL617" s="7"/>
      <c r="BM617" s="7"/>
    </row>
    <row r="618" spans="1:65" ht="15.5"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c r="AX618" s="7"/>
      <c r="AY618" s="7"/>
      <c r="AZ618" s="7"/>
      <c r="BA618" s="7"/>
      <c r="BB618" s="7"/>
      <c r="BC618" s="7"/>
      <c r="BD618" s="7"/>
      <c r="BE618" s="7"/>
      <c r="BF618" s="7"/>
      <c r="BG618" s="7"/>
      <c r="BH618" s="7"/>
      <c r="BI618" s="7"/>
      <c r="BJ618" s="7"/>
      <c r="BK618" s="7"/>
      <c r="BL618" s="7"/>
      <c r="BM618" s="7"/>
    </row>
    <row r="619" spans="1:65" ht="15.5"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c r="AX619" s="7"/>
      <c r="AY619" s="7"/>
      <c r="AZ619" s="7"/>
      <c r="BA619" s="7"/>
      <c r="BB619" s="7"/>
      <c r="BC619" s="7"/>
      <c r="BD619" s="7"/>
      <c r="BE619" s="7"/>
      <c r="BF619" s="7"/>
      <c r="BG619" s="7"/>
      <c r="BH619" s="7"/>
      <c r="BI619" s="7"/>
      <c r="BJ619" s="7"/>
      <c r="BK619" s="7"/>
      <c r="BL619" s="7"/>
      <c r="BM619" s="7"/>
    </row>
    <row r="620" spans="1:65" ht="15.5"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c r="AX620" s="7"/>
      <c r="AY620" s="7"/>
      <c r="AZ620" s="7"/>
      <c r="BA620" s="7"/>
      <c r="BB620" s="7"/>
      <c r="BC620" s="7"/>
      <c r="BD620" s="7"/>
      <c r="BE620" s="7"/>
      <c r="BF620" s="7"/>
      <c r="BG620" s="7"/>
      <c r="BH620" s="7"/>
      <c r="BI620" s="7"/>
      <c r="BJ620" s="7"/>
      <c r="BK620" s="7"/>
      <c r="BL620" s="7"/>
      <c r="BM620" s="7"/>
    </row>
    <row r="621" spans="1:65" ht="15.5"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c r="AX621" s="7"/>
      <c r="AY621" s="7"/>
      <c r="AZ621" s="7"/>
      <c r="BA621" s="7"/>
      <c r="BB621" s="7"/>
      <c r="BC621" s="7"/>
      <c r="BD621" s="7"/>
      <c r="BE621" s="7"/>
      <c r="BF621" s="7"/>
      <c r="BG621" s="7"/>
      <c r="BH621" s="7"/>
      <c r="BI621" s="7"/>
      <c r="BJ621" s="7"/>
      <c r="BK621" s="7"/>
      <c r="BL621" s="7"/>
      <c r="BM621" s="7"/>
    </row>
    <row r="622" spans="1:65" ht="15.5"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c r="AX622" s="7"/>
      <c r="AY622" s="7"/>
      <c r="AZ622" s="7"/>
      <c r="BA622" s="7"/>
      <c r="BB622" s="7"/>
      <c r="BC622" s="7"/>
      <c r="BD622" s="7"/>
      <c r="BE622" s="7"/>
      <c r="BF622" s="7"/>
      <c r="BG622" s="7"/>
      <c r="BH622" s="7"/>
      <c r="BI622" s="7"/>
      <c r="BJ622" s="7"/>
      <c r="BK622" s="7"/>
      <c r="BL622" s="7"/>
      <c r="BM622" s="7"/>
    </row>
    <row r="623" spans="1:65" ht="15.5"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c r="AX623" s="7"/>
      <c r="AY623" s="7"/>
      <c r="AZ623" s="7"/>
      <c r="BA623" s="7"/>
      <c r="BB623" s="7"/>
      <c r="BC623" s="7"/>
      <c r="BD623" s="7"/>
      <c r="BE623" s="7"/>
      <c r="BF623" s="7"/>
      <c r="BG623" s="7"/>
      <c r="BH623" s="7"/>
      <c r="BI623" s="7"/>
      <c r="BJ623" s="7"/>
      <c r="BK623" s="7"/>
      <c r="BL623" s="7"/>
      <c r="BM623" s="7"/>
    </row>
    <row r="624" spans="1:65" ht="15.5"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c r="AX624" s="7"/>
      <c r="AY624" s="7"/>
      <c r="AZ624" s="7"/>
      <c r="BA624" s="7"/>
      <c r="BB624" s="7"/>
      <c r="BC624" s="7"/>
      <c r="BD624" s="7"/>
      <c r="BE624" s="7"/>
      <c r="BF624" s="7"/>
      <c r="BG624" s="7"/>
      <c r="BH624" s="7"/>
      <c r="BI624" s="7"/>
      <c r="BJ624" s="7"/>
      <c r="BK624" s="7"/>
      <c r="BL624" s="7"/>
      <c r="BM624" s="7"/>
    </row>
    <row r="625" spans="1:65" ht="15.5"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c r="AX625" s="7"/>
      <c r="AY625" s="7"/>
      <c r="AZ625" s="7"/>
      <c r="BA625" s="7"/>
      <c r="BB625" s="7"/>
      <c r="BC625" s="7"/>
      <c r="BD625" s="7"/>
      <c r="BE625" s="7"/>
      <c r="BF625" s="7"/>
      <c r="BG625" s="7"/>
      <c r="BH625" s="7"/>
      <c r="BI625" s="7"/>
      <c r="BJ625" s="7"/>
      <c r="BK625" s="7"/>
      <c r="BL625" s="7"/>
      <c r="BM625" s="7"/>
    </row>
    <row r="626" spans="1:65" ht="15.5"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c r="AX626" s="7"/>
      <c r="AY626" s="7"/>
      <c r="AZ626" s="7"/>
      <c r="BA626" s="7"/>
      <c r="BB626" s="7"/>
      <c r="BC626" s="7"/>
      <c r="BD626" s="7"/>
      <c r="BE626" s="7"/>
      <c r="BF626" s="7"/>
      <c r="BG626" s="7"/>
      <c r="BH626" s="7"/>
      <c r="BI626" s="7"/>
      <c r="BJ626" s="7"/>
      <c r="BK626" s="7"/>
      <c r="BL626" s="7"/>
      <c r="BM626" s="7"/>
    </row>
    <row r="627" spans="1:65" ht="15.5"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c r="AX627" s="7"/>
      <c r="AY627" s="7"/>
      <c r="AZ627" s="7"/>
      <c r="BA627" s="7"/>
      <c r="BB627" s="7"/>
      <c r="BC627" s="7"/>
      <c r="BD627" s="7"/>
      <c r="BE627" s="7"/>
      <c r="BF627" s="7"/>
      <c r="BG627" s="7"/>
      <c r="BH627" s="7"/>
      <c r="BI627" s="7"/>
      <c r="BJ627" s="7"/>
      <c r="BK627" s="7"/>
      <c r="BL627" s="7"/>
      <c r="BM627" s="7"/>
    </row>
    <row r="628" spans="1:65" ht="15.5"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c r="AX628" s="7"/>
      <c r="AY628" s="7"/>
      <c r="AZ628" s="7"/>
      <c r="BA628" s="7"/>
      <c r="BB628" s="7"/>
      <c r="BC628" s="7"/>
      <c r="BD628" s="7"/>
      <c r="BE628" s="7"/>
      <c r="BF628" s="7"/>
      <c r="BG628" s="7"/>
      <c r="BH628" s="7"/>
      <c r="BI628" s="7"/>
      <c r="BJ628" s="7"/>
      <c r="BK628" s="7"/>
      <c r="BL628" s="7"/>
      <c r="BM628" s="7"/>
    </row>
    <row r="629" spans="1:65" ht="15.5"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c r="AX629" s="7"/>
      <c r="AY629" s="7"/>
      <c r="AZ629" s="7"/>
      <c r="BA629" s="7"/>
      <c r="BB629" s="7"/>
      <c r="BC629" s="7"/>
      <c r="BD629" s="7"/>
      <c r="BE629" s="7"/>
      <c r="BF629" s="7"/>
      <c r="BG629" s="7"/>
      <c r="BH629" s="7"/>
      <c r="BI629" s="7"/>
      <c r="BJ629" s="7"/>
      <c r="BK629" s="7"/>
      <c r="BL629" s="7"/>
      <c r="BM629" s="7"/>
    </row>
    <row r="630" spans="1:65" ht="15.5"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c r="AX630" s="7"/>
      <c r="AY630" s="7"/>
      <c r="AZ630" s="7"/>
      <c r="BA630" s="7"/>
      <c r="BB630" s="7"/>
      <c r="BC630" s="7"/>
      <c r="BD630" s="7"/>
      <c r="BE630" s="7"/>
      <c r="BF630" s="7"/>
      <c r="BG630" s="7"/>
      <c r="BH630" s="7"/>
      <c r="BI630" s="7"/>
      <c r="BJ630" s="7"/>
      <c r="BK630" s="7"/>
      <c r="BL630" s="7"/>
      <c r="BM630" s="7"/>
    </row>
    <row r="631" spans="1:65" ht="15.5"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c r="AX631" s="7"/>
      <c r="AY631" s="7"/>
      <c r="AZ631" s="7"/>
      <c r="BA631" s="7"/>
      <c r="BB631" s="7"/>
      <c r="BC631" s="7"/>
      <c r="BD631" s="7"/>
      <c r="BE631" s="7"/>
      <c r="BF631" s="7"/>
      <c r="BG631" s="7"/>
      <c r="BH631" s="7"/>
      <c r="BI631" s="7"/>
      <c r="BJ631" s="7"/>
      <c r="BK631" s="7"/>
      <c r="BL631" s="7"/>
      <c r="BM631" s="7"/>
    </row>
    <row r="632" spans="1:65" ht="15.5"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c r="AX632" s="7"/>
      <c r="AY632" s="7"/>
      <c r="AZ632" s="7"/>
      <c r="BA632" s="7"/>
      <c r="BB632" s="7"/>
      <c r="BC632" s="7"/>
      <c r="BD632" s="7"/>
      <c r="BE632" s="7"/>
      <c r="BF632" s="7"/>
      <c r="BG632" s="7"/>
      <c r="BH632" s="7"/>
      <c r="BI632" s="7"/>
      <c r="BJ632" s="7"/>
      <c r="BK632" s="7"/>
      <c r="BL632" s="7"/>
      <c r="BM632" s="7"/>
    </row>
    <row r="633" spans="1:65" ht="15.5"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c r="AX633" s="7"/>
      <c r="AY633" s="7"/>
      <c r="AZ633" s="7"/>
      <c r="BA633" s="7"/>
      <c r="BB633" s="7"/>
      <c r="BC633" s="7"/>
      <c r="BD633" s="7"/>
      <c r="BE633" s="7"/>
      <c r="BF633" s="7"/>
      <c r="BG633" s="7"/>
      <c r="BH633" s="7"/>
      <c r="BI633" s="7"/>
      <c r="BJ633" s="7"/>
      <c r="BK633" s="7"/>
      <c r="BL633" s="7"/>
      <c r="BM633" s="7"/>
    </row>
    <row r="634" spans="1:65" ht="15.5"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c r="AX634" s="7"/>
      <c r="AY634" s="7"/>
      <c r="AZ634" s="7"/>
      <c r="BA634" s="7"/>
      <c r="BB634" s="7"/>
      <c r="BC634" s="7"/>
      <c r="BD634" s="7"/>
      <c r="BE634" s="7"/>
      <c r="BF634" s="7"/>
      <c r="BG634" s="7"/>
      <c r="BH634" s="7"/>
      <c r="BI634" s="7"/>
      <c r="BJ634" s="7"/>
      <c r="BK634" s="7"/>
      <c r="BL634" s="7"/>
      <c r="BM634" s="7"/>
    </row>
    <row r="635" spans="1:65" ht="15.5"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c r="AX635" s="7"/>
      <c r="AY635" s="7"/>
      <c r="AZ635" s="7"/>
      <c r="BA635" s="7"/>
      <c r="BB635" s="7"/>
      <c r="BC635" s="7"/>
      <c r="BD635" s="7"/>
      <c r="BE635" s="7"/>
      <c r="BF635" s="7"/>
      <c r="BG635" s="7"/>
      <c r="BH635" s="7"/>
      <c r="BI635" s="7"/>
      <c r="BJ635" s="7"/>
      <c r="BK635" s="7"/>
      <c r="BL635" s="7"/>
      <c r="BM635" s="7"/>
    </row>
    <row r="636" spans="1:65" ht="15.5"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c r="AX636" s="7"/>
      <c r="AY636" s="7"/>
      <c r="AZ636" s="7"/>
      <c r="BA636" s="7"/>
      <c r="BB636" s="7"/>
      <c r="BC636" s="7"/>
      <c r="BD636" s="7"/>
      <c r="BE636" s="7"/>
      <c r="BF636" s="7"/>
      <c r="BG636" s="7"/>
      <c r="BH636" s="7"/>
      <c r="BI636" s="7"/>
      <c r="BJ636" s="7"/>
      <c r="BK636" s="7"/>
      <c r="BL636" s="7"/>
      <c r="BM636" s="7"/>
    </row>
    <row r="637" spans="1:65" ht="15.5"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c r="AX637" s="7"/>
      <c r="AY637" s="7"/>
      <c r="AZ637" s="7"/>
      <c r="BA637" s="7"/>
      <c r="BB637" s="7"/>
      <c r="BC637" s="7"/>
      <c r="BD637" s="7"/>
      <c r="BE637" s="7"/>
      <c r="BF637" s="7"/>
      <c r="BG637" s="7"/>
      <c r="BH637" s="7"/>
      <c r="BI637" s="7"/>
      <c r="BJ637" s="7"/>
      <c r="BK637" s="7"/>
      <c r="BL637" s="7"/>
      <c r="BM637" s="7"/>
    </row>
    <row r="638" spans="1:65" ht="15.5"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c r="AX638" s="7"/>
      <c r="AY638" s="7"/>
      <c r="AZ638" s="7"/>
      <c r="BA638" s="7"/>
      <c r="BB638" s="7"/>
      <c r="BC638" s="7"/>
      <c r="BD638" s="7"/>
      <c r="BE638" s="7"/>
      <c r="BF638" s="7"/>
      <c r="BG638" s="7"/>
      <c r="BH638" s="7"/>
      <c r="BI638" s="7"/>
      <c r="BJ638" s="7"/>
      <c r="BK638" s="7"/>
      <c r="BL638" s="7"/>
      <c r="BM638" s="7"/>
    </row>
    <row r="639" spans="1:65" ht="15.5"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c r="AX639" s="7"/>
      <c r="AY639" s="7"/>
      <c r="AZ639" s="7"/>
      <c r="BA639" s="7"/>
      <c r="BB639" s="7"/>
      <c r="BC639" s="7"/>
      <c r="BD639" s="7"/>
      <c r="BE639" s="7"/>
      <c r="BF639" s="7"/>
      <c r="BG639" s="7"/>
      <c r="BH639" s="7"/>
      <c r="BI639" s="7"/>
      <c r="BJ639" s="7"/>
      <c r="BK639" s="7"/>
      <c r="BL639" s="7"/>
      <c r="BM639" s="7"/>
    </row>
    <row r="640" spans="1:65" ht="15.5"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c r="AX640" s="7"/>
      <c r="AY640" s="7"/>
      <c r="AZ640" s="7"/>
      <c r="BA640" s="7"/>
      <c r="BB640" s="7"/>
      <c r="BC640" s="7"/>
      <c r="BD640" s="7"/>
      <c r="BE640" s="7"/>
      <c r="BF640" s="7"/>
      <c r="BG640" s="7"/>
      <c r="BH640" s="7"/>
      <c r="BI640" s="7"/>
      <c r="BJ640" s="7"/>
      <c r="BK640" s="7"/>
      <c r="BL640" s="7"/>
      <c r="BM640" s="7"/>
    </row>
    <row r="641" spans="1:65" ht="15.5"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c r="AX641" s="7"/>
      <c r="AY641" s="7"/>
      <c r="AZ641" s="7"/>
      <c r="BA641" s="7"/>
      <c r="BB641" s="7"/>
      <c r="BC641" s="7"/>
      <c r="BD641" s="7"/>
      <c r="BE641" s="7"/>
      <c r="BF641" s="7"/>
      <c r="BG641" s="7"/>
      <c r="BH641" s="7"/>
      <c r="BI641" s="7"/>
      <c r="BJ641" s="7"/>
      <c r="BK641" s="7"/>
      <c r="BL641" s="7"/>
      <c r="BM641" s="7"/>
    </row>
    <row r="642" spans="1:65" ht="15.5"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c r="AX642" s="7"/>
      <c r="AY642" s="7"/>
      <c r="AZ642" s="7"/>
      <c r="BA642" s="7"/>
      <c r="BB642" s="7"/>
      <c r="BC642" s="7"/>
      <c r="BD642" s="7"/>
      <c r="BE642" s="7"/>
      <c r="BF642" s="7"/>
      <c r="BG642" s="7"/>
      <c r="BH642" s="7"/>
      <c r="BI642" s="7"/>
      <c r="BJ642" s="7"/>
      <c r="BK642" s="7"/>
      <c r="BL642" s="7"/>
      <c r="BM642" s="7"/>
    </row>
    <row r="643" spans="1:65" ht="15.5"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c r="AX643" s="7"/>
      <c r="AY643" s="7"/>
      <c r="AZ643" s="7"/>
      <c r="BA643" s="7"/>
      <c r="BB643" s="7"/>
      <c r="BC643" s="7"/>
      <c r="BD643" s="7"/>
      <c r="BE643" s="7"/>
      <c r="BF643" s="7"/>
      <c r="BG643" s="7"/>
      <c r="BH643" s="7"/>
      <c r="BI643" s="7"/>
      <c r="BJ643" s="7"/>
      <c r="BK643" s="7"/>
      <c r="BL643" s="7"/>
      <c r="BM643" s="7"/>
    </row>
    <row r="644" spans="1:65" ht="15.5"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c r="AX644" s="7"/>
      <c r="AY644" s="7"/>
      <c r="AZ644" s="7"/>
      <c r="BA644" s="7"/>
      <c r="BB644" s="7"/>
      <c r="BC644" s="7"/>
      <c r="BD644" s="7"/>
      <c r="BE644" s="7"/>
      <c r="BF644" s="7"/>
      <c r="BG644" s="7"/>
      <c r="BH644" s="7"/>
      <c r="BI644" s="7"/>
      <c r="BJ644" s="7"/>
      <c r="BK644" s="7"/>
      <c r="BL644" s="7"/>
      <c r="BM644" s="7"/>
    </row>
    <row r="645" spans="1:65" ht="15.5"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c r="AX645" s="7"/>
      <c r="AY645" s="7"/>
      <c r="AZ645" s="7"/>
      <c r="BA645" s="7"/>
      <c r="BB645" s="7"/>
      <c r="BC645" s="7"/>
      <c r="BD645" s="7"/>
      <c r="BE645" s="7"/>
      <c r="BF645" s="7"/>
      <c r="BG645" s="7"/>
      <c r="BH645" s="7"/>
      <c r="BI645" s="7"/>
      <c r="BJ645" s="7"/>
      <c r="BK645" s="7"/>
      <c r="BL645" s="7"/>
      <c r="BM645" s="7"/>
    </row>
    <row r="646" spans="1:65" ht="15.5"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c r="AX646" s="7"/>
      <c r="AY646" s="7"/>
      <c r="AZ646" s="7"/>
      <c r="BA646" s="7"/>
      <c r="BB646" s="7"/>
      <c r="BC646" s="7"/>
      <c r="BD646" s="7"/>
      <c r="BE646" s="7"/>
      <c r="BF646" s="7"/>
      <c r="BG646" s="7"/>
      <c r="BH646" s="7"/>
      <c r="BI646" s="7"/>
      <c r="BJ646" s="7"/>
      <c r="BK646" s="7"/>
      <c r="BL646" s="7"/>
      <c r="BM646" s="7"/>
    </row>
    <row r="647" spans="1:65" ht="15.5"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c r="AX647" s="7"/>
      <c r="AY647" s="7"/>
      <c r="AZ647" s="7"/>
      <c r="BA647" s="7"/>
      <c r="BB647" s="7"/>
      <c r="BC647" s="7"/>
      <c r="BD647" s="7"/>
      <c r="BE647" s="7"/>
      <c r="BF647" s="7"/>
      <c r="BG647" s="7"/>
      <c r="BH647" s="7"/>
      <c r="BI647" s="7"/>
      <c r="BJ647" s="7"/>
      <c r="BK647" s="7"/>
      <c r="BL647" s="7"/>
      <c r="BM647" s="7"/>
    </row>
    <row r="648" spans="1:65" ht="15.5"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c r="AX648" s="7"/>
      <c r="AY648" s="7"/>
      <c r="AZ648" s="7"/>
      <c r="BA648" s="7"/>
      <c r="BB648" s="7"/>
      <c r="BC648" s="7"/>
      <c r="BD648" s="7"/>
      <c r="BE648" s="7"/>
      <c r="BF648" s="7"/>
      <c r="BG648" s="7"/>
      <c r="BH648" s="7"/>
      <c r="BI648" s="7"/>
      <c r="BJ648" s="7"/>
      <c r="BK648" s="7"/>
      <c r="BL648" s="7"/>
      <c r="BM648" s="7"/>
    </row>
    <row r="649" spans="1:65" ht="15.5"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c r="AX649" s="7"/>
      <c r="AY649" s="7"/>
      <c r="AZ649" s="7"/>
      <c r="BA649" s="7"/>
      <c r="BB649" s="7"/>
      <c r="BC649" s="7"/>
      <c r="BD649" s="7"/>
      <c r="BE649" s="7"/>
      <c r="BF649" s="7"/>
      <c r="BG649" s="7"/>
      <c r="BH649" s="7"/>
      <c r="BI649" s="7"/>
      <c r="BJ649" s="7"/>
      <c r="BK649" s="7"/>
      <c r="BL649" s="7"/>
      <c r="BM649" s="7"/>
    </row>
    <row r="650" spans="1:65" ht="15.5"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c r="AX650" s="7"/>
      <c r="AY650" s="7"/>
      <c r="AZ650" s="7"/>
      <c r="BA650" s="7"/>
      <c r="BB650" s="7"/>
      <c r="BC650" s="7"/>
      <c r="BD650" s="7"/>
      <c r="BE650" s="7"/>
      <c r="BF650" s="7"/>
      <c r="BG650" s="7"/>
      <c r="BH650" s="7"/>
      <c r="BI650" s="7"/>
      <c r="BJ650" s="7"/>
      <c r="BK650" s="7"/>
      <c r="BL650" s="7"/>
      <c r="BM650" s="7"/>
    </row>
    <row r="651" spans="1:65" ht="15.5"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c r="AX651" s="7"/>
      <c r="AY651" s="7"/>
      <c r="AZ651" s="7"/>
      <c r="BA651" s="7"/>
      <c r="BB651" s="7"/>
      <c r="BC651" s="7"/>
      <c r="BD651" s="7"/>
      <c r="BE651" s="7"/>
      <c r="BF651" s="7"/>
      <c r="BG651" s="7"/>
      <c r="BH651" s="7"/>
      <c r="BI651" s="7"/>
      <c r="BJ651" s="7"/>
      <c r="BK651" s="7"/>
      <c r="BL651" s="7"/>
      <c r="BM651" s="7"/>
    </row>
    <row r="652" spans="1:65" ht="15.5"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c r="AX652" s="7"/>
      <c r="AY652" s="7"/>
      <c r="AZ652" s="7"/>
      <c r="BA652" s="7"/>
      <c r="BB652" s="7"/>
      <c r="BC652" s="7"/>
      <c r="BD652" s="7"/>
      <c r="BE652" s="7"/>
      <c r="BF652" s="7"/>
      <c r="BG652" s="7"/>
      <c r="BH652" s="7"/>
      <c r="BI652" s="7"/>
      <c r="BJ652" s="7"/>
      <c r="BK652" s="7"/>
      <c r="BL652" s="7"/>
      <c r="BM652" s="7"/>
    </row>
    <row r="653" spans="1:65" ht="15.5"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c r="AX653" s="7"/>
      <c r="AY653" s="7"/>
      <c r="AZ653" s="7"/>
      <c r="BA653" s="7"/>
      <c r="BB653" s="7"/>
      <c r="BC653" s="7"/>
      <c r="BD653" s="7"/>
      <c r="BE653" s="7"/>
      <c r="BF653" s="7"/>
      <c r="BG653" s="7"/>
      <c r="BH653" s="7"/>
      <c r="BI653" s="7"/>
      <c r="BJ653" s="7"/>
      <c r="BK653" s="7"/>
      <c r="BL653" s="7"/>
      <c r="BM653" s="7"/>
    </row>
    <row r="654" spans="1:65" ht="15.5"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c r="AX654" s="7"/>
      <c r="AY654" s="7"/>
      <c r="AZ654" s="7"/>
      <c r="BA654" s="7"/>
      <c r="BB654" s="7"/>
      <c r="BC654" s="7"/>
      <c r="BD654" s="7"/>
      <c r="BE654" s="7"/>
      <c r="BF654" s="7"/>
      <c r="BG654" s="7"/>
      <c r="BH654" s="7"/>
      <c r="BI654" s="7"/>
      <c r="BJ654" s="7"/>
      <c r="BK654" s="7"/>
      <c r="BL654" s="7"/>
      <c r="BM654" s="7"/>
    </row>
    <row r="655" spans="1:65" ht="15.5"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c r="BJ655" s="7"/>
      <c r="BK655" s="7"/>
      <c r="BL655" s="7"/>
      <c r="BM655" s="7"/>
    </row>
    <row r="656" spans="1:65" ht="15.5"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c r="BJ656" s="7"/>
      <c r="BK656" s="7"/>
      <c r="BL656" s="7"/>
      <c r="BM656" s="7"/>
    </row>
    <row r="657" spans="1:65" ht="15.5"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c r="AX657" s="7"/>
      <c r="AY657" s="7"/>
      <c r="AZ657" s="7"/>
      <c r="BA657" s="7"/>
      <c r="BB657" s="7"/>
      <c r="BC657" s="7"/>
      <c r="BD657" s="7"/>
      <c r="BE657" s="7"/>
      <c r="BF657" s="7"/>
      <c r="BG657" s="7"/>
      <c r="BH657" s="7"/>
      <c r="BI657" s="7"/>
      <c r="BJ657" s="7"/>
      <c r="BK657" s="7"/>
      <c r="BL657" s="7"/>
      <c r="BM657" s="7"/>
    </row>
    <row r="658" spans="1:65" ht="15.5"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7"/>
      <c r="BJ658" s="7"/>
      <c r="BK658" s="7"/>
      <c r="BL658" s="7"/>
      <c r="BM658" s="7"/>
    </row>
    <row r="659" spans="1:65" ht="15.5"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c r="AX659" s="7"/>
      <c r="AY659" s="7"/>
      <c r="AZ659" s="7"/>
      <c r="BA659" s="7"/>
      <c r="BB659" s="7"/>
      <c r="BC659" s="7"/>
      <c r="BD659" s="7"/>
      <c r="BE659" s="7"/>
      <c r="BF659" s="7"/>
      <c r="BG659" s="7"/>
      <c r="BH659" s="7"/>
      <c r="BI659" s="7"/>
      <c r="BJ659" s="7"/>
      <c r="BK659" s="7"/>
      <c r="BL659" s="7"/>
      <c r="BM659" s="7"/>
    </row>
    <row r="660" spans="1:65" ht="15.5"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c r="AX660" s="7"/>
      <c r="AY660" s="7"/>
      <c r="AZ660" s="7"/>
      <c r="BA660" s="7"/>
      <c r="BB660" s="7"/>
      <c r="BC660" s="7"/>
      <c r="BD660" s="7"/>
      <c r="BE660" s="7"/>
      <c r="BF660" s="7"/>
      <c r="BG660" s="7"/>
      <c r="BH660" s="7"/>
      <c r="BI660" s="7"/>
      <c r="BJ660" s="7"/>
      <c r="BK660" s="7"/>
      <c r="BL660" s="7"/>
      <c r="BM660" s="7"/>
    </row>
    <row r="661" spans="1:65" ht="15.5"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7"/>
      <c r="BJ661" s="7"/>
      <c r="BK661" s="7"/>
      <c r="BL661" s="7"/>
      <c r="BM661" s="7"/>
    </row>
    <row r="662" spans="1:65" ht="15.5"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c r="AX662" s="7"/>
      <c r="AY662" s="7"/>
      <c r="AZ662" s="7"/>
      <c r="BA662" s="7"/>
      <c r="BB662" s="7"/>
      <c r="BC662" s="7"/>
      <c r="BD662" s="7"/>
      <c r="BE662" s="7"/>
      <c r="BF662" s="7"/>
      <c r="BG662" s="7"/>
      <c r="BH662" s="7"/>
      <c r="BI662" s="7"/>
      <c r="BJ662" s="7"/>
      <c r="BK662" s="7"/>
      <c r="BL662" s="7"/>
      <c r="BM662" s="7"/>
    </row>
    <row r="663" spans="1:65" ht="15.5"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c r="AX663" s="7"/>
      <c r="AY663" s="7"/>
      <c r="AZ663" s="7"/>
      <c r="BA663" s="7"/>
      <c r="BB663" s="7"/>
      <c r="BC663" s="7"/>
      <c r="BD663" s="7"/>
      <c r="BE663" s="7"/>
      <c r="BF663" s="7"/>
      <c r="BG663" s="7"/>
      <c r="BH663" s="7"/>
      <c r="BI663" s="7"/>
      <c r="BJ663" s="7"/>
      <c r="BK663" s="7"/>
      <c r="BL663" s="7"/>
      <c r="BM663" s="7"/>
    </row>
    <row r="664" spans="1:65" ht="15.5"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c r="AX664" s="7"/>
      <c r="AY664" s="7"/>
      <c r="AZ664" s="7"/>
      <c r="BA664" s="7"/>
      <c r="BB664" s="7"/>
      <c r="BC664" s="7"/>
      <c r="BD664" s="7"/>
      <c r="BE664" s="7"/>
      <c r="BF664" s="7"/>
      <c r="BG664" s="7"/>
      <c r="BH664" s="7"/>
      <c r="BI664" s="7"/>
      <c r="BJ664" s="7"/>
      <c r="BK664" s="7"/>
      <c r="BL664" s="7"/>
      <c r="BM664" s="7"/>
    </row>
    <row r="665" spans="1:65" ht="15.5"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c r="AX665" s="7"/>
      <c r="AY665" s="7"/>
      <c r="AZ665" s="7"/>
      <c r="BA665" s="7"/>
      <c r="BB665" s="7"/>
      <c r="BC665" s="7"/>
      <c r="BD665" s="7"/>
      <c r="BE665" s="7"/>
      <c r="BF665" s="7"/>
      <c r="BG665" s="7"/>
      <c r="BH665" s="7"/>
      <c r="BI665" s="7"/>
      <c r="BJ665" s="7"/>
      <c r="BK665" s="7"/>
      <c r="BL665" s="7"/>
      <c r="BM665" s="7"/>
    </row>
    <row r="666" spans="1:65" ht="15.5"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c r="AX666" s="7"/>
      <c r="AY666" s="7"/>
      <c r="AZ666" s="7"/>
      <c r="BA666" s="7"/>
      <c r="BB666" s="7"/>
      <c r="BC666" s="7"/>
      <c r="BD666" s="7"/>
      <c r="BE666" s="7"/>
      <c r="BF666" s="7"/>
      <c r="BG666" s="7"/>
      <c r="BH666" s="7"/>
      <c r="BI666" s="7"/>
      <c r="BJ666" s="7"/>
      <c r="BK666" s="7"/>
      <c r="BL666" s="7"/>
      <c r="BM666" s="7"/>
    </row>
    <row r="667" spans="1:65" ht="15.5"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c r="AT667" s="7"/>
      <c r="AU667" s="7"/>
      <c r="AV667" s="7"/>
      <c r="AW667" s="7"/>
      <c r="AX667" s="7"/>
      <c r="AY667" s="7"/>
      <c r="AZ667" s="7"/>
      <c r="BA667" s="7"/>
      <c r="BB667" s="7"/>
      <c r="BC667" s="7"/>
      <c r="BD667" s="7"/>
      <c r="BE667" s="7"/>
      <c r="BF667" s="7"/>
      <c r="BG667" s="7"/>
      <c r="BH667" s="7"/>
      <c r="BI667" s="7"/>
      <c r="BJ667" s="7"/>
      <c r="BK667" s="7"/>
      <c r="BL667" s="7"/>
      <c r="BM667" s="7"/>
    </row>
    <row r="668" spans="1:65" ht="15.5"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c r="AW668" s="7"/>
      <c r="AX668" s="7"/>
      <c r="AY668" s="7"/>
      <c r="AZ668" s="7"/>
      <c r="BA668" s="7"/>
      <c r="BB668" s="7"/>
      <c r="BC668" s="7"/>
      <c r="BD668" s="7"/>
      <c r="BE668" s="7"/>
      <c r="BF668" s="7"/>
      <c r="BG668" s="7"/>
      <c r="BH668" s="7"/>
      <c r="BI668" s="7"/>
      <c r="BJ668" s="7"/>
      <c r="BK668" s="7"/>
      <c r="BL668" s="7"/>
      <c r="BM668" s="7"/>
    </row>
    <row r="669" spans="1:65" ht="15.5"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c r="AX669" s="7"/>
      <c r="AY669" s="7"/>
      <c r="AZ669" s="7"/>
      <c r="BA669" s="7"/>
      <c r="BB669" s="7"/>
      <c r="BC669" s="7"/>
      <c r="BD669" s="7"/>
      <c r="BE669" s="7"/>
      <c r="BF669" s="7"/>
      <c r="BG669" s="7"/>
      <c r="BH669" s="7"/>
      <c r="BI669" s="7"/>
      <c r="BJ669" s="7"/>
      <c r="BK669" s="7"/>
      <c r="BL669" s="7"/>
      <c r="BM669" s="7"/>
    </row>
    <row r="670" spans="1:65" ht="15.5"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c r="AW670" s="7"/>
      <c r="AX670" s="7"/>
      <c r="AY670" s="7"/>
      <c r="AZ670" s="7"/>
      <c r="BA670" s="7"/>
      <c r="BB670" s="7"/>
      <c r="BC670" s="7"/>
      <c r="BD670" s="7"/>
      <c r="BE670" s="7"/>
      <c r="BF670" s="7"/>
      <c r="BG670" s="7"/>
      <c r="BH670" s="7"/>
      <c r="BI670" s="7"/>
      <c r="BJ670" s="7"/>
      <c r="BK670" s="7"/>
      <c r="BL670" s="7"/>
      <c r="BM670" s="7"/>
    </row>
    <row r="671" spans="1:65" ht="15.5"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c r="AT671" s="7"/>
      <c r="AU671" s="7"/>
      <c r="AV671" s="7"/>
      <c r="AW671" s="7"/>
      <c r="AX671" s="7"/>
      <c r="AY671" s="7"/>
      <c r="AZ671" s="7"/>
      <c r="BA671" s="7"/>
      <c r="BB671" s="7"/>
      <c r="BC671" s="7"/>
      <c r="BD671" s="7"/>
      <c r="BE671" s="7"/>
      <c r="BF671" s="7"/>
      <c r="BG671" s="7"/>
      <c r="BH671" s="7"/>
      <c r="BI671" s="7"/>
      <c r="BJ671" s="7"/>
      <c r="BK671" s="7"/>
      <c r="BL671" s="7"/>
      <c r="BM671" s="7"/>
    </row>
    <row r="672" spans="1:65" ht="15.5"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c r="AT672" s="7"/>
      <c r="AU672" s="7"/>
      <c r="AV672" s="7"/>
      <c r="AW672" s="7"/>
      <c r="AX672" s="7"/>
      <c r="AY672" s="7"/>
      <c r="AZ672" s="7"/>
      <c r="BA672" s="7"/>
      <c r="BB672" s="7"/>
      <c r="BC672" s="7"/>
      <c r="BD672" s="7"/>
      <c r="BE672" s="7"/>
      <c r="BF672" s="7"/>
      <c r="BG672" s="7"/>
      <c r="BH672" s="7"/>
      <c r="BI672" s="7"/>
      <c r="BJ672" s="7"/>
      <c r="BK672" s="7"/>
      <c r="BL672" s="7"/>
      <c r="BM672" s="7"/>
    </row>
    <row r="673" spans="1:65" ht="15.5"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c r="AT673" s="7"/>
      <c r="AU673" s="7"/>
      <c r="AV673" s="7"/>
      <c r="AW673" s="7"/>
      <c r="AX673" s="7"/>
      <c r="AY673" s="7"/>
      <c r="AZ673" s="7"/>
      <c r="BA673" s="7"/>
      <c r="BB673" s="7"/>
      <c r="BC673" s="7"/>
      <c r="BD673" s="7"/>
      <c r="BE673" s="7"/>
      <c r="BF673" s="7"/>
      <c r="BG673" s="7"/>
      <c r="BH673" s="7"/>
      <c r="BI673" s="7"/>
      <c r="BJ673" s="7"/>
      <c r="BK673" s="7"/>
      <c r="BL673" s="7"/>
      <c r="BM673" s="7"/>
    </row>
    <row r="674" spans="1:65" ht="15.5"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c r="AT674" s="7"/>
      <c r="AU674" s="7"/>
      <c r="AV674" s="7"/>
      <c r="AW674" s="7"/>
      <c r="AX674" s="7"/>
      <c r="AY674" s="7"/>
      <c r="AZ674" s="7"/>
      <c r="BA674" s="7"/>
      <c r="BB674" s="7"/>
      <c r="BC674" s="7"/>
      <c r="BD674" s="7"/>
      <c r="BE674" s="7"/>
      <c r="BF674" s="7"/>
      <c r="BG674" s="7"/>
      <c r="BH674" s="7"/>
      <c r="BI674" s="7"/>
      <c r="BJ674" s="7"/>
      <c r="BK674" s="7"/>
      <c r="BL674" s="7"/>
      <c r="BM674" s="7"/>
    </row>
    <row r="675" spans="1:65" ht="15.5"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c r="AT675" s="7"/>
      <c r="AU675" s="7"/>
      <c r="AV675" s="7"/>
      <c r="AW675" s="7"/>
      <c r="AX675" s="7"/>
      <c r="AY675" s="7"/>
      <c r="AZ675" s="7"/>
      <c r="BA675" s="7"/>
      <c r="BB675" s="7"/>
      <c r="BC675" s="7"/>
      <c r="BD675" s="7"/>
      <c r="BE675" s="7"/>
      <c r="BF675" s="7"/>
      <c r="BG675" s="7"/>
      <c r="BH675" s="7"/>
      <c r="BI675" s="7"/>
      <c r="BJ675" s="7"/>
      <c r="BK675" s="7"/>
      <c r="BL675" s="7"/>
      <c r="BM675" s="7"/>
    </row>
    <row r="676" spans="1:65" ht="15.5"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c r="AW676" s="7"/>
      <c r="AX676" s="7"/>
      <c r="AY676" s="7"/>
      <c r="AZ676" s="7"/>
      <c r="BA676" s="7"/>
      <c r="BB676" s="7"/>
      <c r="BC676" s="7"/>
      <c r="BD676" s="7"/>
      <c r="BE676" s="7"/>
      <c r="BF676" s="7"/>
      <c r="BG676" s="7"/>
      <c r="BH676" s="7"/>
      <c r="BI676" s="7"/>
      <c r="BJ676" s="7"/>
      <c r="BK676" s="7"/>
      <c r="BL676" s="7"/>
      <c r="BM676" s="7"/>
    </row>
    <row r="677" spans="1:65" ht="15.5"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c r="AT677" s="7"/>
      <c r="AU677" s="7"/>
      <c r="AV677" s="7"/>
      <c r="AW677" s="7"/>
      <c r="AX677" s="7"/>
      <c r="AY677" s="7"/>
      <c r="AZ677" s="7"/>
      <c r="BA677" s="7"/>
      <c r="BB677" s="7"/>
      <c r="BC677" s="7"/>
      <c r="BD677" s="7"/>
      <c r="BE677" s="7"/>
      <c r="BF677" s="7"/>
      <c r="BG677" s="7"/>
      <c r="BH677" s="7"/>
      <c r="BI677" s="7"/>
      <c r="BJ677" s="7"/>
      <c r="BK677" s="7"/>
      <c r="BL677" s="7"/>
      <c r="BM677" s="7"/>
    </row>
    <row r="678" spans="1:65" ht="15.5"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c r="AW678" s="7"/>
      <c r="AX678" s="7"/>
      <c r="AY678" s="7"/>
      <c r="AZ678" s="7"/>
      <c r="BA678" s="7"/>
      <c r="BB678" s="7"/>
      <c r="BC678" s="7"/>
      <c r="BD678" s="7"/>
      <c r="BE678" s="7"/>
      <c r="BF678" s="7"/>
      <c r="BG678" s="7"/>
      <c r="BH678" s="7"/>
      <c r="BI678" s="7"/>
      <c r="BJ678" s="7"/>
      <c r="BK678" s="7"/>
      <c r="BL678" s="7"/>
      <c r="BM678" s="7"/>
    </row>
    <row r="679" spans="1:65" ht="15.5"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c r="AX679" s="7"/>
      <c r="AY679" s="7"/>
      <c r="AZ679" s="7"/>
      <c r="BA679" s="7"/>
      <c r="BB679" s="7"/>
      <c r="BC679" s="7"/>
      <c r="BD679" s="7"/>
      <c r="BE679" s="7"/>
      <c r="BF679" s="7"/>
      <c r="BG679" s="7"/>
      <c r="BH679" s="7"/>
      <c r="BI679" s="7"/>
      <c r="BJ679" s="7"/>
      <c r="BK679" s="7"/>
      <c r="BL679" s="7"/>
      <c r="BM679" s="7"/>
    </row>
    <row r="680" spans="1:65" ht="15.5"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c r="AW680" s="7"/>
      <c r="AX680" s="7"/>
      <c r="AY680" s="7"/>
      <c r="AZ680" s="7"/>
      <c r="BA680" s="7"/>
      <c r="BB680" s="7"/>
      <c r="BC680" s="7"/>
      <c r="BD680" s="7"/>
      <c r="BE680" s="7"/>
      <c r="BF680" s="7"/>
      <c r="BG680" s="7"/>
      <c r="BH680" s="7"/>
      <c r="BI680" s="7"/>
      <c r="BJ680" s="7"/>
      <c r="BK680" s="7"/>
      <c r="BL680" s="7"/>
      <c r="BM680" s="7"/>
    </row>
    <row r="681" spans="1:65" ht="15.5"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c r="AT681" s="7"/>
      <c r="AU681" s="7"/>
      <c r="AV681" s="7"/>
      <c r="AW681" s="7"/>
      <c r="AX681" s="7"/>
      <c r="AY681" s="7"/>
      <c r="AZ681" s="7"/>
      <c r="BA681" s="7"/>
      <c r="BB681" s="7"/>
      <c r="BC681" s="7"/>
      <c r="BD681" s="7"/>
      <c r="BE681" s="7"/>
      <c r="BF681" s="7"/>
      <c r="BG681" s="7"/>
      <c r="BH681" s="7"/>
      <c r="BI681" s="7"/>
      <c r="BJ681" s="7"/>
      <c r="BK681" s="7"/>
      <c r="BL681" s="7"/>
      <c r="BM681" s="7"/>
    </row>
    <row r="682" spans="1:65" ht="15.5"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c r="AX682" s="7"/>
      <c r="AY682" s="7"/>
      <c r="AZ682" s="7"/>
      <c r="BA682" s="7"/>
      <c r="BB682" s="7"/>
      <c r="BC682" s="7"/>
      <c r="BD682" s="7"/>
      <c r="BE682" s="7"/>
      <c r="BF682" s="7"/>
      <c r="BG682" s="7"/>
      <c r="BH682" s="7"/>
      <c r="BI682" s="7"/>
      <c r="BJ682" s="7"/>
      <c r="BK682" s="7"/>
      <c r="BL682" s="7"/>
      <c r="BM682" s="7"/>
    </row>
    <row r="683" spans="1:65" ht="15.5"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c r="AT683" s="7"/>
      <c r="AU683" s="7"/>
      <c r="AV683" s="7"/>
      <c r="AW683" s="7"/>
      <c r="AX683" s="7"/>
      <c r="AY683" s="7"/>
      <c r="AZ683" s="7"/>
      <c r="BA683" s="7"/>
      <c r="BB683" s="7"/>
      <c r="BC683" s="7"/>
      <c r="BD683" s="7"/>
      <c r="BE683" s="7"/>
      <c r="BF683" s="7"/>
      <c r="BG683" s="7"/>
      <c r="BH683" s="7"/>
      <c r="BI683" s="7"/>
      <c r="BJ683" s="7"/>
      <c r="BK683" s="7"/>
      <c r="BL683" s="7"/>
      <c r="BM683" s="7"/>
    </row>
    <row r="684" spans="1:65" ht="15.5"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c r="AX684" s="7"/>
      <c r="AY684" s="7"/>
      <c r="AZ684" s="7"/>
      <c r="BA684" s="7"/>
      <c r="BB684" s="7"/>
      <c r="BC684" s="7"/>
      <c r="BD684" s="7"/>
      <c r="BE684" s="7"/>
      <c r="BF684" s="7"/>
      <c r="BG684" s="7"/>
      <c r="BH684" s="7"/>
      <c r="BI684" s="7"/>
      <c r="BJ684" s="7"/>
      <c r="BK684" s="7"/>
      <c r="BL684" s="7"/>
      <c r="BM684" s="7"/>
    </row>
    <row r="685" spans="1:65" ht="15.5"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c r="AX685" s="7"/>
      <c r="AY685" s="7"/>
      <c r="AZ685" s="7"/>
      <c r="BA685" s="7"/>
      <c r="BB685" s="7"/>
      <c r="BC685" s="7"/>
      <c r="BD685" s="7"/>
      <c r="BE685" s="7"/>
      <c r="BF685" s="7"/>
      <c r="BG685" s="7"/>
      <c r="BH685" s="7"/>
      <c r="BI685" s="7"/>
      <c r="BJ685" s="7"/>
      <c r="BK685" s="7"/>
      <c r="BL685" s="7"/>
      <c r="BM685" s="7"/>
    </row>
    <row r="686" spans="1:65" ht="15.5"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c r="AT686" s="7"/>
      <c r="AU686" s="7"/>
      <c r="AV686" s="7"/>
      <c r="AW686" s="7"/>
      <c r="AX686" s="7"/>
      <c r="AY686" s="7"/>
      <c r="AZ686" s="7"/>
      <c r="BA686" s="7"/>
      <c r="BB686" s="7"/>
      <c r="BC686" s="7"/>
      <c r="BD686" s="7"/>
      <c r="BE686" s="7"/>
      <c r="BF686" s="7"/>
      <c r="BG686" s="7"/>
      <c r="BH686" s="7"/>
      <c r="BI686" s="7"/>
      <c r="BJ686" s="7"/>
      <c r="BK686" s="7"/>
      <c r="BL686" s="7"/>
      <c r="BM686" s="7"/>
    </row>
    <row r="687" spans="1:65" ht="15.5"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c r="AT687" s="7"/>
      <c r="AU687" s="7"/>
      <c r="AV687" s="7"/>
      <c r="AW687" s="7"/>
      <c r="AX687" s="7"/>
      <c r="AY687" s="7"/>
      <c r="AZ687" s="7"/>
      <c r="BA687" s="7"/>
      <c r="BB687" s="7"/>
      <c r="BC687" s="7"/>
      <c r="BD687" s="7"/>
      <c r="BE687" s="7"/>
      <c r="BF687" s="7"/>
      <c r="BG687" s="7"/>
      <c r="BH687" s="7"/>
      <c r="BI687" s="7"/>
      <c r="BJ687" s="7"/>
      <c r="BK687" s="7"/>
      <c r="BL687" s="7"/>
      <c r="BM687" s="7"/>
    </row>
    <row r="688" spans="1:65" ht="15.5"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c r="AT688" s="7"/>
      <c r="AU688" s="7"/>
      <c r="AV688" s="7"/>
      <c r="AW688" s="7"/>
      <c r="AX688" s="7"/>
      <c r="AY688" s="7"/>
      <c r="AZ688" s="7"/>
      <c r="BA688" s="7"/>
      <c r="BB688" s="7"/>
      <c r="BC688" s="7"/>
      <c r="BD688" s="7"/>
      <c r="BE688" s="7"/>
      <c r="BF688" s="7"/>
      <c r="BG688" s="7"/>
      <c r="BH688" s="7"/>
      <c r="BI688" s="7"/>
      <c r="BJ688" s="7"/>
      <c r="BK688" s="7"/>
      <c r="BL688" s="7"/>
      <c r="BM688" s="7"/>
    </row>
    <row r="689" spans="1:65" ht="15.5"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c r="AT689" s="7"/>
      <c r="AU689" s="7"/>
      <c r="AV689" s="7"/>
      <c r="AW689" s="7"/>
      <c r="AX689" s="7"/>
      <c r="AY689" s="7"/>
      <c r="AZ689" s="7"/>
      <c r="BA689" s="7"/>
      <c r="BB689" s="7"/>
      <c r="BC689" s="7"/>
      <c r="BD689" s="7"/>
      <c r="BE689" s="7"/>
      <c r="BF689" s="7"/>
      <c r="BG689" s="7"/>
      <c r="BH689" s="7"/>
      <c r="BI689" s="7"/>
      <c r="BJ689" s="7"/>
      <c r="BK689" s="7"/>
      <c r="BL689" s="7"/>
      <c r="BM689" s="7"/>
    </row>
    <row r="690" spans="1:65" ht="15.5"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c r="AT690" s="7"/>
      <c r="AU690" s="7"/>
      <c r="AV690" s="7"/>
      <c r="AW690" s="7"/>
      <c r="AX690" s="7"/>
      <c r="AY690" s="7"/>
      <c r="AZ690" s="7"/>
      <c r="BA690" s="7"/>
      <c r="BB690" s="7"/>
      <c r="BC690" s="7"/>
      <c r="BD690" s="7"/>
      <c r="BE690" s="7"/>
      <c r="BF690" s="7"/>
      <c r="BG690" s="7"/>
      <c r="BH690" s="7"/>
      <c r="BI690" s="7"/>
      <c r="BJ690" s="7"/>
      <c r="BK690" s="7"/>
      <c r="BL690" s="7"/>
      <c r="BM690" s="7"/>
    </row>
    <row r="691" spans="1:65" ht="15.5"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c r="AT691" s="7"/>
      <c r="AU691" s="7"/>
      <c r="AV691" s="7"/>
      <c r="AW691" s="7"/>
      <c r="AX691" s="7"/>
      <c r="AY691" s="7"/>
      <c r="AZ691" s="7"/>
      <c r="BA691" s="7"/>
      <c r="BB691" s="7"/>
      <c r="BC691" s="7"/>
      <c r="BD691" s="7"/>
      <c r="BE691" s="7"/>
      <c r="BF691" s="7"/>
      <c r="BG691" s="7"/>
      <c r="BH691" s="7"/>
      <c r="BI691" s="7"/>
      <c r="BJ691" s="7"/>
      <c r="BK691" s="7"/>
      <c r="BL691" s="7"/>
      <c r="BM691" s="7"/>
    </row>
    <row r="692" spans="1:65" ht="15.5"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c r="AT692" s="7"/>
      <c r="AU692" s="7"/>
      <c r="AV692" s="7"/>
      <c r="AW692" s="7"/>
      <c r="AX692" s="7"/>
      <c r="AY692" s="7"/>
      <c r="AZ692" s="7"/>
      <c r="BA692" s="7"/>
      <c r="BB692" s="7"/>
      <c r="BC692" s="7"/>
      <c r="BD692" s="7"/>
      <c r="BE692" s="7"/>
      <c r="BF692" s="7"/>
      <c r="BG692" s="7"/>
      <c r="BH692" s="7"/>
      <c r="BI692" s="7"/>
      <c r="BJ692" s="7"/>
      <c r="BK692" s="7"/>
      <c r="BL692" s="7"/>
      <c r="BM692" s="7"/>
    </row>
    <row r="693" spans="1:65" ht="15.5"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c r="AT693" s="7"/>
      <c r="AU693" s="7"/>
      <c r="AV693" s="7"/>
      <c r="AW693" s="7"/>
      <c r="AX693" s="7"/>
      <c r="AY693" s="7"/>
      <c r="AZ693" s="7"/>
      <c r="BA693" s="7"/>
      <c r="BB693" s="7"/>
      <c r="BC693" s="7"/>
      <c r="BD693" s="7"/>
      <c r="BE693" s="7"/>
      <c r="BF693" s="7"/>
      <c r="BG693" s="7"/>
      <c r="BH693" s="7"/>
      <c r="BI693" s="7"/>
      <c r="BJ693" s="7"/>
      <c r="BK693" s="7"/>
      <c r="BL693" s="7"/>
      <c r="BM693" s="7"/>
    </row>
    <row r="694" spans="1:65" ht="15.5"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c r="AW694" s="7"/>
      <c r="AX694" s="7"/>
      <c r="AY694" s="7"/>
      <c r="AZ694" s="7"/>
      <c r="BA694" s="7"/>
      <c r="BB694" s="7"/>
      <c r="BC694" s="7"/>
      <c r="BD694" s="7"/>
      <c r="BE694" s="7"/>
      <c r="BF694" s="7"/>
      <c r="BG694" s="7"/>
      <c r="BH694" s="7"/>
      <c r="BI694" s="7"/>
      <c r="BJ694" s="7"/>
      <c r="BK694" s="7"/>
      <c r="BL694" s="7"/>
      <c r="BM694" s="7"/>
    </row>
    <row r="695" spans="1:65" ht="15.5"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c r="AX695" s="7"/>
      <c r="AY695" s="7"/>
      <c r="AZ695" s="7"/>
      <c r="BA695" s="7"/>
      <c r="BB695" s="7"/>
      <c r="BC695" s="7"/>
      <c r="BD695" s="7"/>
      <c r="BE695" s="7"/>
      <c r="BF695" s="7"/>
      <c r="BG695" s="7"/>
      <c r="BH695" s="7"/>
      <c r="BI695" s="7"/>
      <c r="BJ695" s="7"/>
      <c r="BK695" s="7"/>
      <c r="BL695" s="7"/>
      <c r="BM695" s="7"/>
    </row>
    <row r="696" spans="1:65" ht="15.5"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c r="AX696" s="7"/>
      <c r="AY696" s="7"/>
      <c r="AZ696" s="7"/>
      <c r="BA696" s="7"/>
      <c r="BB696" s="7"/>
      <c r="BC696" s="7"/>
      <c r="BD696" s="7"/>
      <c r="BE696" s="7"/>
      <c r="BF696" s="7"/>
      <c r="BG696" s="7"/>
      <c r="BH696" s="7"/>
      <c r="BI696" s="7"/>
      <c r="BJ696" s="7"/>
      <c r="BK696" s="7"/>
      <c r="BL696" s="7"/>
      <c r="BM696" s="7"/>
    </row>
    <row r="697" spans="1:65" ht="15.5"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c r="AT697" s="7"/>
      <c r="AU697" s="7"/>
      <c r="AV697" s="7"/>
      <c r="AW697" s="7"/>
      <c r="AX697" s="7"/>
      <c r="AY697" s="7"/>
      <c r="AZ697" s="7"/>
      <c r="BA697" s="7"/>
      <c r="BB697" s="7"/>
      <c r="BC697" s="7"/>
      <c r="BD697" s="7"/>
      <c r="BE697" s="7"/>
      <c r="BF697" s="7"/>
      <c r="BG697" s="7"/>
      <c r="BH697" s="7"/>
      <c r="BI697" s="7"/>
      <c r="BJ697" s="7"/>
      <c r="BK697" s="7"/>
      <c r="BL697" s="7"/>
      <c r="BM697" s="7"/>
    </row>
    <row r="698" spans="1:65" ht="15.5"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c r="AU698" s="7"/>
      <c r="AV698" s="7"/>
      <c r="AW698" s="7"/>
      <c r="AX698" s="7"/>
      <c r="AY698" s="7"/>
      <c r="AZ698" s="7"/>
      <c r="BA698" s="7"/>
      <c r="BB698" s="7"/>
      <c r="BC698" s="7"/>
      <c r="BD698" s="7"/>
      <c r="BE698" s="7"/>
      <c r="BF698" s="7"/>
      <c r="BG698" s="7"/>
      <c r="BH698" s="7"/>
      <c r="BI698" s="7"/>
      <c r="BJ698" s="7"/>
      <c r="BK698" s="7"/>
      <c r="BL698" s="7"/>
      <c r="BM698" s="7"/>
    </row>
    <row r="699" spans="1:65" ht="15.5"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c r="AT699" s="7"/>
      <c r="AU699" s="7"/>
      <c r="AV699" s="7"/>
      <c r="AW699" s="7"/>
      <c r="AX699" s="7"/>
      <c r="AY699" s="7"/>
      <c r="AZ699" s="7"/>
      <c r="BA699" s="7"/>
      <c r="BB699" s="7"/>
      <c r="BC699" s="7"/>
      <c r="BD699" s="7"/>
      <c r="BE699" s="7"/>
      <c r="BF699" s="7"/>
      <c r="BG699" s="7"/>
      <c r="BH699" s="7"/>
      <c r="BI699" s="7"/>
      <c r="BJ699" s="7"/>
      <c r="BK699" s="7"/>
      <c r="BL699" s="7"/>
      <c r="BM699" s="7"/>
    </row>
    <row r="700" spans="1:65" ht="15.5"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c r="AX700" s="7"/>
      <c r="AY700" s="7"/>
      <c r="AZ700" s="7"/>
      <c r="BA700" s="7"/>
      <c r="BB700" s="7"/>
      <c r="BC700" s="7"/>
      <c r="BD700" s="7"/>
      <c r="BE700" s="7"/>
      <c r="BF700" s="7"/>
      <c r="BG700" s="7"/>
      <c r="BH700" s="7"/>
      <c r="BI700" s="7"/>
      <c r="BJ700" s="7"/>
      <c r="BK700" s="7"/>
      <c r="BL700" s="7"/>
      <c r="BM700" s="7"/>
    </row>
    <row r="701" spans="1:65" ht="15.5"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c r="AT701" s="7"/>
      <c r="AU701" s="7"/>
      <c r="AV701" s="7"/>
      <c r="AW701" s="7"/>
      <c r="AX701" s="7"/>
      <c r="AY701" s="7"/>
      <c r="AZ701" s="7"/>
      <c r="BA701" s="7"/>
      <c r="BB701" s="7"/>
      <c r="BC701" s="7"/>
      <c r="BD701" s="7"/>
      <c r="BE701" s="7"/>
      <c r="BF701" s="7"/>
      <c r="BG701" s="7"/>
      <c r="BH701" s="7"/>
      <c r="BI701" s="7"/>
      <c r="BJ701" s="7"/>
      <c r="BK701" s="7"/>
      <c r="BL701" s="7"/>
      <c r="BM701" s="7"/>
    </row>
    <row r="702" spans="1:65" ht="15.5"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c r="AT702" s="7"/>
      <c r="AU702" s="7"/>
      <c r="AV702" s="7"/>
      <c r="AW702" s="7"/>
      <c r="AX702" s="7"/>
      <c r="AY702" s="7"/>
      <c r="AZ702" s="7"/>
      <c r="BA702" s="7"/>
      <c r="BB702" s="7"/>
      <c r="BC702" s="7"/>
      <c r="BD702" s="7"/>
      <c r="BE702" s="7"/>
      <c r="BF702" s="7"/>
      <c r="BG702" s="7"/>
      <c r="BH702" s="7"/>
      <c r="BI702" s="7"/>
      <c r="BJ702" s="7"/>
      <c r="BK702" s="7"/>
      <c r="BL702" s="7"/>
      <c r="BM702" s="7"/>
    </row>
    <row r="703" spans="1:65" ht="15.5"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c r="AT703" s="7"/>
      <c r="AU703" s="7"/>
      <c r="AV703" s="7"/>
      <c r="AW703" s="7"/>
      <c r="AX703" s="7"/>
      <c r="AY703" s="7"/>
      <c r="AZ703" s="7"/>
      <c r="BA703" s="7"/>
      <c r="BB703" s="7"/>
      <c r="BC703" s="7"/>
      <c r="BD703" s="7"/>
      <c r="BE703" s="7"/>
      <c r="BF703" s="7"/>
      <c r="BG703" s="7"/>
      <c r="BH703" s="7"/>
      <c r="BI703" s="7"/>
      <c r="BJ703" s="7"/>
      <c r="BK703" s="7"/>
      <c r="BL703" s="7"/>
      <c r="BM703" s="7"/>
    </row>
    <row r="704" spans="1:65" ht="15.5"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c r="AW704" s="7"/>
      <c r="AX704" s="7"/>
      <c r="AY704" s="7"/>
      <c r="AZ704" s="7"/>
      <c r="BA704" s="7"/>
      <c r="BB704" s="7"/>
      <c r="BC704" s="7"/>
      <c r="BD704" s="7"/>
      <c r="BE704" s="7"/>
      <c r="BF704" s="7"/>
      <c r="BG704" s="7"/>
      <c r="BH704" s="7"/>
      <c r="BI704" s="7"/>
      <c r="BJ704" s="7"/>
      <c r="BK704" s="7"/>
      <c r="BL704" s="7"/>
      <c r="BM704" s="7"/>
    </row>
    <row r="705" spans="1:65" ht="15.5"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c r="AT705" s="7"/>
      <c r="AU705" s="7"/>
      <c r="AV705" s="7"/>
      <c r="AW705" s="7"/>
      <c r="AX705" s="7"/>
      <c r="AY705" s="7"/>
      <c r="AZ705" s="7"/>
      <c r="BA705" s="7"/>
      <c r="BB705" s="7"/>
      <c r="BC705" s="7"/>
      <c r="BD705" s="7"/>
      <c r="BE705" s="7"/>
      <c r="BF705" s="7"/>
      <c r="BG705" s="7"/>
      <c r="BH705" s="7"/>
      <c r="BI705" s="7"/>
      <c r="BJ705" s="7"/>
      <c r="BK705" s="7"/>
      <c r="BL705" s="7"/>
      <c r="BM705" s="7"/>
    </row>
    <row r="706" spans="1:65" ht="15.5"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c r="AT706" s="7"/>
      <c r="AU706" s="7"/>
      <c r="AV706" s="7"/>
      <c r="AW706" s="7"/>
      <c r="AX706" s="7"/>
      <c r="AY706" s="7"/>
      <c r="AZ706" s="7"/>
      <c r="BA706" s="7"/>
      <c r="BB706" s="7"/>
      <c r="BC706" s="7"/>
      <c r="BD706" s="7"/>
      <c r="BE706" s="7"/>
      <c r="BF706" s="7"/>
      <c r="BG706" s="7"/>
      <c r="BH706" s="7"/>
      <c r="BI706" s="7"/>
      <c r="BJ706" s="7"/>
      <c r="BK706" s="7"/>
      <c r="BL706" s="7"/>
      <c r="BM706" s="7"/>
    </row>
    <row r="707" spans="1:65" ht="15.5"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c r="AT707" s="7"/>
      <c r="AU707" s="7"/>
      <c r="AV707" s="7"/>
      <c r="AW707" s="7"/>
      <c r="AX707" s="7"/>
      <c r="AY707" s="7"/>
      <c r="AZ707" s="7"/>
      <c r="BA707" s="7"/>
      <c r="BB707" s="7"/>
      <c r="BC707" s="7"/>
      <c r="BD707" s="7"/>
      <c r="BE707" s="7"/>
      <c r="BF707" s="7"/>
      <c r="BG707" s="7"/>
      <c r="BH707" s="7"/>
      <c r="BI707" s="7"/>
      <c r="BJ707" s="7"/>
      <c r="BK707" s="7"/>
      <c r="BL707" s="7"/>
      <c r="BM707" s="7"/>
    </row>
    <row r="708" spans="1:65" ht="15.5"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c r="AX708" s="7"/>
      <c r="AY708" s="7"/>
      <c r="AZ708" s="7"/>
      <c r="BA708" s="7"/>
      <c r="BB708" s="7"/>
      <c r="BC708" s="7"/>
      <c r="BD708" s="7"/>
      <c r="BE708" s="7"/>
      <c r="BF708" s="7"/>
      <c r="BG708" s="7"/>
      <c r="BH708" s="7"/>
      <c r="BI708" s="7"/>
      <c r="BJ708" s="7"/>
      <c r="BK708" s="7"/>
      <c r="BL708" s="7"/>
      <c r="BM708" s="7"/>
    </row>
    <row r="709" spans="1:65" ht="15.5"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c r="AT709" s="7"/>
      <c r="AU709" s="7"/>
      <c r="AV709" s="7"/>
      <c r="AW709" s="7"/>
      <c r="AX709" s="7"/>
      <c r="AY709" s="7"/>
      <c r="AZ709" s="7"/>
      <c r="BA709" s="7"/>
      <c r="BB709" s="7"/>
      <c r="BC709" s="7"/>
      <c r="BD709" s="7"/>
      <c r="BE709" s="7"/>
      <c r="BF709" s="7"/>
      <c r="BG709" s="7"/>
      <c r="BH709" s="7"/>
      <c r="BI709" s="7"/>
      <c r="BJ709" s="7"/>
      <c r="BK709" s="7"/>
      <c r="BL709" s="7"/>
      <c r="BM709" s="7"/>
    </row>
    <row r="710" spans="1:65" ht="15.5"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c r="AW710" s="7"/>
      <c r="AX710" s="7"/>
      <c r="AY710" s="7"/>
      <c r="AZ710" s="7"/>
      <c r="BA710" s="7"/>
      <c r="BB710" s="7"/>
      <c r="BC710" s="7"/>
      <c r="BD710" s="7"/>
      <c r="BE710" s="7"/>
      <c r="BF710" s="7"/>
      <c r="BG710" s="7"/>
      <c r="BH710" s="7"/>
      <c r="BI710" s="7"/>
      <c r="BJ710" s="7"/>
      <c r="BK710" s="7"/>
      <c r="BL710" s="7"/>
      <c r="BM710" s="7"/>
    </row>
    <row r="711" spans="1:65" ht="15.5"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c r="AT711" s="7"/>
      <c r="AU711" s="7"/>
      <c r="AV711" s="7"/>
      <c r="AW711" s="7"/>
      <c r="AX711" s="7"/>
      <c r="AY711" s="7"/>
      <c r="AZ711" s="7"/>
      <c r="BA711" s="7"/>
      <c r="BB711" s="7"/>
      <c r="BC711" s="7"/>
      <c r="BD711" s="7"/>
      <c r="BE711" s="7"/>
      <c r="BF711" s="7"/>
      <c r="BG711" s="7"/>
      <c r="BH711" s="7"/>
      <c r="BI711" s="7"/>
      <c r="BJ711" s="7"/>
      <c r="BK711" s="7"/>
      <c r="BL711" s="7"/>
      <c r="BM711" s="7"/>
    </row>
    <row r="712" spans="1:65" ht="15.5"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c r="AX712" s="7"/>
      <c r="AY712" s="7"/>
      <c r="AZ712" s="7"/>
      <c r="BA712" s="7"/>
      <c r="BB712" s="7"/>
      <c r="BC712" s="7"/>
      <c r="BD712" s="7"/>
      <c r="BE712" s="7"/>
      <c r="BF712" s="7"/>
      <c r="BG712" s="7"/>
      <c r="BH712" s="7"/>
      <c r="BI712" s="7"/>
      <c r="BJ712" s="7"/>
      <c r="BK712" s="7"/>
      <c r="BL712" s="7"/>
      <c r="BM712" s="7"/>
    </row>
    <row r="713" spans="1:65" ht="15.5"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c r="AT713" s="7"/>
      <c r="AU713" s="7"/>
      <c r="AV713" s="7"/>
      <c r="AW713" s="7"/>
      <c r="AX713" s="7"/>
      <c r="AY713" s="7"/>
      <c r="AZ713" s="7"/>
      <c r="BA713" s="7"/>
      <c r="BB713" s="7"/>
      <c r="BC713" s="7"/>
      <c r="BD713" s="7"/>
      <c r="BE713" s="7"/>
      <c r="BF713" s="7"/>
      <c r="BG713" s="7"/>
      <c r="BH713" s="7"/>
      <c r="BI713" s="7"/>
      <c r="BJ713" s="7"/>
      <c r="BK713" s="7"/>
      <c r="BL713" s="7"/>
      <c r="BM713" s="7"/>
    </row>
    <row r="714" spans="1:65" ht="15.5"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c r="AX714" s="7"/>
      <c r="AY714" s="7"/>
      <c r="AZ714" s="7"/>
      <c r="BA714" s="7"/>
      <c r="BB714" s="7"/>
      <c r="BC714" s="7"/>
      <c r="BD714" s="7"/>
      <c r="BE714" s="7"/>
      <c r="BF714" s="7"/>
      <c r="BG714" s="7"/>
      <c r="BH714" s="7"/>
      <c r="BI714" s="7"/>
      <c r="BJ714" s="7"/>
      <c r="BK714" s="7"/>
      <c r="BL714" s="7"/>
      <c r="BM714" s="7"/>
    </row>
    <row r="715" spans="1:65" ht="15.5"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c r="AT715" s="7"/>
      <c r="AU715" s="7"/>
      <c r="AV715" s="7"/>
      <c r="AW715" s="7"/>
      <c r="AX715" s="7"/>
      <c r="AY715" s="7"/>
      <c r="AZ715" s="7"/>
      <c r="BA715" s="7"/>
      <c r="BB715" s="7"/>
      <c r="BC715" s="7"/>
      <c r="BD715" s="7"/>
      <c r="BE715" s="7"/>
      <c r="BF715" s="7"/>
      <c r="BG715" s="7"/>
      <c r="BH715" s="7"/>
      <c r="BI715" s="7"/>
      <c r="BJ715" s="7"/>
      <c r="BK715" s="7"/>
      <c r="BL715" s="7"/>
      <c r="BM715" s="7"/>
    </row>
    <row r="716" spans="1:65" ht="15.5"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c r="AT716" s="7"/>
      <c r="AU716" s="7"/>
      <c r="AV716" s="7"/>
      <c r="AW716" s="7"/>
      <c r="AX716" s="7"/>
      <c r="AY716" s="7"/>
      <c r="AZ716" s="7"/>
      <c r="BA716" s="7"/>
      <c r="BB716" s="7"/>
      <c r="BC716" s="7"/>
      <c r="BD716" s="7"/>
      <c r="BE716" s="7"/>
      <c r="BF716" s="7"/>
      <c r="BG716" s="7"/>
      <c r="BH716" s="7"/>
      <c r="BI716" s="7"/>
      <c r="BJ716" s="7"/>
      <c r="BK716" s="7"/>
      <c r="BL716" s="7"/>
      <c r="BM716" s="7"/>
    </row>
    <row r="717" spans="1:65" ht="15.5"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c r="AT717" s="7"/>
      <c r="AU717" s="7"/>
      <c r="AV717" s="7"/>
      <c r="AW717" s="7"/>
      <c r="AX717" s="7"/>
      <c r="AY717" s="7"/>
      <c r="AZ717" s="7"/>
      <c r="BA717" s="7"/>
      <c r="BB717" s="7"/>
      <c r="BC717" s="7"/>
      <c r="BD717" s="7"/>
      <c r="BE717" s="7"/>
      <c r="BF717" s="7"/>
      <c r="BG717" s="7"/>
      <c r="BH717" s="7"/>
      <c r="BI717" s="7"/>
      <c r="BJ717" s="7"/>
      <c r="BK717" s="7"/>
      <c r="BL717" s="7"/>
      <c r="BM717" s="7"/>
    </row>
    <row r="718" spans="1:65" ht="15.5"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c r="AX718" s="7"/>
      <c r="AY718" s="7"/>
      <c r="AZ718" s="7"/>
      <c r="BA718" s="7"/>
      <c r="BB718" s="7"/>
      <c r="BC718" s="7"/>
      <c r="BD718" s="7"/>
      <c r="BE718" s="7"/>
      <c r="BF718" s="7"/>
      <c r="BG718" s="7"/>
      <c r="BH718" s="7"/>
      <c r="BI718" s="7"/>
      <c r="BJ718" s="7"/>
      <c r="BK718" s="7"/>
      <c r="BL718" s="7"/>
      <c r="BM718" s="7"/>
    </row>
    <row r="719" spans="1:65" ht="15.5"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c r="AT719" s="7"/>
      <c r="AU719" s="7"/>
      <c r="AV719" s="7"/>
      <c r="AW719" s="7"/>
      <c r="AX719" s="7"/>
      <c r="AY719" s="7"/>
      <c r="AZ719" s="7"/>
      <c r="BA719" s="7"/>
      <c r="BB719" s="7"/>
      <c r="BC719" s="7"/>
      <c r="BD719" s="7"/>
      <c r="BE719" s="7"/>
      <c r="BF719" s="7"/>
      <c r="BG719" s="7"/>
      <c r="BH719" s="7"/>
      <c r="BI719" s="7"/>
      <c r="BJ719" s="7"/>
      <c r="BK719" s="7"/>
      <c r="BL719" s="7"/>
      <c r="BM719" s="7"/>
    </row>
    <row r="720" spans="1:65" ht="15.5"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c r="AT720" s="7"/>
      <c r="AU720" s="7"/>
      <c r="AV720" s="7"/>
      <c r="AW720" s="7"/>
      <c r="AX720" s="7"/>
      <c r="AY720" s="7"/>
      <c r="AZ720" s="7"/>
      <c r="BA720" s="7"/>
      <c r="BB720" s="7"/>
      <c r="BC720" s="7"/>
      <c r="BD720" s="7"/>
      <c r="BE720" s="7"/>
      <c r="BF720" s="7"/>
      <c r="BG720" s="7"/>
      <c r="BH720" s="7"/>
      <c r="BI720" s="7"/>
      <c r="BJ720" s="7"/>
      <c r="BK720" s="7"/>
      <c r="BL720" s="7"/>
      <c r="BM720" s="7"/>
    </row>
    <row r="721" spans="1:65" ht="15.5"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c r="AT721" s="7"/>
      <c r="AU721" s="7"/>
      <c r="AV721" s="7"/>
      <c r="AW721" s="7"/>
      <c r="AX721" s="7"/>
      <c r="AY721" s="7"/>
      <c r="AZ721" s="7"/>
      <c r="BA721" s="7"/>
      <c r="BB721" s="7"/>
      <c r="BC721" s="7"/>
      <c r="BD721" s="7"/>
      <c r="BE721" s="7"/>
      <c r="BF721" s="7"/>
      <c r="BG721" s="7"/>
      <c r="BH721" s="7"/>
      <c r="BI721" s="7"/>
      <c r="BJ721" s="7"/>
      <c r="BK721" s="7"/>
      <c r="BL721" s="7"/>
      <c r="BM721" s="7"/>
    </row>
    <row r="722" spans="1:65" ht="15.5"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c r="AT722" s="7"/>
      <c r="AU722" s="7"/>
      <c r="AV722" s="7"/>
      <c r="AW722" s="7"/>
      <c r="AX722" s="7"/>
      <c r="AY722" s="7"/>
      <c r="AZ722" s="7"/>
      <c r="BA722" s="7"/>
      <c r="BB722" s="7"/>
      <c r="BC722" s="7"/>
      <c r="BD722" s="7"/>
      <c r="BE722" s="7"/>
      <c r="BF722" s="7"/>
      <c r="BG722" s="7"/>
      <c r="BH722" s="7"/>
      <c r="BI722" s="7"/>
      <c r="BJ722" s="7"/>
      <c r="BK722" s="7"/>
      <c r="BL722" s="7"/>
      <c r="BM722" s="7"/>
    </row>
    <row r="723" spans="1:65" ht="15.5"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c r="AT723" s="7"/>
      <c r="AU723" s="7"/>
      <c r="AV723" s="7"/>
      <c r="AW723" s="7"/>
      <c r="AX723" s="7"/>
      <c r="AY723" s="7"/>
      <c r="AZ723" s="7"/>
      <c r="BA723" s="7"/>
      <c r="BB723" s="7"/>
      <c r="BC723" s="7"/>
      <c r="BD723" s="7"/>
      <c r="BE723" s="7"/>
      <c r="BF723" s="7"/>
      <c r="BG723" s="7"/>
      <c r="BH723" s="7"/>
      <c r="BI723" s="7"/>
      <c r="BJ723" s="7"/>
      <c r="BK723" s="7"/>
      <c r="BL723" s="7"/>
      <c r="BM723" s="7"/>
    </row>
    <row r="724" spans="1:65" ht="15.5"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c r="AT724" s="7"/>
      <c r="AU724" s="7"/>
      <c r="AV724" s="7"/>
      <c r="AW724" s="7"/>
      <c r="AX724" s="7"/>
      <c r="AY724" s="7"/>
      <c r="AZ724" s="7"/>
      <c r="BA724" s="7"/>
      <c r="BB724" s="7"/>
      <c r="BC724" s="7"/>
      <c r="BD724" s="7"/>
      <c r="BE724" s="7"/>
      <c r="BF724" s="7"/>
      <c r="BG724" s="7"/>
      <c r="BH724" s="7"/>
      <c r="BI724" s="7"/>
      <c r="BJ724" s="7"/>
      <c r="BK724" s="7"/>
      <c r="BL724" s="7"/>
      <c r="BM724" s="7"/>
    </row>
    <row r="725" spans="1:65" ht="15.5"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c r="AT725" s="7"/>
      <c r="AU725" s="7"/>
      <c r="AV725" s="7"/>
      <c r="AW725" s="7"/>
      <c r="AX725" s="7"/>
      <c r="AY725" s="7"/>
      <c r="AZ725" s="7"/>
      <c r="BA725" s="7"/>
      <c r="BB725" s="7"/>
      <c r="BC725" s="7"/>
      <c r="BD725" s="7"/>
      <c r="BE725" s="7"/>
      <c r="BF725" s="7"/>
      <c r="BG725" s="7"/>
      <c r="BH725" s="7"/>
      <c r="BI725" s="7"/>
      <c r="BJ725" s="7"/>
      <c r="BK725" s="7"/>
      <c r="BL725" s="7"/>
      <c r="BM725" s="7"/>
    </row>
    <row r="726" spans="1:65" ht="15.5"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c r="AT726" s="7"/>
      <c r="AU726" s="7"/>
      <c r="AV726" s="7"/>
      <c r="AW726" s="7"/>
      <c r="AX726" s="7"/>
      <c r="AY726" s="7"/>
      <c r="AZ726" s="7"/>
      <c r="BA726" s="7"/>
      <c r="BB726" s="7"/>
      <c r="BC726" s="7"/>
      <c r="BD726" s="7"/>
      <c r="BE726" s="7"/>
      <c r="BF726" s="7"/>
      <c r="BG726" s="7"/>
      <c r="BH726" s="7"/>
      <c r="BI726" s="7"/>
      <c r="BJ726" s="7"/>
      <c r="BK726" s="7"/>
      <c r="BL726" s="7"/>
      <c r="BM726" s="7"/>
    </row>
    <row r="727" spans="1:65" ht="15.5"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c r="AT727" s="7"/>
      <c r="AU727" s="7"/>
      <c r="AV727" s="7"/>
      <c r="AW727" s="7"/>
      <c r="AX727" s="7"/>
      <c r="AY727" s="7"/>
      <c r="AZ727" s="7"/>
      <c r="BA727" s="7"/>
      <c r="BB727" s="7"/>
      <c r="BC727" s="7"/>
      <c r="BD727" s="7"/>
      <c r="BE727" s="7"/>
      <c r="BF727" s="7"/>
      <c r="BG727" s="7"/>
      <c r="BH727" s="7"/>
      <c r="BI727" s="7"/>
      <c r="BJ727" s="7"/>
      <c r="BK727" s="7"/>
      <c r="BL727" s="7"/>
      <c r="BM727" s="7"/>
    </row>
    <row r="728" spans="1:65" ht="15.5"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c r="AT728" s="7"/>
      <c r="AU728" s="7"/>
      <c r="AV728" s="7"/>
      <c r="AW728" s="7"/>
      <c r="AX728" s="7"/>
      <c r="AY728" s="7"/>
      <c r="AZ728" s="7"/>
      <c r="BA728" s="7"/>
      <c r="BB728" s="7"/>
      <c r="BC728" s="7"/>
      <c r="BD728" s="7"/>
      <c r="BE728" s="7"/>
      <c r="BF728" s="7"/>
      <c r="BG728" s="7"/>
      <c r="BH728" s="7"/>
      <c r="BI728" s="7"/>
      <c r="BJ728" s="7"/>
      <c r="BK728" s="7"/>
      <c r="BL728" s="7"/>
      <c r="BM728" s="7"/>
    </row>
    <row r="729" spans="1:65" ht="15.5"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c r="AT729" s="7"/>
      <c r="AU729" s="7"/>
      <c r="AV729" s="7"/>
      <c r="AW729" s="7"/>
      <c r="AX729" s="7"/>
      <c r="AY729" s="7"/>
      <c r="AZ729" s="7"/>
      <c r="BA729" s="7"/>
      <c r="BB729" s="7"/>
      <c r="BC729" s="7"/>
      <c r="BD729" s="7"/>
      <c r="BE729" s="7"/>
      <c r="BF729" s="7"/>
      <c r="BG729" s="7"/>
      <c r="BH729" s="7"/>
      <c r="BI729" s="7"/>
      <c r="BJ729" s="7"/>
      <c r="BK729" s="7"/>
      <c r="BL729" s="7"/>
      <c r="BM729" s="7"/>
    </row>
    <row r="730" spans="1:65" ht="15.5"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c r="AT730" s="7"/>
      <c r="AU730" s="7"/>
      <c r="AV730" s="7"/>
      <c r="AW730" s="7"/>
      <c r="AX730" s="7"/>
      <c r="AY730" s="7"/>
      <c r="AZ730" s="7"/>
      <c r="BA730" s="7"/>
      <c r="BB730" s="7"/>
      <c r="BC730" s="7"/>
      <c r="BD730" s="7"/>
      <c r="BE730" s="7"/>
      <c r="BF730" s="7"/>
      <c r="BG730" s="7"/>
      <c r="BH730" s="7"/>
      <c r="BI730" s="7"/>
      <c r="BJ730" s="7"/>
      <c r="BK730" s="7"/>
      <c r="BL730" s="7"/>
      <c r="BM730" s="7"/>
    </row>
    <row r="731" spans="1:65" ht="15.5"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c r="AT731" s="7"/>
      <c r="AU731" s="7"/>
      <c r="AV731" s="7"/>
      <c r="AW731" s="7"/>
      <c r="AX731" s="7"/>
      <c r="AY731" s="7"/>
      <c r="AZ731" s="7"/>
      <c r="BA731" s="7"/>
      <c r="BB731" s="7"/>
      <c r="BC731" s="7"/>
      <c r="BD731" s="7"/>
      <c r="BE731" s="7"/>
      <c r="BF731" s="7"/>
      <c r="BG731" s="7"/>
      <c r="BH731" s="7"/>
      <c r="BI731" s="7"/>
      <c r="BJ731" s="7"/>
      <c r="BK731" s="7"/>
      <c r="BL731" s="7"/>
      <c r="BM731" s="7"/>
    </row>
    <row r="732" spans="1:65" ht="15.5"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c r="AT732" s="7"/>
      <c r="AU732" s="7"/>
      <c r="AV732" s="7"/>
      <c r="AW732" s="7"/>
      <c r="AX732" s="7"/>
      <c r="AY732" s="7"/>
      <c r="AZ732" s="7"/>
      <c r="BA732" s="7"/>
      <c r="BB732" s="7"/>
      <c r="BC732" s="7"/>
      <c r="BD732" s="7"/>
      <c r="BE732" s="7"/>
      <c r="BF732" s="7"/>
      <c r="BG732" s="7"/>
      <c r="BH732" s="7"/>
      <c r="BI732" s="7"/>
      <c r="BJ732" s="7"/>
      <c r="BK732" s="7"/>
      <c r="BL732" s="7"/>
      <c r="BM732" s="7"/>
    </row>
    <row r="733" spans="1:65" ht="15.5"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c r="AT733" s="7"/>
      <c r="AU733" s="7"/>
      <c r="AV733" s="7"/>
      <c r="AW733" s="7"/>
      <c r="AX733" s="7"/>
      <c r="AY733" s="7"/>
      <c r="AZ733" s="7"/>
      <c r="BA733" s="7"/>
      <c r="BB733" s="7"/>
      <c r="BC733" s="7"/>
      <c r="BD733" s="7"/>
      <c r="BE733" s="7"/>
      <c r="BF733" s="7"/>
      <c r="BG733" s="7"/>
      <c r="BH733" s="7"/>
      <c r="BI733" s="7"/>
      <c r="BJ733" s="7"/>
      <c r="BK733" s="7"/>
      <c r="BL733" s="7"/>
      <c r="BM733" s="7"/>
    </row>
    <row r="734" spans="1:65" ht="15.5"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c r="AT734" s="7"/>
      <c r="AU734" s="7"/>
      <c r="AV734" s="7"/>
      <c r="AW734" s="7"/>
      <c r="AX734" s="7"/>
      <c r="AY734" s="7"/>
      <c r="AZ734" s="7"/>
      <c r="BA734" s="7"/>
      <c r="BB734" s="7"/>
      <c r="BC734" s="7"/>
      <c r="BD734" s="7"/>
      <c r="BE734" s="7"/>
      <c r="BF734" s="7"/>
      <c r="BG734" s="7"/>
      <c r="BH734" s="7"/>
      <c r="BI734" s="7"/>
      <c r="BJ734" s="7"/>
      <c r="BK734" s="7"/>
      <c r="BL734" s="7"/>
      <c r="BM734" s="7"/>
    </row>
    <row r="735" spans="1:65" ht="15.5"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c r="AT735" s="7"/>
      <c r="AU735" s="7"/>
      <c r="AV735" s="7"/>
      <c r="AW735" s="7"/>
      <c r="AX735" s="7"/>
      <c r="AY735" s="7"/>
      <c r="AZ735" s="7"/>
      <c r="BA735" s="7"/>
      <c r="BB735" s="7"/>
      <c r="BC735" s="7"/>
      <c r="BD735" s="7"/>
      <c r="BE735" s="7"/>
      <c r="BF735" s="7"/>
      <c r="BG735" s="7"/>
      <c r="BH735" s="7"/>
      <c r="BI735" s="7"/>
      <c r="BJ735" s="7"/>
      <c r="BK735" s="7"/>
      <c r="BL735" s="7"/>
      <c r="BM735" s="7"/>
    </row>
    <row r="736" spans="1:65" ht="15.5"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c r="AT736" s="7"/>
      <c r="AU736" s="7"/>
      <c r="AV736" s="7"/>
      <c r="AW736" s="7"/>
      <c r="AX736" s="7"/>
      <c r="AY736" s="7"/>
      <c r="AZ736" s="7"/>
      <c r="BA736" s="7"/>
      <c r="BB736" s="7"/>
      <c r="BC736" s="7"/>
      <c r="BD736" s="7"/>
      <c r="BE736" s="7"/>
      <c r="BF736" s="7"/>
      <c r="BG736" s="7"/>
      <c r="BH736" s="7"/>
      <c r="BI736" s="7"/>
      <c r="BJ736" s="7"/>
      <c r="BK736" s="7"/>
      <c r="BL736" s="7"/>
      <c r="BM736" s="7"/>
    </row>
    <row r="737" spans="1:65" ht="15.5"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c r="AT737" s="7"/>
      <c r="AU737" s="7"/>
      <c r="AV737" s="7"/>
      <c r="AW737" s="7"/>
      <c r="AX737" s="7"/>
      <c r="AY737" s="7"/>
      <c r="AZ737" s="7"/>
      <c r="BA737" s="7"/>
      <c r="BB737" s="7"/>
      <c r="BC737" s="7"/>
      <c r="BD737" s="7"/>
      <c r="BE737" s="7"/>
      <c r="BF737" s="7"/>
      <c r="BG737" s="7"/>
      <c r="BH737" s="7"/>
      <c r="BI737" s="7"/>
      <c r="BJ737" s="7"/>
      <c r="BK737" s="7"/>
      <c r="BL737" s="7"/>
      <c r="BM737" s="7"/>
    </row>
    <row r="738" spans="1:65" ht="15.5"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c r="AX738" s="7"/>
      <c r="AY738" s="7"/>
      <c r="AZ738" s="7"/>
      <c r="BA738" s="7"/>
      <c r="BB738" s="7"/>
      <c r="BC738" s="7"/>
      <c r="BD738" s="7"/>
      <c r="BE738" s="7"/>
      <c r="BF738" s="7"/>
      <c r="BG738" s="7"/>
      <c r="BH738" s="7"/>
      <c r="BI738" s="7"/>
      <c r="BJ738" s="7"/>
      <c r="BK738" s="7"/>
      <c r="BL738" s="7"/>
      <c r="BM738" s="7"/>
    </row>
    <row r="739" spans="1:65" ht="15.5"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c r="AT739" s="7"/>
      <c r="AU739" s="7"/>
      <c r="AV739" s="7"/>
      <c r="AW739" s="7"/>
      <c r="AX739" s="7"/>
      <c r="AY739" s="7"/>
      <c r="AZ739" s="7"/>
      <c r="BA739" s="7"/>
      <c r="BB739" s="7"/>
      <c r="BC739" s="7"/>
      <c r="BD739" s="7"/>
      <c r="BE739" s="7"/>
      <c r="BF739" s="7"/>
      <c r="BG739" s="7"/>
      <c r="BH739" s="7"/>
      <c r="BI739" s="7"/>
      <c r="BJ739" s="7"/>
      <c r="BK739" s="7"/>
      <c r="BL739" s="7"/>
      <c r="BM739" s="7"/>
    </row>
    <row r="740" spans="1:65" ht="15.5"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c r="AT740" s="7"/>
      <c r="AU740" s="7"/>
      <c r="AV740" s="7"/>
      <c r="AW740" s="7"/>
      <c r="AX740" s="7"/>
      <c r="AY740" s="7"/>
      <c r="AZ740" s="7"/>
      <c r="BA740" s="7"/>
      <c r="BB740" s="7"/>
      <c r="BC740" s="7"/>
      <c r="BD740" s="7"/>
      <c r="BE740" s="7"/>
      <c r="BF740" s="7"/>
      <c r="BG740" s="7"/>
      <c r="BH740" s="7"/>
      <c r="BI740" s="7"/>
      <c r="BJ740" s="7"/>
      <c r="BK740" s="7"/>
      <c r="BL740" s="7"/>
      <c r="BM740" s="7"/>
    </row>
    <row r="741" spans="1:65" ht="15.5"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c r="AT741" s="7"/>
      <c r="AU741" s="7"/>
      <c r="AV741" s="7"/>
      <c r="AW741" s="7"/>
      <c r="AX741" s="7"/>
      <c r="AY741" s="7"/>
      <c r="AZ741" s="7"/>
      <c r="BA741" s="7"/>
      <c r="BB741" s="7"/>
      <c r="BC741" s="7"/>
      <c r="BD741" s="7"/>
      <c r="BE741" s="7"/>
      <c r="BF741" s="7"/>
      <c r="BG741" s="7"/>
      <c r="BH741" s="7"/>
      <c r="BI741" s="7"/>
      <c r="BJ741" s="7"/>
      <c r="BK741" s="7"/>
      <c r="BL741" s="7"/>
      <c r="BM741" s="7"/>
    </row>
    <row r="742" spans="1:65" ht="15.5"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c r="AT742" s="7"/>
      <c r="AU742" s="7"/>
      <c r="AV742" s="7"/>
      <c r="AW742" s="7"/>
      <c r="AX742" s="7"/>
      <c r="AY742" s="7"/>
      <c r="AZ742" s="7"/>
      <c r="BA742" s="7"/>
      <c r="BB742" s="7"/>
      <c r="BC742" s="7"/>
      <c r="BD742" s="7"/>
      <c r="BE742" s="7"/>
      <c r="BF742" s="7"/>
      <c r="BG742" s="7"/>
      <c r="BH742" s="7"/>
      <c r="BI742" s="7"/>
      <c r="BJ742" s="7"/>
      <c r="BK742" s="7"/>
      <c r="BL742" s="7"/>
      <c r="BM742" s="7"/>
    </row>
    <row r="743" spans="1:65" ht="15.5"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c r="AT743" s="7"/>
      <c r="AU743" s="7"/>
      <c r="AV743" s="7"/>
      <c r="AW743" s="7"/>
      <c r="AX743" s="7"/>
      <c r="AY743" s="7"/>
      <c r="AZ743" s="7"/>
      <c r="BA743" s="7"/>
      <c r="BB743" s="7"/>
      <c r="BC743" s="7"/>
      <c r="BD743" s="7"/>
      <c r="BE743" s="7"/>
      <c r="BF743" s="7"/>
      <c r="BG743" s="7"/>
      <c r="BH743" s="7"/>
      <c r="BI743" s="7"/>
      <c r="BJ743" s="7"/>
      <c r="BK743" s="7"/>
      <c r="BL743" s="7"/>
      <c r="BM743" s="7"/>
    </row>
    <row r="744" spans="1:65" ht="15.5"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c r="AT744" s="7"/>
      <c r="AU744" s="7"/>
      <c r="AV744" s="7"/>
      <c r="AW744" s="7"/>
      <c r="AX744" s="7"/>
      <c r="AY744" s="7"/>
      <c r="AZ744" s="7"/>
      <c r="BA744" s="7"/>
      <c r="BB744" s="7"/>
      <c r="BC744" s="7"/>
      <c r="BD744" s="7"/>
      <c r="BE744" s="7"/>
      <c r="BF744" s="7"/>
      <c r="BG744" s="7"/>
      <c r="BH744" s="7"/>
      <c r="BI744" s="7"/>
      <c r="BJ744" s="7"/>
      <c r="BK744" s="7"/>
      <c r="BL744" s="7"/>
      <c r="BM744" s="7"/>
    </row>
    <row r="745" spans="1:65" ht="15.5"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c r="AT745" s="7"/>
      <c r="AU745" s="7"/>
      <c r="AV745" s="7"/>
      <c r="AW745" s="7"/>
      <c r="AX745" s="7"/>
      <c r="AY745" s="7"/>
      <c r="AZ745" s="7"/>
      <c r="BA745" s="7"/>
      <c r="BB745" s="7"/>
      <c r="BC745" s="7"/>
      <c r="BD745" s="7"/>
      <c r="BE745" s="7"/>
      <c r="BF745" s="7"/>
      <c r="BG745" s="7"/>
      <c r="BH745" s="7"/>
      <c r="BI745" s="7"/>
      <c r="BJ745" s="7"/>
      <c r="BK745" s="7"/>
      <c r="BL745" s="7"/>
      <c r="BM745" s="7"/>
    </row>
    <row r="746" spans="1:65" ht="15.5"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c r="AT746" s="7"/>
      <c r="AU746" s="7"/>
      <c r="AV746" s="7"/>
      <c r="AW746" s="7"/>
      <c r="AX746" s="7"/>
      <c r="AY746" s="7"/>
      <c r="AZ746" s="7"/>
      <c r="BA746" s="7"/>
      <c r="BB746" s="7"/>
      <c r="BC746" s="7"/>
      <c r="BD746" s="7"/>
      <c r="BE746" s="7"/>
      <c r="BF746" s="7"/>
      <c r="BG746" s="7"/>
      <c r="BH746" s="7"/>
      <c r="BI746" s="7"/>
      <c r="BJ746" s="7"/>
      <c r="BK746" s="7"/>
      <c r="BL746" s="7"/>
      <c r="BM746" s="7"/>
    </row>
    <row r="747" spans="1:65" ht="15.5"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c r="AT747" s="7"/>
      <c r="AU747" s="7"/>
      <c r="AV747" s="7"/>
      <c r="AW747" s="7"/>
      <c r="AX747" s="7"/>
      <c r="AY747" s="7"/>
      <c r="AZ747" s="7"/>
      <c r="BA747" s="7"/>
      <c r="BB747" s="7"/>
      <c r="BC747" s="7"/>
      <c r="BD747" s="7"/>
      <c r="BE747" s="7"/>
      <c r="BF747" s="7"/>
      <c r="BG747" s="7"/>
      <c r="BH747" s="7"/>
      <c r="BI747" s="7"/>
      <c r="BJ747" s="7"/>
      <c r="BK747" s="7"/>
      <c r="BL747" s="7"/>
      <c r="BM747" s="7"/>
    </row>
    <row r="748" spans="1:65" ht="15.5"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c r="AT748" s="7"/>
      <c r="AU748" s="7"/>
      <c r="AV748" s="7"/>
      <c r="AW748" s="7"/>
      <c r="AX748" s="7"/>
      <c r="AY748" s="7"/>
      <c r="AZ748" s="7"/>
      <c r="BA748" s="7"/>
      <c r="BB748" s="7"/>
      <c r="BC748" s="7"/>
      <c r="BD748" s="7"/>
      <c r="BE748" s="7"/>
      <c r="BF748" s="7"/>
      <c r="BG748" s="7"/>
      <c r="BH748" s="7"/>
      <c r="BI748" s="7"/>
      <c r="BJ748" s="7"/>
      <c r="BK748" s="7"/>
      <c r="BL748" s="7"/>
      <c r="BM748" s="7"/>
    </row>
    <row r="749" spans="1:65" ht="15.5"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c r="AT749" s="7"/>
      <c r="AU749" s="7"/>
      <c r="AV749" s="7"/>
      <c r="AW749" s="7"/>
      <c r="AX749" s="7"/>
      <c r="AY749" s="7"/>
      <c r="AZ749" s="7"/>
      <c r="BA749" s="7"/>
      <c r="BB749" s="7"/>
      <c r="BC749" s="7"/>
      <c r="BD749" s="7"/>
      <c r="BE749" s="7"/>
      <c r="BF749" s="7"/>
      <c r="BG749" s="7"/>
      <c r="BH749" s="7"/>
      <c r="BI749" s="7"/>
      <c r="BJ749" s="7"/>
      <c r="BK749" s="7"/>
      <c r="BL749" s="7"/>
      <c r="BM749" s="7"/>
    </row>
    <row r="750" spans="1:65" ht="15.5"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c r="AT750" s="7"/>
      <c r="AU750" s="7"/>
      <c r="AV750" s="7"/>
      <c r="AW750" s="7"/>
      <c r="AX750" s="7"/>
      <c r="AY750" s="7"/>
      <c r="AZ750" s="7"/>
      <c r="BA750" s="7"/>
      <c r="BB750" s="7"/>
      <c r="BC750" s="7"/>
      <c r="BD750" s="7"/>
      <c r="BE750" s="7"/>
      <c r="BF750" s="7"/>
      <c r="BG750" s="7"/>
      <c r="BH750" s="7"/>
      <c r="BI750" s="7"/>
      <c r="BJ750" s="7"/>
      <c r="BK750" s="7"/>
      <c r="BL750" s="7"/>
      <c r="BM750" s="7"/>
    </row>
    <row r="751" spans="1:65" ht="15.5"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c r="AT751" s="7"/>
      <c r="AU751" s="7"/>
      <c r="AV751" s="7"/>
      <c r="AW751" s="7"/>
      <c r="AX751" s="7"/>
      <c r="AY751" s="7"/>
      <c r="AZ751" s="7"/>
      <c r="BA751" s="7"/>
      <c r="BB751" s="7"/>
      <c r="BC751" s="7"/>
      <c r="BD751" s="7"/>
      <c r="BE751" s="7"/>
      <c r="BF751" s="7"/>
      <c r="BG751" s="7"/>
      <c r="BH751" s="7"/>
      <c r="BI751" s="7"/>
      <c r="BJ751" s="7"/>
      <c r="BK751" s="7"/>
      <c r="BL751" s="7"/>
      <c r="BM751" s="7"/>
    </row>
    <row r="752" spans="1:65" ht="15.5"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c r="AT752" s="7"/>
      <c r="AU752" s="7"/>
      <c r="AV752" s="7"/>
      <c r="AW752" s="7"/>
      <c r="AX752" s="7"/>
      <c r="AY752" s="7"/>
      <c r="AZ752" s="7"/>
      <c r="BA752" s="7"/>
      <c r="BB752" s="7"/>
      <c r="BC752" s="7"/>
      <c r="BD752" s="7"/>
      <c r="BE752" s="7"/>
      <c r="BF752" s="7"/>
      <c r="BG752" s="7"/>
      <c r="BH752" s="7"/>
      <c r="BI752" s="7"/>
      <c r="BJ752" s="7"/>
      <c r="BK752" s="7"/>
      <c r="BL752" s="7"/>
      <c r="BM752" s="7"/>
    </row>
    <row r="753" spans="1:65" ht="15.5"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c r="AT753" s="7"/>
      <c r="AU753" s="7"/>
      <c r="AV753" s="7"/>
      <c r="AW753" s="7"/>
      <c r="AX753" s="7"/>
      <c r="AY753" s="7"/>
      <c r="AZ753" s="7"/>
      <c r="BA753" s="7"/>
      <c r="BB753" s="7"/>
      <c r="BC753" s="7"/>
      <c r="BD753" s="7"/>
      <c r="BE753" s="7"/>
      <c r="BF753" s="7"/>
      <c r="BG753" s="7"/>
      <c r="BH753" s="7"/>
      <c r="BI753" s="7"/>
      <c r="BJ753" s="7"/>
      <c r="BK753" s="7"/>
      <c r="BL753" s="7"/>
      <c r="BM753" s="7"/>
    </row>
    <row r="754" spans="1:65" ht="15.5"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c r="AT754" s="7"/>
      <c r="AU754" s="7"/>
      <c r="AV754" s="7"/>
      <c r="AW754" s="7"/>
      <c r="AX754" s="7"/>
      <c r="AY754" s="7"/>
      <c r="AZ754" s="7"/>
      <c r="BA754" s="7"/>
      <c r="BB754" s="7"/>
      <c r="BC754" s="7"/>
      <c r="BD754" s="7"/>
      <c r="BE754" s="7"/>
      <c r="BF754" s="7"/>
      <c r="BG754" s="7"/>
      <c r="BH754" s="7"/>
      <c r="BI754" s="7"/>
      <c r="BJ754" s="7"/>
      <c r="BK754" s="7"/>
      <c r="BL754" s="7"/>
      <c r="BM754" s="7"/>
    </row>
    <row r="755" spans="1:65" ht="15.5"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c r="AT755" s="7"/>
      <c r="AU755" s="7"/>
      <c r="AV755" s="7"/>
      <c r="AW755" s="7"/>
      <c r="AX755" s="7"/>
      <c r="AY755" s="7"/>
      <c r="AZ755" s="7"/>
      <c r="BA755" s="7"/>
      <c r="BB755" s="7"/>
      <c r="BC755" s="7"/>
      <c r="BD755" s="7"/>
      <c r="BE755" s="7"/>
      <c r="BF755" s="7"/>
      <c r="BG755" s="7"/>
      <c r="BH755" s="7"/>
      <c r="BI755" s="7"/>
      <c r="BJ755" s="7"/>
      <c r="BK755" s="7"/>
      <c r="BL755" s="7"/>
      <c r="BM755" s="7"/>
    </row>
    <row r="756" spans="1:65" ht="15.5"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c r="AT756" s="7"/>
      <c r="AU756" s="7"/>
      <c r="AV756" s="7"/>
      <c r="AW756" s="7"/>
      <c r="AX756" s="7"/>
      <c r="AY756" s="7"/>
      <c r="AZ756" s="7"/>
      <c r="BA756" s="7"/>
      <c r="BB756" s="7"/>
      <c r="BC756" s="7"/>
      <c r="BD756" s="7"/>
      <c r="BE756" s="7"/>
      <c r="BF756" s="7"/>
      <c r="BG756" s="7"/>
      <c r="BH756" s="7"/>
      <c r="BI756" s="7"/>
      <c r="BJ756" s="7"/>
      <c r="BK756" s="7"/>
      <c r="BL756" s="7"/>
      <c r="BM756" s="7"/>
    </row>
    <row r="757" spans="1:65" ht="15.5"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c r="AT757" s="7"/>
      <c r="AU757" s="7"/>
      <c r="AV757" s="7"/>
      <c r="AW757" s="7"/>
      <c r="AX757" s="7"/>
      <c r="AY757" s="7"/>
      <c r="AZ757" s="7"/>
      <c r="BA757" s="7"/>
      <c r="BB757" s="7"/>
      <c r="BC757" s="7"/>
      <c r="BD757" s="7"/>
      <c r="BE757" s="7"/>
      <c r="BF757" s="7"/>
      <c r="BG757" s="7"/>
      <c r="BH757" s="7"/>
      <c r="BI757" s="7"/>
      <c r="BJ757" s="7"/>
      <c r="BK757" s="7"/>
      <c r="BL757" s="7"/>
      <c r="BM757" s="7"/>
    </row>
    <row r="758" spans="1:65" ht="15.5"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c r="AT758" s="7"/>
      <c r="AU758" s="7"/>
      <c r="AV758" s="7"/>
      <c r="AW758" s="7"/>
      <c r="AX758" s="7"/>
      <c r="AY758" s="7"/>
      <c r="AZ758" s="7"/>
      <c r="BA758" s="7"/>
      <c r="BB758" s="7"/>
      <c r="BC758" s="7"/>
      <c r="BD758" s="7"/>
      <c r="BE758" s="7"/>
      <c r="BF758" s="7"/>
      <c r="BG758" s="7"/>
      <c r="BH758" s="7"/>
      <c r="BI758" s="7"/>
      <c r="BJ758" s="7"/>
      <c r="BK758" s="7"/>
      <c r="BL758" s="7"/>
      <c r="BM758" s="7"/>
    </row>
    <row r="759" spans="1:65" ht="15.5"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c r="AT759" s="7"/>
      <c r="AU759" s="7"/>
      <c r="AV759" s="7"/>
      <c r="AW759" s="7"/>
      <c r="AX759" s="7"/>
      <c r="AY759" s="7"/>
      <c r="AZ759" s="7"/>
      <c r="BA759" s="7"/>
      <c r="BB759" s="7"/>
      <c r="BC759" s="7"/>
      <c r="BD759" s="7"/>
      <c r="BE759" s="7"/>
      <c r="BF759" s="7"/>
      <c r="BG759" s="7"/>
      <c r="BH759" s="7"/>
      <c r="BI759" s="7"/>
      <c r="BJ759" s="7"/>
      <c r="BK759" s="7"/>
      <c r="BL759" s="7"/>
      <c r="BM759" s="7"/>
    </row>
    <row r="760" spans="1:65" ht="15.5"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c r="AT760" s="7"/>
      <c r="AU760" s="7"/>
      <c r="AV760" s="7"/>
      <c r="AW760" s="7"/>
      <c r="AX760" s="7"/>
      <c r="AY760" s="7"/>
      <c r="AZ760" s="7"/>
      <c r="BA760" s="7"/>
      <c r="BB760" s="7"/>
      <c r="BC760" s="7"/>
      <c r="BD760" s="7"/>
      <c r="BE760" s="7"/>
      <c r="BF760" s="7"/>
      <c r="BG760" s="7"/>
      <c r="BH760" s="7"/>
      <c r="BI760" s="7"/>
      <c r="BJ760" s="7"/>
      <c r="BK760" s="7"/>
      <c r="BL760" s="7"/>
      <c r="BM760" s="7"/>
    </row>
    <row r="761" spans="1:65" ht="15.5"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c r="AT761" s="7"/>
      <c r="AU761" s="7"/>
      <c r="AV761" s="7"/>
      <c r="AW761" s="7"/>
      <c r="AX761" s="7"/>
      <c r="AY761" s="7"/>
      <c r="AZ761" s="7"/>
      <c r="BA761" s="7"/>
      <c r="BB761" s="7"/>
      <c r="BC761" s="7"/>
      <c r="BD761" s="7"/>
      <c r="BE761" s="7"/>
      <c r="BF761" s="7"/>
      <c r="BG761" s="7"/>
      <c r="BH761" s="7"/>
      <c r="BI761" s="7"/>
      <c r="BJ761" s="7"/>
      <c r="BK761" s="7"/>
      <c r="BL761" s="7"/>
      <c r="BM761" s="7"/>
    </row>
    <row r="762" spans="1:65" ht="15.5"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c r="AT762" s="7"/>
      <c r="AU762" s="7"/>
      <c r="AV762" s="7"/>
      <c r="AW762" s="7"/>
      <c r="AX762" s="7"/>
      <c r="AY762" s="7"/>
      <c r="AZ762" s="7"/>
      <c r="BA762" s="7"/>
      <c r="BB762" s="7"/>
      <c r="BC762" s="7"/>
      <c r="BD762" s="7"/>
      <c r="BE762" s="7"/>
      <c r="BF762" s="7"/>
      <c r="BG762" s="7"/>
      <c r="BH762" s="7"/>
      <c r="BI762" s="7"/>
      <c r="BJ762" s="7"/>
      <c r="BK762" s="7"/>
      <c r="BL762" s="7"/>
      <c r="BM762" s="7"/>
    </row>
    <row r="763" spans="1:65" ht="15.5"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c r="AT763" s="7"/>
      <c r="AU763" s="7"/>
      <c r="AV763" s="7"/>
      <c r="AW763" s="7"/>
      <c r="AX763" s="7"/>
      <c r="AY763" s="7"/>
      <c r="AZ763" s="7"/>
      <c r="BA763" s="7"/>
      <c r="BB763" s="7"/>
      <c r="BC763" s="7"/>
      <c r="BD763" s="7"/>
      <c r="BE763" s="7"/>
      <c r="BF763" s="7"/>
      <c r="BG763" s="7"/>
      <c r="BH763" s="7"/>
      <c r="BI763" s="7"/>
      <c r="BJ763" s="7"/>
      <c r="BK763" s="7"/>
      <c r="BL763" s="7"/>
      <c r="BM763" s="7"/>
    </row>
    <row r="764" spans="1:65" ht="15.5"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c r="AT764" s="7"/>
      <c r="AU764" s="7"/>
      <c r="AV764" s="7"/>
      <c r="AW764" s="7"/>
      <c r="AX764" s="7"/>
      <c r="AY764" s="7"/>
      <c r="AZ764" s="7"/>
      <c r="BA764" s="7"/>
      <c r="BB764" s="7"/>
      <c r="BC764" s="7"/>
      <c r="BD764" s="7"/>
      <c r="BE764" s="7"/>
      <c r="BF764" s="7"/>
      <c r="BG764" s="7"/>
      <c r="BH764" s="7"/>
      <c r="BI764" s="7"/>
      <c r="BJ764" s="7"/>
      <c r="BK764" s="7"/>
      <c r="BL764" s="7"/>
      <c r="BM764" s="7"/>
    </row>
    <row r="765" spans="1:65" ht="15.5"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c r="AT765" s="7"/>
      <c r="AU765" s="7"/>
      <c r="AV765" s="7"/>
      <c r="AW765" s="7"/>
      <c r="AX765" s="7"/>
      <c r="AY765" s="7"/>
      <c r="AZ765" s="7"/>
      <c r="BA765" s="7"/>
      <c r="BB765" s="7"/>
      <c r="BC765" s="7"/>
      <c r="BD765" s="7"/>
      <c r="BE765" s="7"/>
      <c r="BF765" s="7"/>
      <c r="BG765" s="7"/>
      <c r="BH765" s="7"/>
      <c r="BI765" s="7"/>
      <c r="BJ765" s="7"/>
      <c r="BK765" s="7"/>
      <c r="BL765" s="7"/>
      <c r="BM765" s="7"/>
    </row>
    <row r="766" spans="1:65" ht="15.5"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c r="AT766" s="7"/>
      <c r="AU766" s="7"/>
      <c r="AV766" s="7"/>
      <c r="AW766" s="7"/>
      <c r="AX766" s="7"/>
      <c r="AY766" s="7"/>
      <c r="AZ766" s="7"/>
      <c r="BA766" s="7"/>
      <c r="BB766" s="7"/>
      <c r="BC766" s="7"/>
      <c r="BD766" s="7"/>
      <c r="BE766" s="7"/>
      <c r="BF766" s="7"/>
      <c r="BG766" s="7"/>
      <c r="BH766" s="7"/>
      <c r="BI766" s="7"/>
      <c r="BJ766" s="7"/>
      <c r="BK766" s="7"/>
      <c r="BL766" s="7"/>
      <c r="BM766" s="7"/>
    </row>
    <row r="767" spans="1:65" ht="15.5"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c r="AT767" s="7"/>
      <c r="AU767" s="7"/>
      <c r="AV767" s="7"/>
      <c r="AW767" s="7"/>
      <c r="AX767" s="7"/>
      <c r="AY767" s="7"/>
      <c r="AZ767" s="7"/>
      <c r="BA767" s="7"/>
      <c r="BB767" s="7"/>
      <c r="BC767" s="7"/>
      <c r="BD767" s="7"/>
      <c r="BE767" s="7"/>
      <c r="BF767" s="7"/>
      <c r="BG767" s="7"/>
      <c r="BH767" s="7"/>
      <c r="BI767" s="7"/>
      <c r="BJ767" s="7"/>
      <c r="BK767" s="7"/>
      <c r="BL767" s="7"/>
      <c r="BM767" s="7"/>
    </row>
    <row r="768" spans="1:65" ht="15.5"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c r="AT768" s="7"/>
      <c r="AU768" s="7"/>
      <c r="AV768" s="7"/>
      <c r="AW768" s="7"/>
      <c r="AX768" s="7"/>
      <c r="AY768" s="7"/>
      <c r="AZ768" s="7"/>
      <c r="BA768" s="7"/>
      <c r="BB768" s="7"/>
      <c r="BC768" s="7"/>
      <c r="BD768" s="7"/>
      <c r="BE768" s="7"/>
      <c r="BF768" s="7"/>
      <c r="BG768" s="7"/>
      <c r="BH768" s="7"/>
      <c r="BI768" s="7"/>
      <c r="BJ768" s="7"/>
      <c r="BK768" s="7"/>
      <c r="BL768" s="7"/>
      <c r="BM768" s="7"/>
    </row>
    <row r="769" spans="1:65" ht="15.5"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c r="AT769" s="7"/>
      <c r="AU769" s="7"/>
      <c r="AV769" s="7"/>
      <c r="AW769" s="7"/>
      <c r="AX769" s="7"/>
      <c r="AY769" s="7"/>
      <c r="AZ769" s="7"/>
      <c r="BA769" s="7"/>
      <c r="BB769" s="7"/>
      <c r="BC769" s="7"/>
      <c r="BD769" s="7"/>
      <c r="BE769" s="7"/>
      <c r="BF769" s="7"/>
      <c r="BG769" s="7"/>
      <c r="BH769" s="7"/>
      <c r="BI769" s="7"/>
      <c r="BJ769" s="7"/>
      <c r="BK769" s="7"/>
      <c r="BL769" s="7"/>
      <c r="BM769" s="7"/>
    </row>
    <row r="770" spans="1:65" ht="15.5"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c r="AT770" s="7"/>
      <c r="AU770" s="7"/>
      <c r="AV770" s="7"/>
      <c r="AW770" s="7"/>
      <c r="AX770" s="7"/>
      <c r="AY770" s="7"/>
      <c r="AZ770" s="7"/>
      <c r="BA770" s="7"/>
      <c r="BB770" s="7"/>
      <c r="BC770" s="7"/>
      <c r="BD770" s="7"/>
      <c r="BE770" s="7"/>
      <c r="BF770" s="7"/>
      <c r="BG770" s="7"/>
      <c r="BH770" s="7"/>
      <c r="BI770" s="7"/>
      <c r="BJ770" s="7"/>
      <c r="BK770" s="7"/>
      <c r="BL770" s="7"/>
      <c r="BM770" s="7"/>
    </row>
    <row r="771" spans="1:65" ht="15.5"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c r="AT771" s="7"/>
      <c r="AU771" s="7"/>
      <c r="AV771" s="7"/>
      <c r="AW771" s="7"/>
      <c r="AX771" s="7"/>
      <c r="AY771" s="7"/>
      <c r="AZ771" s="7"/>
      <c r="BA771" s="7"/>
      <c r="BB771" s="7"/>
      <c r="BC771" s="7"/>
      <c r="BD771" s="7"/>
      <c r="BE771" s="7"/>
      <c r="BF771" s="7"/>
      <c r="BG771" s="7"/>
      <c r="BH771" s="7"/>
      <c r="BI771" s="7"/>
      <c r="BJ771" s="7"/>
      <c r="BK771" s="7"/>
      <c r="BL771" s="7"/>
      <c r="BM771" s="7"/>
    </row>
    <row r="772" spans="1:65" ht="15.5"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c r="AW772" s="7"/>
      <c r="AX772" s="7"/>
      <c r="AY772" s="7"/>
      <c r="AZ772" s="7"/>
      <c r="BA772" s="7"/>
      <c r="BB772" s="7"/>
      <c r="BC772" s="7"/>
      <c r="BD772" s="7"/>
      <c r="BE772" s="7"/>
      <c r="BF772" s="7"/>
      <c r="BG772" s="7"/>
      <c r="BH772" s="7"/>
      <c r="BI772" s="7"/>
      <c r="BJ772" s="7"/>
      <c r="BK772" s="7"/>
      <c r="BL772" s="7"/>
      <c r="BM772" s="7"/>
    </row>
    <row r="773" spans="1:65" ht="15.5"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c r="AT773" s="7"/>
      <c r="AU773" s="7"/>
      <c r="AV773" s="7"/>
      <c r="AW773" s="7"/>
      <c r="AX773" s="7"/>
      <c r="AY773" s="7"/>
      <c r="AZ773" s="7"/>
      <c r="BA773" s="7"/>
      <c r="BB773" s="7"/>
      <c r="BC773" s="7"/>
      <c r="BD773" s="7"/>
      <c r="BE773" s="7"/>
      <c r="BF773" s="7"/>
      <c r="BG773" s="7"/>
      <c r="BH773" s="7"/>
      <c r="BI773" s="7"/>
      <c r="BJ773" s="7"/>
      <c r="BK773" s="7"/>
      <c r="BL773" s="7"/>
      <c r="BM773" s="7"/>
    </row>
    <row r="774" spans="1:65" ht="15.5"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c r="AT774" s="7"/>
      <c r="AU774" s="7"/>
      <c r="AV774" s="7"/>
      <c r="AW774" s="7"/>
      <c r="AX774" s="7"/>
      <c r="AY774" s="7"/>
      <c r="AZ774" s="7"/>
      <c r="BA774" s="7"/>
      <c r="BB774" s="7"/>
      <c r="BC774" s="7"/>
      <c r="BD774" s="7"/>
      <c r="BE774" s="7"/>
      <c r="BF774" s="7"/>
      <c r="BG774" s="7"/>
      <c r="BH774" s="7"/>
      <c r="BI774" s="7"/>
      <c r="BJ774" s="7"/>
      <c r="BK774" s="7"/>
      <c r="BL774" s="7"/>
      <c r="BM774" s="7"/>
    </row>
    <row r="775" spans="1:65" ht="15.5"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c r="AT775" s="7"/>
      <c r="AU775" s="7"/>
      <c r="AV775" s="7"/>
      <c r="AW775" s="7"/>
      <c r="AX775" s="7"/>
      <c r="AY775" s="7"/>
      <c r="AZ775" s="7"/>
      <c r="BA775" s="7"/>
      <c r="BB775" s="7"/>
      <c r="BC775" s="7"/>
      <c r="BD775" s="7"/>
      <c r="BE775" s="7"/>
      <c r="BF775" s="7"/>
      <c r="BG775" s="7"/>
      <c r="BH775" s="7"/>
      <c r="BI775" s="7"/>
      <c r="BJ775" s="7"/>
      <c r="BK775" s="7"/>
      <c r="BL775" s="7"/>
      <c r="BM775" s="7"/>
    </row>
    <row r="776" spans="1:65" ht="15.5"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c r="AT776" s="7"/>
      <c r="AU776" s="7"/>
      <c r="AV776" s="7"/>
      <c r="AW776" s="7"/>
      <c r="AX776" s="7"/>
      <c r="AY776" s="7"/>
      <c r="AZ776" s="7"/>
      <c r="BA776" s="7"/>
      <c r="BB776" s="7"/>
      <c r="BC776" s="7"/>
      <c r="BD776" s="7"/>
      <c r="BE776" s="7"/>
      <c r="BF776" s="7"/>
      <c r="BG776" s="7"/>
      <c r="BH776" s="7"/>
      <c r="BI776" s="7"/>
      <c r="BJ776" s="7"/>
      <c r="BK776" s="7"/>
      <c r="BL776" s="7"/>
      <c r="BM776" s="7"/>
    </row>
    <row r="777" spans="1:65" ht="15.5"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c r="AT777" s="7"/>
      <c r="AU777" s="7"/>
      <c r="AV777" s="7"/>
      <c r="AW777" s="7"/>
      <c r="AX777" s="7"/>
      <c r="AY777" s="7"/>
      <c r="AZ777" s="7"/>
      <c r="BA777" s="7"/>
      <c r="BB777" s="7"/>
      <c r="BC777" s="7"/>
      <c r="BD777" s="7"/>
      <c r="BE777" s="7"/>
      <c r="BF777" s="7"/>
      <c r="BG777" s="7"/>
      <c r="BH777" s="7"/>
      <c r="BI777" s="7"/>
      <c r="BJ777" s="7"/>
      <c r="BK777" s="7"/>
      <c r="BL777" s="7"/>
      <c r="BM777" s="7"/>
    </row>
    <row r="778" spans="1:65" ht="15.5"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c r="AT778" s="7"/>
      <c r="AU778" s="7"/>
      <c r="AV778" s="7"/>
      <c r="AW778" s="7"/>
      <c r="AX778" s="7"/>
      <c r="AY778" s="7"/>
      <c r="AZ778" s="7"/>
      <c r="BA778" s="7"/>
      <c r="BB778" s="7"/>
      <c r="BC778" s="7"/>
      <c r="BD778" s="7"/>
      <c r="BE778" s="7"/>
      <c r="BF778" s="7"/>
      <c r="BG778" s="7"/>
      <c r="BH778" s="7"/>
      <c r="BI778" s="7"/>
      <c r="BJ778" s="7"/>
      <c r="BK778" s="7"/>
      <c r="BL778" s="7"/>
      <c r="BM778" s="7"/>
    </row>
    <row r="779" spans="1:65" ht="15.5"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c r="AT779" s="7"/>
      <c r="AU779" s="7"/>
      <c r="AV779" s="7"/>
      <c r="AW779" s="7"/>
      <c r="AX779" s="7"/>
      <c r="AY779" s="7"/>
      <c r="AZ779" s="7"/>
      <c r="BA779" s="7"/>
      <c r="BB779" s="7"/>
      <c r="BC779" s="7"/>
      <c r="BD779" s="7"/>
      <c r="BE779" s="7"/>
      <c r="BF779" s="7"/>
      <c r="BG779" s="7"/>
      <c r="BH779" s="7"/>
      <c r="BI779" s="7"/>
      <c r="BJ779" s="7"/>
      <c r="BK779" s="7"/>
      <c r="BL779" s="7"/>
      <c r="BM779" s="7"/>
    </row>
    <row r="780" spans="1:65" ht="15.5"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c r="AT780" s="7"/>
      <c r="AU780" s="7"/>
      <c r="AV780" s="7"/>
      <c r="AW780" s="7"/>
      <c r="AX780" s="7"/>
      <c r="AY780" s="7"/>
      <c r="AZ780" s="7"/>
      <c r="BA780" s="7"/>
      <c r="BB780" s="7"/>
      <c r="BC780" s="7"/>
      <c r="BD780" s="7"/>
      <c r="BE780" s="7"/>
      <c r="BF780" s="7"/>
      <c r="BG780" s="7"/>
      <c r="BH780" s="7"/>
      <c r="BI780" s="7"/>
      <c r="BJ780" s="7"/>
      <c r="BK780" s="7"/>
      <c r="BL780" s="7"/>
      <c r="BM780" s="7"/>
    </row>
    <row r="781" spans="1:65" ht="15.5"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c r="AT781" s="7"/>
      <c r="AU781" s="7"/>
      <c r="AV781" s="7"/>
      <c r="AW781" s="7"/>
      <c r="AX781" s="7"/>
      <c r="AY781" s="7"/>
      <c r="AZ781" s="7"/>
      <c r="BA781" s="7"/>
      <c r="BB781" s="7"/>
      <c r="BC781" s="7"/>
      <c r="BD781" s="7"/>
      <c r="BE781" s="7"/>
      <c r="BF781" s="7"/>
      <c r="BG781" s="7"/>
      <c r="BH781" s="7"/>
      <c r="BI781" s="7"/>
      <c r="BJ781" s="7"/>
      <c r="BK781" s="7"/>
      <c r="BL781" s="7"/>
      <c r="BM781" s="7"/>
    </row>
    <row r="782" spans="1:65" ht="15.5"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c r="AT782" s="7"/>
      <c r="AU782" s="7"/>
      <c r="AV782" s="7"/>
      <c r="AW782" s="7"/>
      <c r="AX782" s="7"/>
      <c r="AY782" s="7"/>
      <c r="AZ782" s="7"/>
      <c r="BA782" s="7"/>
      <c r="BB782" s="7"/>
      <c r="BC782" s="7"/>
      <c r="BD782" s="7"/>
      <c r="BE782" s="7"/>
      <c r="BF782" s="7"/>
      <c r="BG782" s="7"/>
      <c r="BH782" s="7"/>
      <c r="BI782" s="7"/>
      <c r="BJ782" s="7"/>
      <c r="BK782" s="7"/>
      <c r="BL782" s="7"/>
      <c r="BM782" s="7"/>
    </row>
    <row r="783" spans="1:65" ht="15.5"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c r="AT783" s="7"/>
      <c r="AU783" s="7"/>
      <c r="AV783" s="7"/>
      <c r="AW783" s="7"/>
      <c r="AX783" s="7"/>
      <c r="AY783" s="7"/>
      <c r="AZ783" s="7"/>
      <c r="BA783" s="7"/>
      <c r="BB783" s="7"/>
      <c r="BC783" s="7"/>
      <c r="BD783" s="7"/>
      <c r="BE783" s="7"/>
      <c r="BF783" s="7"/>
      <c r="BG783" s="7"/>
      <c r="BH783" s="7"/>
      <c r="BI783" s="7"/>
      <c r="BJ783" s="7"/>
      <c r="BK783" s="7"/>
      <c r="BL783" s="7"/>
      <c r="BM783" s="7"/>
    </row>
    <row r="784" spans="1:65" ht="15.5"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c r="AT784" s="7"/>
      <c r="AU784" s="7"/>
      <c r="AV784" s="7"/>
      <c r="AW784" s="7"/>
      <c r="AX784" s="7"/>
      <c r="AY784" s="7"/>
      <c r="AZ784" s="7"/>
      <c r="BA784" s="7"/>
      <c r="BB784" s="7"/>
      <c r="BC784" s="7"/>
      <c r="BD784" s="7"/>
      <c r="BE784" s="7"/>
      <c r="BF784" s="7"/>
      <c r="BG784" s="7"/>
      <c r="BH784" s="7"/>
      <c r="BI784" s="7"/>
      <c r="BJ784" s="7"/>
      <c r="BK784" s="7"/>
      <c r="BL784" s="7"/>
      <c r="BM784" s="7"/>
    </row>
    <row r="785" spans="1:65" ht="15.5"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c r="AT785" s="7"/>
      <c r="AU785" s="7"/>
      <c r="AV785" s="7"/>
      <c r="AW785" s="7"/>
      <c r="AX785" s="7"/>
      <c r="AY785" s="7"/>
      <c r="AZ785" s="7"/>
      <c r="BA785" s="7"/>
      <c r="BB785" s="7"/>
      <c r="BC785" s="7"/>
      <c r="BD785" s="7"/>
      <c r="BE785" s="7"/>
      <c r="BF785" s="7"/>
      <c r="BG785" s="7"/>
      <c r="BH785" s="7"/>
      <c r="BI785" s="7"/>
      <c r="BJ785" s="7"/>
      <c r="BK785" s="7"/>
      <c r="BL785" s="7"/>
      <c r="BM785" s="7"/>
    </row>
    <row r="786" spans="1:65" ht="15.5"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c r="AT786" s="7"/>
      <c r="AU786" s="7"/>
      <c r="AV786" s="7"/>
      <c r="AW786" s="7"/>
      <c r="AX786" s="7"/>
      <c r="AY786" s="7"/>
      <c r="AZ786" s="7"/>
      <c r="BA786" s="7"/>
      <c r="BB786" s="7"/>
      <c r="BC786" s="7"/>
      <c r="BD786" s="7"/>
      <c r="BE786" s="7"/>
      <c r="BF786" s="7"/>
      <c r="BG786" s="7"/>
      <c r="BH786" s="7"/>
      <c r="BI786" s="7"/>
      <c r="BJ786" s="7"/>
      <c r="BK786" s="7"/>
      <c r="BL786" s="7"/>
      <c r="BM786" s="7"/>
    </row>
    <row r="787" spans="1:65" ht="15.5"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c r="AT787" s="7"/>
      <c r="AU787" s="7"/>
      <c r="AV787" s="7"/>
      <c r="AW787" s="7"/>
      <c r="AX787" s="7"/>
      <c r="AY787" s="7"/>
      <c r="AZ787" s="7"/>
      <c r="BA787" s="7"/>
      <c r="BB787" s="7"/>
      <c r="BC787" s="7"/>
      <c r="BD787" s="7"/>
      <c r="BE787" s="7"/>
      <c r="BF787" s="7"/>
      <c r="BG787" s="7"/>
      <c r="BH787" s="7"/>
      <c r="BI787" s="7"/>
      <c r="BJ787" s="7"/>
      <c r="BK787" s="7"/>
      <c r="BL787" s="7"/>
      <c r="BM787" s="7"/>
    </row>
    <row r="788" spans="1:65" ht="15.5"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c r="AT788" s="7"/>
      <c r="AU788" s="7"/>
      <c r="AV788" s="7"/>
      <c r="AW788" s="7"/>
      <c r="AX788" s="7"/>
      <c r="AY788" s="7"/>
      <c r="AZ788" s="7"/>
      <c r="BA788" s="7"/>
      <c r="BB788" s="7"/>
      <c r="BC788" s="7"/>
      <c r="BD788" s="7"/>
      <c r="BE788" s="7"/>
      <c r="BF788" s="7"/>
      <c r="BG788" s="7"/>
      <c r="BH788" s="7"/>
      <c r="BI788" s="7"/>
      <c r="BJ788" s="7"/>
      <c r="BK788" s="7"/>
      <c r="BL788" s="7"/>
      <c r="BM788" s="7"/>
    </row>
    <row r="789" spans="1:65" ht="15.5"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c r="AT789" s="7"/>
      <c r="AU789" s="7"/>
      <c r="AV789" s="7"/>
      <c r="AW789" s="7"/>
      <c r="AX789" s="7"/>
      <c r="AY789" s="7"/>
      <c r="AZ789" s="7"/>
      <c r="BA789" s="7"/>
      <c r="BB789" s="7"/>
      <c r="BC789" s="7"/>
      <c r="BD789" s="7"/>
      <c r="BE789" s="7"/>
      <c r="BF789" s="7"/>
      <c r="BG789" s="7"/>
      <c r="BH789" s="7"/>
      <c r="BI789" s="7"/>
      <c r="BJ789" s="7"/>
      <c r="BK789" s="7"/>
      <c r="BL789" s="7"/>
      <c r="BM789" s="7"/>
    </row>
    <row r="790" spans="1:65" ht="15.5"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c r="AT790" s="7"/>
      <c r="AU790" s="7"/>
      <c r="AV790" s="7"/>
      <c r="AW790" s="7"/>
      <c r="AX790" s="7"/>
      <c r="AY790" s="7"/>
      <c r="AZ790" s="7"/>
      <c r="BA790" s="7"/>
      <c r="BB790" s="7"/>
      <c r="BC790" s="7"/>
      <c r="BD790" s="7"/>
      <c r="BE790" s="7"/>
      <c r="BF790" s="7"/>
      <c r="BG790" s="7"/>
      <c r="BH790" s="7"/>
      <c r="BI790" s="7"/>
      <c r="BJ790" s="7"/>
      <c r="BK790" s="7"/>
      <c r="BL790" s="7"/>
      <c r="BM790" s="7"/>
    </row>
    <row r="791" spans="1:65" ht="15.5"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c r="AT791" s="7"/>
      <c r="AU791" s="7"/>
      <c r="AV791" s="7"/>
      <c r="AW791" s="7"/>
      <c r="AX791" s="7"/>
      <c r="AY791" s="7"/>
      <c r="AZ791" s="7"/>
      <c r="BA791" s="7"/>
      <c r="BB791" s="7"/>
      <c r="BC791" s="7"/>
      <c r="BD791" s="7"/>
      <c r="BE791" s="7"/>
      <c r="BF791" s="7"/>
      <c r="BG791" s="7"/>
      <c r="BH791" s="7"/>
      <c r="BI791" s="7"/>
      <c r="BJ791" s="7"/>
      <c r="BK791" s="7"/>
      <c r="BL791" s="7"/>
      <c r="BM791" s="7"/>
    </row>
    <row r="792" spans="1:65" ht="15.5"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c r="AT792" s="7"/>
      <c r="AU792" s="7"/>
      <c r="AV792" s="7"/>
      <c r="AW792" s="7"/>
      <c r="AX792" s="7"/>
      <c r="AY792" s="7"/>
      <c r="AZ792" s="7"/>
      <c r="BA792" s="7"/>
      <c r="BB792" s="7"/>
      <c r="BC792" s="7"/>
      <c r="BD792" s="7"/>
      <c r="BE792" s="7"/>
      <c r="BF792" s="7"/>
      <c r="BG792" s="7"/>
      <c r="BH792" s="7"/>
      <c r="BI792" s="7"/>
      <c r="BJ792" s="7"/>
      <c r="BK792" s="7"/>
      <c r="BL792" s="7"/>
      <c r="BM792" s="7"/>
    </row>
    <row r="793" spans="1:65" ht="15.5"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c r="AT793" s="7"/>
      <c r="AU793" s="7"/>
      <c r="AV793" s="7"/>
      <c r="AW793" s="7"/>
      <c r="AX793" s="7"/>
      <c r="AY793" s="7"/>
      <c r="AZ793" s="7"/>
      <c r="BA793" s="7"/>
      <c r="BB793" s="7"/>
      <c r="BC793" s="7"/>
      <c r="BD793" s="7"/>
      <c r="BE793" s="7"/>
      <c r="BF793" s="7"/>
      <c r="BG793" s="7"/>
      <c r="BH793" s="7"/>
      <c r="BI793" s="7"/>
      <c r="BJ793" s="7"/>
      <c r="BK793" s="7"/>
      <c r="BL793" s="7"/>
      <c r="BM793" s="7"/>
    </row>
    <row r="794" spans="1:65" ht="15.5"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c r="AT794" s="7"/>
      <c r="AU794" s="7"/>
      <c r="AV794" s="7"/>
      <c r="AW794" s="7"/>
      <c r="AX794" s="7"/>
      <c r="AY794" s="7"/>
      <c r="AZ794" s="7"/>
      <c r="BA794" s="7"/>
      <c r="BB794" s="7"/>
      <c r="BC794" s="7"/>
      <c r="BD794" s="7"/>
      <c r="BE794" s="7"/>
      <c r="BF794" s="7"/>
      <c r="BG794" s="7"/>
      <c r="BH794" s="7"/>
      <c r="BI794" s="7"/>
      <c r="BJ794" s="7"/>
      <c r="BK794" s="7"/>
      <c r="BL794" s="7"/>
      <c r="BM794" s="7"/>
    </row>
    <row r="795" spans="1:65" ht="15.5"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c r="AT795" s="7"/>
      <c r="AU795" s="7"/>
      <c r="AV795" s="7"/>
      <c r="AW795" s="7"/>
      <c r="AX795" s="7"/>
      <c r="AY795" s="7"/>
      <c r="AZ795" s="7"/>
      <c r="BA795" s="7"/>
      <c r="BB795" s="7"/>
      <c r="BC795" s="7"/>
      <c r="BD795" s="7"/>
      <c r="BE795" s="7"/>
      <c r="BF795" s="7"/>
      <c r="BG795" s="7"/>
      <c r="BH795" s="7"/>
      <c r="BI795" s="7"/>
      <c r="BJ795" s="7"/>
      <c r="BK795" s="7"/>
      <c r="BL795" s="7"/>
      <c r="BM795" s="7"/>
    </row>
    <row r="796" spans="1:65" ht="15.5"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c r="AT796" s="7"/>
      <c r="AU796" s="7"/>
      <c r="AV796" s="7"/>
      <c r="AW796" s="7"/>
      <c r="AX796" s="7"/>
      <c r="AY796" s="7"/>
      <c r="AZ796" s="7"/>
      <c r="BA796" s="7"/>
      <c r="BB796" s="7"/>
      <c r="BC796" s="7"/>
      <c r="BD796" s="7"/>
      <c r="BE796" s="7"/>
      <c r="BF796" s="7"/>
      <c r="BG796" s="7"/>
      <c r="BH796" s="7"/>
      <c r="BI796" s="7"/>
      <c r="BJ796" s="7"/>
      <c r="BK796" s="7"/>
      <c r="BL796" s="7"/>
      <c r="BM796" s="7"/>
    </row>
    <row r="797" spans="1:65" ht="15.5"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c r="AT797" s="7"/>
      <c r="AU797" s="7"/>
      <c r="AV797" s="7"/>
      <c r="AW797" s="7"/>
      <c r="AX797" s="7"/>
      <c r="AY797" s="7"/>
      <c r="AZ797" s="7"/>
      <c r="BA797" s="7"/>
      <c r="BB797" s="7"/>
      <c r="BC797" s="7"/>
      <c r="BD797" s="7"/>
      <c r="BE797" s="7"/>
      <c r="BF797" s="7"/>
      <c r="BG797" s="7"/>
      <c r="BH797" s="7"/>
      <c r="BI797" s="7"/>
      <c r="BJ797" s="7"/>
      <c r="BK797" s="7"/>
      <c r="BL797" s="7"/>
      <c r="BM797" s="7"/>
    </row>
    <row r="798" spans="1:65" ht="15.5"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c r="AT798" s="7"/>
      <c r="AU798" s="7"/>
      <c r="AV798" s="7"/>
      <c r="AW798" s="7"/>
      <c r="AX798" s="7"/>
      <c r="AY798" s="7"/>
      <c r="AZ798" s="7"/>
      <c r="BA798" s="7"/>
      <c r="BB798" s="7"/>
      <c r="BC798" s="7"/>
      <c r="BD798" s="7"/>
      <c r="BE798" s="7"/>
      <c r="BF798" s="7"/>
      <c r="BG798" s="7"/>
      <c r="BH798" s="7"/>
      <c r="BI798" s="7"/>
      <c r="BJ798" s="7"/>
      <c r="BK798" s="7"/>
      <c r="BL798" s="7"/>
      <c r="BM798" s="7"/>
    </row>
    <row r="799" spans="1:65" ht="15.5"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c r="AT799" s="7"/>
      <c r="AU799" s="7"/>
      <c r="AV799" s="7"/>
      <c r="AW799" s="7"/>
      <c r="AX799" s="7"/>
      <c r="AY799" s="7"/>
      <c r="AZ799" s="7"/>
      <c r="BA799" s="7"/>
      <c r="BB799" s="7"/>
      <c r="BC799" s="7"/>
      <c r="BD799" s="7"/>
      <c r="BE799" s="7"/>
      <c r="BF799" s="7"/>
      <c r="BG799" s="7"/>
      <c r="BH799" s="7"/>
      <c r="BI799" s="7"/>
      <c r="BJ799" s="7"/>
      <c r="BK799" s="7"/>
      <c r="BL799" s="7"/>
      <c r="BM799" s="7"/>
    </row>
    <row r="800" spans="1:65" ht="15.5"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c r="AT800" s="7"/>
      <c r="AU800" s="7"/>
      <c r="AV800" s="7"/>
      <c r="AW800" s="7"/>
      <c r="AX800" s="7"/>
      <c r="AY800" s="7"/>
      <c r="AZ800" s="7"/>
      <c r="BA800" s="7"/>
      <c r="BB800" s="7"/>
      <c r="BC800" s="7"/>
      <c r="BD800" s="7"/>
      <c r="BE800" s="7"/>
      <c r="BF800" s="7"/>
      <c r="BG800" s="7"/>
      <c r="BH800" s="7"/>
      <c r="BI800" s="7"/>
      <c r="BJ800" s="7"/>
      <c r="BK800" s="7"/>
      <c r="BL800" s="7"/>
      <c r="BM800" s="7"/>
    </row>
    <row r="801" spans="1:65" ht="15.5"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c r="AT801" s="7"/>
      <c r="AU801" s="7"/>
      <c r="AV801" s="7"/>
      <c r="AW801" s="7"/>
      <c r="AX801" s="7"/>
      <c r="AY801" s="7"/>
      <c r="AZ801" s="7"/>
      <c r="BA801" s="7"/>
      <c r="BB801" s="7"/>
      <c r="BC801" s="7"/>
      <c r="BD801" s="7"/>
      <c r="BE801" s="7"/>
      <c r="BF801" s="7"/>
      <c r="BG801" s="7"/>
      <c r="BH801" s="7"/>
      <c r="BI801" s="7"/>
      <c r="BJ801" s="7"/>
      <c r="BK801" s="7"/>
      <c r="BL801" s="7"/>
      <c r="BM801" s="7"/>
    </row>
    <row r="802" spans="1:65" ht="15.5"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c r="AT802" s="7"/>
      <c r="AU802" s="7"/>
      <c r="AV802" s="7"/>
      <c r="AW802" s="7"/>
      <c r="AX802" s="7"/>
      <c r="AY802" s="7"/>
      <c r="AZ802" s="7"/>
      <c r="BA802" s="7"/>
      <c r="BB802" s="7"/>
      <c r="BC802" s="7"/>
      <c r="BD802" s="7"/>
      <c r="BE802" s="7"/>
      <c r="BF802" s="7"/>
      <c r="BG802" s="7"/>
      <c r="BH802" s="7"/>
      <c r="BI802" s="7"/>
      <c r="BJ802" s="7"/>
      <c r="BK802" s="7"/>
      <c r="BL802" s="7"/>
      <c r="BM802" s="7"/>
    </row>
    <row r="803" spans="1:65" ht="15.5"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c r="AT803" s="7"/>
      <c r="AU803" s="7"/>
      <c r="AV803" s="7"/>
      <c r="AW803" s="7"/>
      <c r="AX803" s="7"/>
      <c r="AY803" s="7"/>
      <c r="AZ803" s="7"/>
      <c r="BA803" s="7"/>
      <c r="BB803" s="7"/>
      <c r="BC803" s="7"/>
      <c r="BD803" s="7"/>
      <c r="BE803" s="7"/>
      <c r="BF803" s="7"/>
      <c r="BG803" s="7"/>
      <c r="BH803" s="7"/>
      <c r="BI803" s="7"/>
      <c r="BJ803" s="7"/>
      <c r="BK803" s="7"/>
      <c r="BL803" s="7"/>
      <c r="BM803" s="7"/>
    </row>
    <row r="804" spans="1:65" ht="15.5"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c r="AT804" s="7"/>
      <c r="AU804" s="7"/>
      <c r="AV804" s="7"/>
      <c r="AW804" s="7"/>
      <c r="AX804" s="7"/>
      <c r="AY804" s="7"/>
      <c r="AZ804" s="7"/>
      <c r="BA804" s="7"/>
      <c r="BB804" s="7"/>
      <c r="BC804" s="7"/>
      <c r="BD804" s="7"/>
      <c r="BE804" s="7"/>
      <c r="BF804" s="7"/>
      <c r="BG804" s="7"/>
      <c r="BH804" s="7"/>
      <c r="BI804" s="7"/>
      <c r="BJ804" s="7"/>
      <c r="BK804" s="7"/>
      <c r="BL804" s="7"/>
      <c r="BM804" s="7"/>
    </row>
    <row r="805" spans="1:65" ht="15.5"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c r="AT805" s="7"/>
      <c r="AU805" s="7"/>
      <c r="AV805" s="7"/>
      <c r="AW805" s="7"/>
      <c r="AX805" s="7"/>
      <c r="AY805" s="7"/>
      <c r="AZ805" s="7"/>
      <c r="BA805" s="7"/>
      <c r="BB805" s="7"/>
      <c r="BC805" s="7"/>
      <c r="BD805" s="7"/>
      <c r="BE805" s="7"/>
      <c r="BF805" s="7"/>
      <c r="BG805" s="7"/>
      <c r="BH805" s="7"/>
      <c r="BI805" s="7"/>
      <c r="BJ805" s="7"/>
      <c r="BK805" s="7"/>
      <c r="BL805" s="7"/>
      <c r="BM805" s="7"/>
    </row>
    <row r="806" spans="1:65" ht="15.5"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c r="AT806" s="7"/>
      <c r="AU806" s="7"/>
      <c r="AV806" s="7"/>
      <c r="AW806" s="7"/>
      <c r="AX806" s="7"/>
      <c r="AY806" s="7"/>
      <c r="AZ806" s="7"/>
      <c r="BA806" s="7"/>
      <c r="BB806" s="7"/>
      <c r="BC806" s="7"/>
      <c r="BD806" s="7"/>
      <c r="BE806" s="7"/>
      <c r="BF806" s="7"/>
      <c r="BG806" s="7"/>
      <c r="BH806" s="7"/>
      <c r="BI806" s="7"/>
      <c r="BJ806" s="7"/>
      <c r="BK806" s="7"/>
      <c r="BL806" s="7"/>
      <c r="BM806" s="7"/>
    </row>
    <row r="807" spans="1:65" ht="15.5"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c r="AT807" s="7"/>
      <c r="AU807" s="7"/>
      <c r="AV807" s="7"/>
      <c r="AW807" s="7"/>
      <c r="AX807" s="7"/>
      <c r="AY807" s="7"/>
      <c r="AZ807" s="7"/>
      <c r="BA807" s="7"/>
      <c r="BB807" s="7"/>
      <c r="BC807" s="7"/>
      <c r="BD807" s="7"/>
      <c r="BE807" s="7"/>
      <c r="BF807" s="7"/>
      <c r="BG807" s="7"/>
      <c r="BH807" s="7"/>
      <c r="BI807" s="7"/>
      <c r="BJ807" s="7"/>
      <c r="BK807" s="7"/>
      <c r="BL807" s="7"/>
      <c r="BM807" s="7"/>
    </row>
    <row r="808" spans="1:65" ht="15.5"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c r="AT808" s="7"/>
      <c r="AU808" s="7"/>
      <c r="AV808" s="7"/>
      <c r="AW808" s="7"/>
      <c r="AX808" s="7"/>
      <c r="AY808" s="7"/>
      <c r="AZ808" s="7"/>
      <c r="BA808" s="7"/>
      <c r="BB808" s="7"/>
      <c r="BC808" s="7"/>
      <c r="BD808" s="7"/>
      <c r="BE808" s="7"/>
      <c r="BF808" s="7"/>
      <c r="BG808" s="7"/>
      <c r="BH808" s="7"/>
      <c r="BI808" s="7"/>
      <c r="BJ808" s="7"/>
      <c r="BK808" s="7"/>
      <c r="BL808" s="7"/>
      <c r="BM808" s="7"/>
    </row>
    <row r="809" spans="1:65" ht="15.5"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c r="AT809" s="7"/>
      <c r="AU809" s="7"/>
      <c r="AV809" s="7"/>
      <c r="AW809" s="7"/>
      <c r="AX809" s="7"/>
      <c r="AY809" s="7"/>
      <c r="AZ809" s="7"/>
      <c r="BA809" s="7"/>
      <c r="BB809" s="7"/>
      <c r="BC809" s="7"/>
      <c r="BD809" s="7"/>
      <c r="BE809" s="7"/>
      <c r="BF809" s="7"/>
      <c r="BG809" s="7"/>
      <c r="BH809" s="7"/>
      <c r="BI809" s="7"/>
      <c r="BJ809" s="7"/>
      <c r="BK809" s="7"/>
      <c r="BL809" s="7"/>
      <c r="BM809" s="7"/>
    </row>
    <row r="810" spans="1:65" ht="15.5"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c r="AT810" s="7"/>
      <c r="AU810" s="7"/>
      <c r="AV810" s="7"/>
      <c r="AW810" s="7"/>
      <c r="AX810" s="7"/>
      <c r="AY810" s="7"/>
      <c r="AZ810" s="7"/>
      <c r="BA810" s="7"/>
      <c r="BB810" s="7"/>
      <c r="BC810" s="7"/>
      <c r="BD810" s="7"/>
      <c r="BE810" s="7"/>
      <c r="BF810" s="7"/>
      <c r="BG810" s="7"/>
      <c r="BH810" s="7"/>
      <c r="BI810" s="7"/>
      <c r="BJ810" s="7"/>
      <c r="BK810" s="7"/>
      <c r="BL810" s="7"/>
      <c r="BM810" s="7"/>
    </row>
    <row r="811" spans="1:65" ht="15.5"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c r="AT811" s="7"/>
      <c r="AU811" s="7"/>
      <c r="AV811" s="7"/>
      <c r="AW811" s="7"/>
      <c r="AX811" s="7"/>
      <c r="AY811" s="7"/>
      <c r="AZ811" s="7"/>
      <c r="BA811" s="7"/>
      <c r="BB811" s="7"/>
      <c r="BC811" s="7"/>
      <c r="BD811" s="7"/>
      <c r="BE811" s="7"/>
      <c r="BF811" s="7"/>
      <c r="BG811" s="7"/>
      <c r="BH811" s="7"/>
      <c r="BI811" s="7"/>
      <c r="BJ811" s="7"/>
      <c r="BK811" s="7"/>
      <c r="BL811" s="7"/>
      <c r="BM811" s="7"/>
    </row>
    <row r="812" spans="1:65" ht="15.5"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c r="AT812" s="7"/>
      <c r="AU812" s="7"/>
      <c r="AV812" s="7"/>
      <c r="AW812" s="7"/>
      <c r="AX812" s="7"/>
      <c r="AY812" s="7"/>
      <c r="AZ812" s="7"/>
      <c r="BA812" s="7"/>
      <c r="BB812" s="7"/>
      <c r="BC812" s="7"/>
      <c r="BD812" s="7"/>
      <c r="BE812" s="7"/>
      <c r="BF812" s="7"/>
      <c r="BG812" s="7"/>
      <c r="BH812" s="7"/>
      <c r="BI812" s="7"/>
      <c r="BJ812" s="7"/>
      <c r="BK812" s="7"/>
      <c r="BL812" s="7"/>
      <c r="BM812" s="7"/>
    </row>
    <row r="813" spans="1:65" ht="15.5"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c r="AT813" s="7"/>
      <c r="AU813" s="7"/>
      <c r="AV813" s="7"/>
      <c r="AW813" s="7"/>
      <c r="AX813" s="7"/>
      <c r="AY813" s="7"/>
      <c r="AZ813" s="7"/>
      <c r="BA813" s="7"/>
      <c r="BB813" s="7"/>
      <c r="BC813" s="7"/>
      <c r="BD813" s="7"/>
      <c r="BE813" s="7"/>
      <c r="BF813" s="7"/>
      <c r="BG813" s="7"/>
      <c r="BH813" s="7"/>
      <c r="BI813" s="7"/>
      <c r="BJ813" s="7"/>
      <c r="BK813" s="7"/>
      <c r="BL813" s="7"/>
      <c r="BM813" s="7"/>
    </row>
    <row r="814" spans="1:65" ht="15.5"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c r="AT814" s="7"/>
      <c r="AU814" s="7"/>
      <c r="AV814" s="7"/>
      <c r="AW814" s="7"/>
      <c r="AX814" s="7"/>
      <c r="AY814" s="7"/>
      <c r="AZ814" s="7"/>
      <c r="BA814" s="7"/>
      <c r="BB814" s="7"/>
      <c r="BC814" s="7"/>
      <c r="BD814" s="7"/>
      <c r="BE814" s="7"/>
      <c r="BF814" s="7"/>
      <c r="BG814" s="7"/>
      <c r="BH814" s="7"/>
      <c r="BI814" s="7"/>
      <c r="BJ814" s="7"/>
      <c r="BK814" s="7"/>
      <c r="BL814" s="7"/>
      <c r="BM814" s="7"/>
    </row>
    <row r="815" spans="1:65" ht="15.5"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c r="AT815" s="7"/>
      <c r="AU815" s="7"/>
      <c r="AV815" s="7"/>
      <c r="AW815" s="7"/>
      <c r="AX815" s="7"/>
      <c r="AY815" s="7"/>
      <c r="AZ815" s="7"/>
      <c r="BA815" s="7"/>
      <c r="BB815" s="7"/>
      <c r="BC815" s="7"/>
      <c r="BD815" s="7"/>
      <c r="BE815" s="7"/>
      <c r="BF815" s="7"/>
      <c r="BG815" s="7"/>
      <c r="BH815" s="7"/>
      <c r="BI815" s="7"/>
      <c r="BJ815" s="7"/>
      <c r="BK815" s="7"/>
      <c r="BL815" s="7"/>
      <c r="BM815" s="7"/>
    </row>
    <row r="816" spans="1:65" ht="15.5"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c r="AT816" s="7"/>
      <c r="AU816" s="7"/>
      <c r="AV816" s="7"/>
      <c r="AW816" s="7"/>
      <c r="AX816" s="7"/>
      <c r="AY816" s="7"/>
      <c r="AZ816" s="7"/>
      <c r="BA816" s="7"/>
      <c r="BB816" s="7"/>
      <c r="BC816" s="7"/>
      <c r="BD816" s="7"/>
      <c r="BE816" s="7"/>
      <c r="BF816" s="7"/>
      <c r="BG816" s="7"/>
      <c r="BH816" s="7"/>
      <c r="BI816" s="7"/>
      <c r="BJ816" s="7"/>
      <c r="BK816" s="7"/>
      <c r="BL816" s="7"/>
      <c r="BM816" s="7"/>
    </row>
    <row r="817" spans="1:65" ht="15.5"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c r="AT817" s="7"/>
      <c r="AU817" s="7"/>
      <c r="AV817" s="7"/>
      <c r="AW817" s="7"/>
      <c r="AX817" s="7"/>
      <c r="AY817" s="7"/>
      <c r="AZ817" s="7"/>
      <c r="BA817" s="7"/>
      <c r="BB817" s="7"/>
      <c r="BC817" s="7"/>
      <c r="BD817" s="7"/>
      <c r="BE817" s="7"/>
      <c r="BF817" s="7"/>
      <c r="BG817" s="7"/>
      <c r="BH817" s="7"/>
      <c r="BI817" s="7"/>
      <c r="BJ817" s="7"/>
      <c r="BK817" s="7"/>
      <c r="BL817" s="7"/>
      <c r="BM817" s="7"/>
    </row>
    <row r="818" spans="1:65" ht="15.5"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c r="AT818" s="7"/>
      <c r="AU818" s="7"/>
      <c r="AV818" s="7"/>
      <c r="AW818" s="7"/>
      <c r="AX818" s="7"/>
      <c r="AY818" s="7"/>
      <c r="AZ818" s="7"/>
      <c r="BA818" s="7"/>
      <c r="BB818" s="7"/>
      <c r="BC818" s="7"/>
      <c r="BD818" s="7"/>
      <c r="BE818" s="7"/>
      <c r="BF818" s="7"/>
      <c r="BG818" s="7"/>
      <c r="BH818" s="7"/>
      <c r="BI818" s="7"/>
      <c r="BJ818" s="7"/>
      <c r="BK818" s="7"/>
      <c r="BL818" s="7"/>
      <c r="BM818" s="7"/>
    </row>
    <row r="819" spans="1:65" ht="15.5"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c r="AX819" s="7"/>
      <c r="AY819" s="7"/>
      <c r="AZ819" s="7"/>
      <c r="BA819" s="7"/>
      <c r="BB819" s="7"/>
      <c r="BC819" s="7"/>
      <c r="BD819" s="7"/>
      <c r="BE819" s="7"/>
      <c r="BF819" s="7"/>
      <c r="BG819" s="7"/>
      <c r="BH819" s="7"/>
      <c r="BI819" s="7"/>
      <c r="BJ819" s="7"/>
      <c r="BK819" s="7"/>
      <c r="BL819" s="7"/>
      <c r="BM819" s="7"/>
    </row>
    <row r="820" spans="1:65" ht="15.5"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c r="AT820" s="7"/>
      <c r="AU820" s="7"/>
      <c r="AV820" s="7"/>
      <c r="AW820" s="7"/>
      <c r="AX820" s="7"/>
      <c r="AY820" s="7"/>
      <c r="AZ820" s="7"/>
      <c r="BA820" s="7"/>
      <c r="BB820" s="7"/>
      <c r="BC820" s="7"/>
      <c r="BD820" s="7"/>
      <c r="BE820" s="7"/>
      <c r="BF820" s="7"/>
      <c r="BG820" s="7"/>
      <c r="BH820" s="7"/>
      <c r="BI820" s="7"/>
      <c r="BJ820" s="7"/>
      <c r="BK820" s="7"/>
      <c r="BL820" s="7"/>
      <c r="BM820" s="7"/>
    </row>
    <row r="821" spans="1:65" ht="15.5"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c r="AT821" s="7"/>
      <c r="AU821" s="7"/>
      <c r="AV821" s="7"/>
      <c r="AW821" s="7"/>
      <c r="AX821" s="7"/>
      <c r="AY821" s="7"/>
      <c r="AZ821" s="7"/>
      <c r="BA821" s="7"/>
      <c r="BB821" s="7"/>
      <c r="BC821" s="7"/>
      <c r="BD821" s="7"/>
      <c r="BE821" s="7"/>
      <c r="BF821" s="7"/>
      <c r="BG821" s="7"/>
      <c r="BH821" s="7"/>
      <c r="BI821" s="7"/>
      <c r="BJ821" s="7"/>
      <c r="BK821" s="7"/>
      <c r="BL821" s="7"/>
      <c r="BM821" s="7"/>
    </row>
    <row r="822" spans="1:65" ht="15.5"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c r="AT822" s="7"/>
      <c r="AU822" s="7"/>
      <c r="AV822" s="7"/>
      <c r="AW822" s="7"/>
      <c r="AX822" s="7"/>
      <c r="AY822" s="7"/>
      <c r="AZ822" s="7"/>
      <c r="BA822" s="7"/>
      <c r="BB822" s="7"/>
      <c r="BC822" s="7"/>
      <c r="BD822" s="7"/>
      <c r="BE822" s="7"/>
      <c r="BF822" s="7"/>
      <c r="BG822" s="7"/>
      <c r="BH822" s="7"/>
      <c r="BI822" s="7"/>
      <c r="BJ822" s="7"/>
      <c r="BK822" s="7"/>
      <c r="BL822" s="7"/>
      <c r="BM822" s="7"/>
    </row>
    <row r="823" spans="1:65" ht="15.5"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c r="AT823" s="7"/>
      <c r="AU823" s="7"/>
      <c r="AV823" s="7"/>
      <c r="AW823" s="7"/>
      <c r="AX823" s="7"/>
      <c r="AY823" s="7"/>
      <c r="AZ823" s="7"/>
      <c r="BA823" s="7"/>
      <c r="BB823" s="7"/>
      <c r="BC823" s="7"/>
      <c r="BD823" s="7"/>
      <c r="BE823" s="7"/>
      <c r="BF823" s="7"/>
      <c r="BG823" s="7"/>
      <c r="BH823" s="7"/>
      <c r="BI823" s="7"/>
      <c r="BJ823" s="7"/>
      <c r="BK823" s="7"/>
      <c r="BL823" s="7"/>
      <c r="BM823" s="7"/>
    </row>
    <row r="824" spans="1:65" ht="15.5"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c r="AT824" s="7"/>
      <c r="AU824" s="7"/>
      <c r="AV824" s="7"/>
      <c r="AW824" s="7"/>
      <c r="AX824" s="7"/>
      <c r="AY824" s="7"/>
      <c r="AZ824" s="7"/>
      <c r="BA824" s="7"/>
      <c r="BB824" s="7"/>
      <c r="BC824" s="7"/>
      <c r="BD824" s="7"/>
      <c r="BE824" s="7"/>
      <c r="BF824" s="7"/>
      <c r="BG824" s="7"/>
      <c r="BH824" s="7"/>
      <c r="BI824" s="7"/>
      <c r="BJ824" s="7"/>
      <c r="BK824" s="7"/>
      <c r="BL824" s="7"/>
      <c r="BM824" s="7"/>
    </row>
    <row r="825" spans="1:65" ht="15.5"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c r="AT825" s="7"/>
      <c r="AU825" s="7"/>
      <c r="AV825" s="7"/>
      <c r="AW825" s="7"/>
      <c r="AX825" s="7"/>
      <c r="AY825" s="7"/>
      <c r="AZ825" s="7"/>
      <c r="BA825" s="7"/>
      <c r="BB825" s="7"/>
      <c r="BC825" s="7"/>
      <c r="BD825" s="7"/>
      <c r="BE825" s="7"/>
      <c r="BF825" s="7"/>
      <c r="BG825" s="7"/>
      <c r="BH825" s="7"/>
      <c r="BI825" s="7"/>
      <c r="BJ825" s="7"/>
      <c r="BK825" s="7"/>
      <c r="BL825" s="7"/>
      <c r="BM825" s="7"/>
    </row>
    <row r="826" spans="1:65" ht="15.5"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c r="AT826" s="7"/>
      <c r="AU826" s="7"/>
      <c r="AV826" s="7"/>
      <c r="AW826" s="7"/>
      <c r="AX826" s="7"/>
      <c r="AY826" s="7"/>
      <c r="AZ826" s="7"/>
      <c r="BA826" s="7"/>
      <c r="BB826" s="7"/>
      <c r="BC826" s="7"/>
      <c r="BD826" s="7"/>
      <c r="BE826" s="7"/>
      <c r="BF826" s="7"/>
      <c r="BG826" s="7"/>
      <c r="BH826" s="7"/>
      <c r="BI826" s="7"/>
      <c r="BJ826" s="7"/>
      <c r="BK826" s="7"/>
      <c r="BL826" s="7"/>
      <c r="BM826" s="7"/>
    </row>
    <row r="827" spans="1:65" ht="15.5"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c r="AT827" s="7"/>
      <c r="AU827" s="7"/>
      <c r="AV827" s="7"/>
      <c r="AW827" s="7"/>
      <c r="AX827" s="7"/>
      <c r="AY827" s="7"/>
      <c r="AZ827" s="7"/>
      <c r="BA827" s="7"/>
      <c r="BB827" s="7"/>
      <c r="BC827" s="7"/>
      <c r="BD827" s="7"/>
      <c r="BE827" s="7"/>
      <c r="BF827" s="7"/>
      <c r="BG827" s="7"/>
      <c r="BH827" s="7"/>
      <c r="BI827" s="7"/>
      <c r="BJ827" s="7"/>
      <c r="BK827" s="7"/>
      <c r="BL827" s="7"/>
      <c r="BM827" s="7"/>
    </row>
    <row r="828" spans="1:65" ht="15.5"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c r="AT828" s="7"/>
      <c r="AU828" s="7"/>
      <c r="AV828" s="7"/>
      <c r="AW828" s="7"/>
      <c r="AX828" s="7"/>
      <c r="AY828" s="7"/>
      <c r="AZ828" s="7"/>
      <c r="BA828" s="7"/>
      <c r="BB828" s="7"/>
      <c r="BC828" s="7"/>
      <c r="BD828" s="7"/>
      <c r="BE828" s="7"/>
      <c r="BF828" s="7"/>
      <c r="BG828" s="7"/>
      <c r="BH828" s="7"/>
      <c r="BI828" s="7"/>
      <c r="BJ828" s="7"/>
      <c r="BK828" s="7"/>
      <c r="BL828" s="7"/>
      <c r="BM828" s="7"/>
    </row>
    <row r="829" spans="1:65" ht="15.5"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c r="AT829" s="7"/>
      <c r="AU829" s="7"/>
      <c r="AV829" s="7"/>
      <c r="AW829" s="7"/>
      <c r="AX829" s="7"/>
      <c r="AY829" s="7"/>
      <c r="AZ829" s="7"/>
      <c r="BA829" s="7"/>
      <c r="BB829" s="7"/>
      <c r="BC829" s="7"/>
      <c r="BD829" s="7"/>
      <c r="BE829" s="7"/>
      <c r="BF829" s="7"/>
      <c r="BG829" s="7"/>
      <c r="BH829" s="7"/>
      <c r="BI829" s="7"/>
      <c r="BJ829" s="7"/>
      <c r="BK829" s="7"/>
      <c r="BL829" s="7"/>
      <c r="BM829" s="7"/>
    </row>
    <row r="830" spans="1:65" ht="15.5"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c r="AT830" s="7"/>
      <c r="AU830" s="7"/>
      <c r="AV830" s="7"/>
      <c r="AW830" s="7"/>
      <c r="AX830" s="7"/>
      <c r="AY830" s="7"/>
      <c r="AZ830" s="7"/>
      <c r="BA830" s="7"/>
      <c r="BB830" s="7"/>
      <c r="BC830" s="7"/>
      <c r="BD830" s="7"/>
      <c r="BE830" s="7"/>
      <c r="BF830" s="7"/>
      <c r="BG830" s="7"/>
      <c r="BH830" s="7"/>
      <c r="BI830" s="7"/>
      <c r="BJ830" s="7"/>
      <c r="BK830" s="7"/>
      <c r="BL830" s="7"/>
      <c r="BM830" s="7"/>
    </row>
    <row r="831" spans="1:65" ht="15.5"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c r="AT831" s="7"/>
      <c r="AU831" s="7"/>
      <c r="AV831" s="7"/>
      <c r="AW831" s="7"/>
      <c r="AX831" s="7"/>
      <c r="AY831" s="7"/>
      <c r="AZ831" s="7"/>
      <c r="BA831" s="7"/>
      <c r="BB831" s="7"/>
      <c r="BC831" s="7"/>
      <c r="BD831" s="7"/>
      <c r="BE831" s="7"/>
      <c r="BF831" s="7"/>
      <c r="BG831" s="7"/>
      <c r="BH831" s="7"/>
      <c r="BI831" s="7"/>
      <c r="BJ831" s="7"/>
      <c r="BK831" s="7"/>
      <c r="BL831" s="7"/>
      <c r="BM831" s="7"/>
    </row>
    <row r="832" spans="1:65" ht="15.5"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c r="AT832" s="7"/>
      <c r="AU832" s="7"/>
      <c r="AV832" s="7"/>
      <c r="AW832" s="7"/>
      <c r="AX832" s="7"/>
      <c r="AY832" s="7"/>
      <c r="AZ832" s="7"/>
      <c r="BA832" s="7"/>
      <c r="BB832" s="7"/>
      <c r="BC832" s="7"/>
      <c r="BD832" s="7"/>
      <c r="BE832" s="7"/>
      <c r="BF832" s="7"/>
      <c r="BG832" s="7"/>
      <c r="BH832" s="7"/>
      <c r="BI832" s="7"/>
      <c r="BJ832" s="7"/>
      <c r="BK832" s="7"/>
      <c r="BL832" s="7"/>
      <c r="BM832" s="7"/>
    </row>
    <row r="833" spans="1:65" ht="15.5"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c r="AT833" s="7"/>
      <c r="AU833" s="7"/>
      <c r="AV833" s="7"/>
      <c r="AW833" s="7"/>
      <c r="AX833" s="7"/>
      <c r="AY833" s="7"/>
      <c r="AZ833" s="7"/>
      <c r="BA833" s="7"/>
      <c r="BB833" s="7"/>
      <c r="BC833" s="7"/>
      <c r="BD833" s="7"/>
      <c r="BE833" s="7"/>
      <c r="BF833" s="7"/>
      <c r="BG833" s="7"/>
      <c r="BH833" s="7"/>
      <c r="BI833" s="7"/>
      <c r="BJ833" s="7"/>
      <c r="BK833" s="7"/>
      <c r="BL833" s="7"/>
      <c r="BM833" s="7"/>
    </row>
    <row r="834" spans="1:65" ht="15.5"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c r="AT834" s="7"/>
      <c r="AU834" s="7"/>
      <c r="AV834" s="7"/>
      <c r="AW834" s="7"/>
      <c r="AX834" s="7"/>
      <c r="AY834" s="7"/>
      <c r="AZ834" s="7"/>
      <c r="BA834" s="7"/>
      <c r="BB834" s="7"/>
      <c r="BC834" s="7"/>
      <c r="BD834" s="7"/>
      <c r="BE834" s="7"/>
      <c r="BF834" s="7"/>
      <c r="BG834" s="7"/>
      <c r="BH834" s="7"/>
      <c r="BI834" s="7"/>
      <c r="BJ834" s="7"/>
      <c r="BK834" s="7"/>
      <c r="BL834" s="7"/>
      <c r="BM834" s="7"/>
    </row>
    <row r="835" spans="1:65" ht="15.5"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c r="AT835" s="7"/>
      <c r="AU835" s="7"/>
      <c r="AV835" s="7"/>
      <c r="AW835" s="7"/>
      <c r="AX835" s="7"/>
      <c r="AY835" s="7"/>
      <c r="AZ835" s="7"/>
      <c r="BA835" s="7"/>
      <c r="BB835" s="7"/>
      <c r="BC835" s="7"/>
      <c r="BD835" s="7"/>
      <c r="BE835" s="7"/>
      <c r="BF835" s="7"/>
      <c r="BG835" s="7"/>
      <c r="BH835" s="7"/>
      <c r="BI835" s="7"/>
      <c r="BJ835" s="7"/>
      <c r="BK835" s="7"/>
      <c r="BL835" s="7"/>
      <c r="BM835" s="7"/>
    </row>
    <row r="836" spans="1:65" ht="15.5"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c r="AT836" s="7"/>
      <c r="AU836" s="7"/>
      <c r="AV836" s="7"/>
      <c r="AW836" s="7"/>
      <c r="AX836" s="7"/>
      <c r="AY836" s="7"/>
      <c r="AZ836" s="7"/>
      <c r="BA836" s="7"/>
      <c r="BB836" s="7"/>
      <c r="BC836" s="7"/>
      <c r="BD836" s="7"/>
      <c r="BE836" s="7"/>
      <c r="BF836" s="7"/>
      <c r="BG836" s="7"/>
      <c r="BH836" s="7"/>
      <c r="BI836" s="7"/>
      <c r="BJ836" s="7"/>
      <c r="BK836" s="7"/>
      <c r="BL836" s="7"/>
      <c r="BM836" s="7"/>
    </row>
    <row r="837" spans="1:65" ht="15.5"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c r="AT837" s="7"/>
      <c r="AU837" s="7"/>
      <c r="AV837" s="7"/>
      <c r="AW837" s="7"/>
      <c r="AX837" s="7"/>
      <c r="AY837" s="7"/>
      <c r="AZ837" s="7"/>
      <c r="BA837" s="7"/>
      <c r="BB837" s="7"/>
      <c r="BC837" s="7"/>
      <c r="BD837" s="7"/>
      <c r="BE837" s="7"/>
      <c r="BF837" s="7"/>
      <c r="BG837" s="7"/>
      <c r="BH837" s="7"/>
      <c r="BI837" s="7"/>
      <c r="BJ837" s="7"/>
      <c r="BK837" s="7"/>
      <c r="BL837" s="7"/>
      <c r="BM837" s="7"/>
    </row>
    <row r="838" spans="1:65" ht="15.5"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c r="AT838" s="7"/>
      <c r="AU838" s="7"/>
      <c r="AV838" s="7"/>
      <c r="AW838" s="7"/>
      <c r="AX838" s="7"/>
      <c r="AY838" s="7"/>
      <c r="AZ838" s="7"/>
      <c r="BA838" s="7"/>
      <c r="BB838" s="7"/>
      <c r="BC838" s="7"/>
      <c r="BD838" s="7"/>
      <c r="BE838" s="7"/>
      <c r="BF838" s="7"/>
      <c r="BG838" s="7"/>
      <c r="BH838" s="7"/>
      <c r="BI838" s="7"/>
      <c r="BJ838" s="7"/>
      <c r="BK838" s="7"/>
      <c r="BL838" s="7"/>
      <c r="BM838" s="7"/>
    </row>
    <row r="839" spans="1:65" ht="15.5"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c r="AT839" s="7"/>
      <c r="AU839" s="7"/>
      <c r="AV839" s="7"/>
      <c r="AW839" s="7"/>
      <c r="AX839" s="7"/>
      <c r="AY839" s="7"/>
      <c r="AZ839" s="7"/>
      <c r="BA839" s="7"/>
      <c r="BB839" s="7"/>
      <c r="BC839" s="7"/>
      <c r="BD839" s="7"/>
      <c r="BE839" s="7"/>
      <c r="BF839" s="7"/>
      <c r="BG839" s="7"/>
      <c r="BH839" s="7"/>
      <c r="BI839" s="7"/>
      <c r="BJ839" s="7"/>
      <c r="BK839" s="7"/>
      <c r="BL839" s="7"/>
      <c r="BM839" s="7"/>
    </row>
    <row r="840" spans="1:65" ht="15.5"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c r="AT840" s="7"/>
      <c r="AU840" s="7"/>
      <c r="AV840" s="7"/>
      <c r="AW840" s="7"/>
      <c r="AX840" s="7"/>
      <c r="AY840" s="7"/>
      <c r="AZ840" s="7"/>
      <c r="BA840" s="7"/>
      <c r="BB840" s="7"/>
      <c r="BC840" s="7"/>
      <c r="BD840" s="7"/>
      <c r="BE840" s="7"/>
      <c r="BF840" s="7"/>
      <c r="BG840" s="7"/>
      <c r="BH840" s="7"/>
      <c r="BI840" s="7"/>
      <c r="BJ840" s="7"/>
      <c r="BK840" s="7"/>
      <c r="BL840" s="7"/>
      <c r="BM840" s="7"/>
    </row>
    <row r="841" spans="1:65" ht="15.5"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c r="AT841" s="7"/>
      <c r="AU841" s="7"/>
      <c r="AV841" s="7"/>
      <c r="AW841" s="7"/>
      <c r="AX841" s="7"/>
      <c r="AY841" s="7"/>
      <c r="AZ841" s="7"/>
      <c r="BA841" s="7"/>
      <c r="BB841" s="7"/>
      <c r="BC841" s="7"/>
      <c r="BD841" s="7"/>
      <c r="BE841" s="7"/>
      <c r="BF841" s="7"/>
      <c r="BG841" s="7"/>
      <c r="BH841" s="7"/>
      <c r="BI841" s="7"/>
      <c r="BJ841" s="7"/>
      <c r="BK841" s="7"/>
      <c r="BL841" s="7"/>
      <c r="BM841" s="7"/>
    </row>
    <row r="842" spans="1:65" ht="15.5"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c r="AT842" s="7"/>
      <c r="AU842" s="7"/>
      <c r="AV842" s="7"/>
      <c r="AW842" s="7"/>
      <c r="AX842" s="7"/>
      <c r="AY842" s="7"/>
      <c r="AZ842" s="7"/>
      <c r="BA842" s="7"/>
      <c r="BB842" s="7"/>
      <c r="BC842" s="7"/>
      <c r="BD842" s="7"/>
      <c r="BE842" s="7"/>
      <c r="BF842" s="7"/>
      <c r="BG842" s="7"/>
      <c r="BH842" s="7"/>
      <c r="BI842" s="7"/>
      <c r="BJ842" s="7"/>
      <c r="BK842" s="7"/>
      <c r="BL842" s="7"/>
      <c r="BM842" s="7"/>
    </row>
    <row r="843" spans="1:65" ht="15.5"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c r="AT843" s="7"/>
      <c r="AU843" s="7"/>
      <c r="AV843" s="7"/>
      <c r="AW843" s="7"/>
      <c r="AX843" s="7"/>
      <c r="AY843" s="7"/>
      <c r="AZ843" s="7"/>
      <c r="BA843" s="7"/>
      <c r="BB843" s="7"/>
      <c r="BC843" s="7"/>
      <c r="BD843" s="7"/>
      <c r="BE843" s="7"/>
      <c r="BF843" s="7"/>
      <c r="BG843" s="7"/>
      <c r="BH843" s="7"/>
      <c r="BI843" s="7"/>
      <c r="BJ843" s="7"/>
      <c r="BK843" s="7"/>
      <c r="BL843" s="7"/>
      <c r="BM843" s="7"/>
    </row>
    <row r="844" spans="1:65" ht="15.5"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c r="AT844" s="7"/>
      <c r="AU844" s="7"/>
      <c r="AV844" s="7"/>
      <c r="AW844" s="7"/>
      <c r="AX844" s="7"/>
      <c r="AY844" s="7"/>
      <c r="AZ844" s="7"/>
      <c r="BA844" s="7"/>
      <c r="BB844" s="7"/>
      <c r="BC844" s="7"/>
      <c r="BD844" s="7"/>
      <c r="BE844" s="7"/>
      <c r="BF844" s="7"/>
      <c r="BG844" s="7"/>
      <c r="BH844" s="7"/>
      <c r="BI844" s="7"/>
      <c r="BJ844" s="7"/>
      <c r="BK844" s="7"/>
      <c r="BL844" s="7"/>
      <c r="BM844" s="7"/>
    </row>
    <row r="845" spans="1:65" ht="15.5"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c r="AT845" s="7"/>
      <c r="AU845" s="7"/>
      <c r="AV845" s="7"/>
      <c r="AW845" s="7"/>
      <c r="AX845" s="7"/>
      <c r="AY845" s="7"/>
      <c r="AZ845" s="7"/>
      <c r="BA845" s="7"/>
      <c r="BB845" s="7"/>
      <c r="BC845" s="7"/>
      <c r="BD845" s="7"/>
      <c r="BE845" s="7"/>
      <c r="BF845" s="7"/>
      <c r="BG845" s="7"/>
      <c r="BH845" s="7"/>
      <c r="BI845" s="7"/>
      <c r="BJ845" s="7"/>
      <c r="BK845" s="7"/>
      <c r="BL845" s="7"/>
      <c r="BM845" s="7"/>
    </row>
    <row r="846" spans="1:65" ht="15.5"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c r="AT846" s="7"/>
      <c r="AU846" s="7"/>
      <c r="AV846" s="7"/>
      <c r="AW846" s="7"/>
      <c r="AX846" s="7"/>
      <c r="AY846" s="7"/>
      <c r="AZ846" s="7"/>
      <c r="BA846" s="7"/>
      <c r="BB846" s="7"/>
      <c r="BC846" s="7"/>
      <c r="BD846" s="7"/>
      <c r="BE846" s="7"/>
      <c r="BF846" s="7"/>
      <c r="BG846" s="7"/>
      <c r="BH846" s="7"/>
      <c r="BI846" s="7"/>
      <c r="BJ846" s="7"/>
      <c r="BK846" s="7"/>
      <c r="BL846" s="7"/>
      <c r="BM846" s="7"/>
    </row>
    <row r="847" spans="1:65" ht="15.5"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c r="AT847" s="7"/>
      <c r="AU847" s="7"/>
      <c r="AV847" s="7"/>
      <c r="AW847" s="7"/>
      <c r="AX847" s="7"/>
      <c r="AY847" s="7"/>
      <c r="AZ847" s="7"/>
      <c r="BA847" s="7"/>
      <c r="BB847" s="7"/>
      <c r="BC847" s="7"/>
      <c r="BD847" s="7"/>
      <c r="BE847" s="7"/>
      <c r="BF847" s="7"/>
      <c r="BG847" s="7"/>
      <c r="BH847" s="7"/>
      <c r="BI847" s="7"/>
      <c r="BJ847" s="7"/>
      <c r="BK847" s="7"/>
      <c r="BL847" s="7"/>
      <c r="BM847" s="7"/>
    </row>
    <row r="848" spans="1:65" ht="15.5"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c r="AT848" s="7"/>
      <c r="AU848" s="7"/>
      <c r="AV848" s="7"/>
      <c r="AW848" s="7"/>
      <c r="AX848" s="7"/>
      <c r="AY848" s="7"/>
      <c r="AZ848" s="7"/>
      <c r="BA848" s="7"/>
      <c r="BB848" s="7"/>
      <c r="BC848" s="7"/>
      <c r="BD848" s="7"/>
      <c r="BE848" s="7"/>
      <c r="BF848" s="7"/>
      <c r="BG848" s="7"/>
      <c r="BH848" s="7"/>
      <c r="BI848" s="7"/>
      <c r="BJ848" s="7"/>
      <c r="BK848" s="7"/>
      <c r="BL848" s="7"/>
      <c r="BM848" s="7"/>
    </row>
    <row r="849" spans="1:65" ht="15.5"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c r="AT849" s="7"/>
      <c r="AU849" s="7"/>
      <c r="AV849" s="7"/>
      <c r="AW849" s="7"/>
      <c r="AX849" s="7"/>
      <c r="AY849" s="7"/>
      <c r="AZ849" s="7"/>
      <c r="BA849" s="7"/>
      <c r="BB849" s="7"/>
      <c r="BC849" s="7"/>
      <c r="BD849" s="7"/>
      <c r="BE849" s="7"/>
      <c r="BF849" s="7"/>
      <c r="BG849" s="7"/>
      <c r="BH849" s="7"/>
      <c r="BI849" s="7"/>
      <c r="BJ849" s="7"/>
      <c r="BK849" s="7"/>
      <c r="BL849" s="7"/>
      <c r="BM849" s="7"/>
    </row>
    <row r="850" spans="1:65" ht="15.5"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c r="AT850" s="7"/>
      <c r="AU850" s="7"/>
      <c r="AV850" s="7"/>
      <c r="AW850" s="7"/>
      <c r="AX850" s="7"/>
      <c r="AY850" s="7"/>
      <c r="AZ850" s="7"/>
      <c r="BA850" s="7"/>
      <c r="BB850" s="7"/>
      <c r="BC850" s="7"/>
      <c r="BD850" s="7"/>
      <c r="BE850" s="7"/>
      <c r="BF850" s="7"/>
      <c r="BG850" s="7"/>
      <c r="BH850" s="7"/>
      <c r="BI850" s="7"/>
      <c r="BJ850" s="7"/>
      <c r="BK850" s="7"/>
      <c r="BL850" s="7"/>
      <c r="BM850" s="7"/>
    </row>
    <row r="851" spans="1:65" ht="15.5"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c r="AT851" s="7"/>
      <c r="AU851" s="7"/>
      <c r="AV851" s="7"/>
      <c r="AW851" s="7"/>
      <c r="AX851" s="7"/>
      <c r="AY851" s="7"/>
      <c r="AZ851" s="7"/>
      <c r="BA851" s="7"/>
      <c r="BB851" s="7"/>
      <c r="BC851" s="7"/>
      <c r="BD851" s="7"/>
      <c r="BE851" s="7"/>
      <c r="BF851" s="7"/>
      <c r="BG851" s="7"/>
      <c r="BH851" s="7"/>
      <c r="BI851" s="7"/>
      <c r="BJ851" s="7"/>
      <c r="BK851" s="7"/>
      <c r="BL851" s="7"/>
      <c r="BM851" s="7"/>
    </row>
    <row r="852" spans="1:65" ht="15.5"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c r="AT852" s="7"/>
      <c r="AU852" s="7"/>
      <c r="AV852" s="7"/>
      <c r="AW852" s="7"/>
      <c r="AX852" s="7"/>
      <c r="AY852" s="7"/>
      <c r="AZ852" s="7"/>
      <c r="BA852" s="7"/>
      <c r="BB852" s="7"/>
      <c r="BC852" s="7"/>
      <c r="BD852" s="7"/>
      <c r="BE852" s="7"/>
      <c r="BF852" s="7"/>
      <c r="BG852" s="7"/>
      <c r="BH852" s="7"/>
      <c r="BI852" s="7"/>
      <c r="BJ852" s="7"/>
      <c r="BK852" s="7"/>
      <c r="BL852" s="7"/>
      <c r="BM852" s="7"/>
    </row>
    <row r="853" spans="1:65" ht="15.5"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c r="AT853" s="7"/>
      <c r="AU853" s="7"/>
      <c r="AV853" s="7"/>
      <c r="AW853" s="7"/>
      <c r="AX853" s="7"/>
      <c r="AY853" s="7"/>
      <c r="AZ853" s="7"/>
      <c r="BA853" s="7"/>
      <c r="BB853" s="7"/>
      <c r="BC853" s="7"/>
      <c r="BD853" s="7"/>
      <c r="BE853" s="7"/>
      <c r="BF853" s="7"/>
      <c r="BG853" s="7"/>
      <c r="BH853" s="7"/>
      <c r="BI853" s="7"/>
      <c r="BJ853" s="7"/>
      <c r="BK853" s="7"/>
      <c r="BL853" s="7"/>
      <c r="BM853" s="7"/>
    </row>
    <row r="854" spans="1:65" ht="15.5"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c r="AT854" s="7"/>
      <c r="AU854" s="7"/>
      <c r="AV854" s="7"/>
      <c r="AW854" s="7"/>
      <c r="AX854" s="7"/>
      <c r="AY854" s="7"/>
      <c r="AZ854" s="7"/>
      <c r="BA854" s="7"/>
      <c r="BB854" s="7"/>
      <c r="BC854" s="7"/>
      <c r="BD854" s="7"/>
      <c r="BE854" s="7"/>
      <c r="BF854" s="7"/>
      <c r="BG854" s="7"/>
      <c r="BH854" s="7"/>
      <c r="BI854" s="7"/>
      <c r="BJ854" s="7"/>
      <c r="BK854" s="7"/>
      <c r="BL854" s="7"/>
      <c r="BM854" s="7"/>
    </row>
    <row r="855" spans="1:65" ht="15.5"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c r="AT855" s="7"/>
      <c r="AU855" s="7"/>
      <c r="AV855" s="7"/>
      <c r="AW855" s="7"/>
      <c r="AX855" s="7"/>
      <c r="AY855" s="7"/>
      <c r="AZ855" s="7"/>
      <c r="BA855" s="7"/>
      <c r="BB855" s="7"/>
      <c r="BC855" s="7"/>
      <c r="BD855" s="7"/>
      <c r="BE855" s="7"/>
      <c r="BF855" s="7"/>
      <c r="BG855" s="7"/>
      <c r="BH855" s="7"/>
      <c r="BI855" s="7"/>
      <c r="BJ855" s="7"/>
      <c r="BK855" s="7"/>
      <c r="BL855" s="7"/>
      <c r="BM855" s="7"/>
    </row>
    <row r="856" spans="1:65" ht="15.5"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c r="AT856" s="7"/>
      <c r="AU856" s="7"/>
      <c r="AV856" s="7"/>
      <c r="AW856" s="7"/>
      <c r="AX856" s="7"/>
      <c r="AY856" s="7"/>
      <c r="AZ856" s="7"/>
      <c r="BA856" s="7"/>
      <c r="BB856" s="7"/>
      <c r="BC856" s="7"/>
      <c r="BD856" s="7"/>
      <c r="BE856" s="7"/>
      <c r="BF856" s="7"/>
      <c r="BG856" s="7"/>
      <c r="BH856" s="7"/>
      <c r="BI856" s="7"/>
      <c r="BJ856" s="7"/>
      <c r="BK856" s="7"/>
      <c r="BL856" s="7"/>
      <c r="BM856" s="7"/>
    </row>
    <row r="857" spans="1:65" ht="15.5"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c r="AT857" s="7"/>
      <c r="AU857" s="7"/>
      <c r="AV857" s="7"/>
      <c r="AW857" s="7"/>
      <c r="AX857" s="7"/>
      <c r="AY857" s="7"/>
      <c r="AZ857" s="7"/>
      <c r="BA857" s="7"/>
      <c r="BB857" s="7"/>
      <c r="BC857" s="7"/>
      <c r="BD857" s="7"/>
      <c r="BE857" s="7"/>
      <c r="BF857" s="7"/>
      <c r="BG857" s="7"/>
      <c r="BH857" s="7"/>
      <c r="BI857" s="7"/>
      <c r="BJ857" s="7"/>
      <c r="BK857" s="7"/>
      <c r="BL857" s="7"/>
      <c r="BM857" s="7"/>
    </row>
    <row r="858" spans="1:65" ht="15.5"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c r="AT858" s="7"/>
      <c r="AU858" s="7"/>
      <c r="AV858" s="7"/>
      <c r="AW858" s="7"/>
      <c r="AX858" s="7"/>
      <c r="AY858" s="7"/>
      <c r="AZ858" s="7"/>
      <c r="BA858" s="7"/>
      <c r="BB858" s="7"/>
      <c r="BC858" s="7"/>
      <c r="BD858" s="7"/>
      <c r="BE858" s="7"/>
      <c r="BF858" s="7"/>
      <c r="BG858" s="7"/>
      <c r="BH858" s="7"/>
      <c r="BI858" s="7"/>
      <c r="BJ858" s="7"/>
      <c r="BK858" s="7"/>
      <c r="BL858" s="7"/>
      <c r="BM858" s="7"/>
    </row>
    <row r="859" spans="1:65" ht="15.5"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c r="AT859" s="7"/>
      <c r="AU859" s="7"/>
      <c r="AV859" s="7"/>
      <c r="AW859" s="7"/>
      <c r="AX859" s="7"/>
      <c r="AY859" s="7"/>
      <c r="AZ859" s="7"/>
      <c r="BA859" s="7"/>
      <c r="BB859" s="7"/>
      <c r="BC859" s="7"/>
      <c r="BD859" s="7"/>
      <c r="BE859" s="7"/>
      <c r="BF859" s="7"/>
      <c r="BG859" s="7"/>
      <c r="BH859" s="7"/>
      <c r="BI859" s="7"/>
      <c r="BJ859" s="7"/>
      <c r="BK859" s="7"/>
      <c r="BL859" s="7"/>
      <c r="BM859" s="7"/>
    </row>
    <row r="860" spans="1:65" ht="15.5"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c r="AT860" s="7"/>
      <c r="AU860" s="7"/>
      <c r="AV860" s="7"/>
      <c r="AW860" s="7"/>
      <c r="AX860" s="7"/>
      <c r="AY860" s="7"/>
      <c r="AZ860" s="7"/>
      <c r="BA860" s="7"/>
      <c r="BB860" s="7"/>
      <c r="BC860" s="7"/>
      <c r="BD860" s="7"/>
      <c r="BE860" s="7"/>
      <c r="BF860" s="7"/>
      <c r="BG860" s="7"/>
      <c r="BH860" s="7"/>
      <c r="BI860" s="7"/>
      <c r="BJ860" s="7"/>
      <c r="BK860" s="7"/>
      <c r="BL860" s="7"/>
      <c r="BM860" s="7"/>
    </row>
    <row r="861" spans="1:65" ht="15.5"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c r="AT861" s="7"/>
      <c r="AU861" s="7"/>
      <c r="AV861" s="7"/>
      <c r="AW861" s="7"/>
      <c r="AX861" s="7"/>
      <c r="AY861" s="7"/>
      <c r="AZ861" s="7"/>
      <c r="BA861" s="7"/>
      <c r="BB861" s="7"/>
      <c r="BC861" s="7"/>
      <c r="BD861" s="7"/>
      <c r="BE861" s="7"/>
      <c r="BF861" s="7"/>
      <c r="BG861" s="7"/>
      <c r="BH861" s="7"/>
      <c r="BI861" s="7"/>
      <c r="BJ861" s="7"/>
      <c r="BK861" s="7"/>
      <c r="BL861" s="7"/>
      <c r="BM861" s="7"/>
    </row>
    <row r="862" spans="1:65" ht="15.5"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c r="AT862" s="7"/>
      <c r="AU862" s="7"/>
      <c r="AV862" s="7"/>
      <c r="AW862" s="7"/>
      <c r="AX862" s="7"/>
      <c r="AY862" s="7"/>
      <c r="AZ862" s="7"/>
      <c r="BA862" s="7"/>
      <c r="BB862" s="7"/>
      <c r="BC862" s="7"/>
      <c r="BD862" s="7"/>
      <c r="BE862" s="7"/>
      <c r="BF862" s="7"/>
      <c r="BG862" s="7"/>
      <c r="BH862" s="7"/>
      <c r="BI862" s="7"/>
      <c r="BJ862" s="7"/>
      <c r="BK862" s="7"/>
      <c r="BL862" s="7"/>
      <c r="BM862" s="7"/>
    </row>
    <row r="863" spans="1:65" ht="15.5"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c r="AT863" s="7"/>
      <c r="AU863" s="7"/>
      <c r="AV863" s="7"/>
      <c r="AW863" s="7"/>
      <c r="AX863" s="7"/>
      <c r="AY863" s="7"/>
      <c r="AZ863" s="7"/>
      <c r="BA863" s="7"/>
      <c r="BB863" s="7"/>
      <c r="BC863" s="7"/>
      <c r="BD863" s="7"/>
      <c r="BE863" s="7"/>
      <c r="BF863" s="7"/>
      <c r="BG863" s="7"/>
      <c r="BH863" s="7"/>
      <c r="BI863" s="7"/>
      <c r="BJ863" s="7"/>
      <c r="BK863" s="7"/>
      <c r="BL863" s="7"/>
      <c r="BM863" s="7"/>
    </row>
    <row r="864" spans="1:65" ht="15.5"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c r="AT864" s="7"/>
      <c r="AU864" s="7"/>
      <c r="AV864" s="7"/>
      <c r="AW864" s="7"/>
      <c r="AX864" s="7"/>
      <c r="AY864" s="7"/>
      <c r="AZ864" s="7"/>
      <c r="BA864" s="7"/>
      <c r="BB864" s="7"/>
      <c r="BC864" s="7"/>
      <c r="BD864" s="7"/>
      <c r="BE864" s="7"/>
      <c r="BF864" s="7"/>
      <c r="BG864" s="7"/>
      <c r="BH864" s="7"/>
      <c r="BI864" s="7"/>
      <c r="BJ864" s="7"/>
      <c r="BK864" s="7"/>
      <c r="BL864" s="7"/>
      <c r="BM864" s="7"/>
    </row>
    <row r="865" spans="1:65" ht="15.5"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c r="AT865" s="7"/>
      <c r="AU865" s="7"/>
      <c r="AV865" s="7"/>
      <c r="AW865" s="7"/>
      <c r="AX865" s="7"/>
      <c r="AY865" s="7"/>
      <c r="AZ865" s="7"/>
      <c r="BA865" s="7"/>
      <c r="BB865" s="7"/>
      <c r="BC865" s="7"/>
      <c r="BD865" s="7"/>
      <c r="BE865" s="7"/>
      <c r="BF865" s="7"/>
      <c r="BG865" s="7"/>
      <c r="BH865" s="7"/>
      <c r="BI865" s="7"/>
      <c r="BJ865" s="7"/>
      <c r="BK865" s="7"/>
      <c r="BL865" s="7"/>
      <c r="BM865" s="7"/>
    </row>
    <row r="866" spans="1:65" ht="15.5"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c r="AT866" s="7"/>
      <c r="AU866" s="7"/>
      <c r="AV866" s="7"/>
      <c r="AW866" s="7"/>
      <c r="AX866" s="7"/>
      <c r="AY866" s="7"/>
      <c r="AZ866" s="7"/>
      <c r="BA866" s="7"/>
      <c r="BB866" s="7"/>
      <c r="BC866" s="7"/>
      <c r="BD866" s="7"/>
      <c r="BE866" s="7"/>
      <c r="BF866" s="7"/>
      <c r="BG866" s="7"/>
      <c r="BH866" s="7"/>
      <c r="BI866" s="7"/>
      <c r="BJ866" s="7"/>
      <c r="BK866" s="7"/>
      <c r="BL866" s="7"/>
      <c r="BM866" s="7"/>
    </row>
    <row r="867" spans="1:65" ht="15.5"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c r="AT867" s="7"/>
      <c r="AU867" s="7"/>
      <c r="AV867" s="7"/>
      <c r="AW867" s="7"/>
      <c r="AX867" s="7"/>
      <c r="AY867" s="7"/>
      <c r="AZ867" s="7"/>
      <c r="BA867" s="7"/>
      <c r="BB867" s="7"/>
      <c r="BC867" s="7"/>
      <c r="BD867" s="7"/>
      <c r="BE867" s="7"/>
      <c r="BF867" s="7"/>
      <c r="BG867" s="7"/>
      <c r="BH867" s="7"/>
      <c r="BI867" s="7"/>
      <c r="BJ867" s="7"/>
      <c r="BK867" s="7"/>
      <c r="BL867" s="7"/>
      <c r="BM867" s="7"/>
    </row>
    <row r="868" spans="1:65" ht="15.5"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c r="AT868" s="7"/>
      <c r="AU868" s="7"/>
      <c r="AV868" s="7"/>
      <c r="AW868" s="7"/>
      <c r="AX868" s="7"/>
      <c r="AY868" s="7"/>
      <c r="AZ868" s="7"/>
      <c r="BA868" s="7"/>
      <c r="BB868" s="7"/>
      <c r="BC868" s="7"/>
      <c r="BD868" s="7"/>
      <c r="BE868" s="7"/>
      <c r="BF868" s="7"/>
      <c r="BG868" s="7"/>
      <c r="BH868" s="7"/>
      <c r="BI868" s="7"/>
      <c r="BJ868" s="7"/>
      <c r="BK868" s="7"/>
      <c r="BL868" s="7"/>
      <c r="BM868" s="7"/>
    </row>
    <row r="869" spans="1:65" ht="15.5"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c r="AT869" s="7"/>
      <c r="AU869" s="7"/>
      <c r="AV869" s="7"/>
      <c r="AW869" s="7"/>
      <c r="AX869" s="7"/>
      <c r="AY869" s="7"/>
      <c r="AZ869" s="7"/>
      <c r="BA869" s="7"/>
      <c r="BB869" s="7"/>
      <c r="BC869" s="7"/>
      <c r="BD869" s="7"/>
      <c r="BE869" s="7"/>
      <c r="BF869" s="7"/>
      <c r="BG869" s="7"/>
      <c r="BH869" s="7"/>
      <c r="BI869" s="7"/>
      <c r="BJ869" s="7"/>
      <c r="BK869" s="7"/>
      <c r="BL869" s="7"/>
      <c r="BM869" s="7"/>
    </row>
    <row r="870" spans="1:65" ht="15.5"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c r="AT870" s="7"/>
      <c r="AU870" s="7"/>
      <c r="AV870" s="7"/>
      <c r="AW870" s="7"/>
      <c r="AX870" s="7"/>
      <c r="AY870" s="7"/>
      <c r="AZ870" s="7"/>
      <c r="BA870" s="7"/>
      <c r="BB870" s="7"/>
      <c r="BC870" s="7"/>
      <c r="BD870" s="7"/>
      <c r="BE870" s="7"/>
      <c r="BF870" s="7"/>
      <c r="BG870" s="7"/>
      <c r="BH870" s="7"/>
      <c r="BI870" s="7"/>
      <c r="BJ870" s="7"/>
      <c r="BK870" s="7"/>
      <c r="BL870" s="7"/>
      <c r="BM870" s="7"/>
    </row>
    <row r="871" spans="1:65" ht="15.5"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c r="AT871" s="7"/>
      <c r="AU871" s="7"/>
      <c r="AV871" s="7"/>
      <c r="AW871" s="7"/>
      <c r="AX871" s="7"/>
      <c r="AY871" s="7"/>
      <c r="AZ871" s="7"/>
      <c r="BA871" s="7"/>
      <c r="BB871" s="7"/>
      <c r="BC871" s="7"/>
      <c r="BD871" s="7"/>
      <c r="BE871" s="7"/>
      <c r="BF871" s="7"/>
      <c r="BG871" s="7"/>
      <c r="BH871" s="7"/>
      <c r="BI871" s="7"/>
      <c r="BJ871" s="7"/>
      <c r="BK871" s="7"/>
      <c r="BL871" s="7"/>
      <c r="BM871" s="7"/>
    </row>
    <row r="872" spans="1:65" ht="15.5"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c r="AT872" s="7"/>
      <c r="AU872" s="7"/>
      <c r="AV872" s="7"/>
      <c r="AW872" s="7"/>
      <c r="AX872" s="7"/>
      <c r="AY872" s="7"/>
      <c r="AZ872" s="7"/>
      <c r="BA872" s="7"/>
      <c r="BB872" s="7"/>
      <c r="BC872" s="7"/>
      <c r="BD872" s="7"/>
      <c r="BE872" s="7"/>
      <c r="BF872" s="7"/>
      <c r="BG872" s="7"/>
      <c r="BH872" s="7"/>
      <c r="BI872" s="7"/>
      <c r="BJ872" s="7"/>
      <c r="BK872" s="7"/>
      <c r="BL872" s="7"/>
      <c r="BM872" s="7"/>
    </row>
    <row r="873" spans="1:65" ht="15.5"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c r="AT873" s="7"/>
      <c r="AU873" s="7"/>
      <c r="AV873" s="7"/>
      <c r="AW873" s="7"/>
      <c r="AX873" s="7"/>
      <c r="AY873" s="7"/>
      <c r="AZ873" s="7"/>
      <c r="BA873" s="7"/>
      <c r="BB873" s="7"/>
      <c r="BC873" s="7"/>
      <c r="BD873" s="7"/>
      <c r="BE873" s="7"/>
      <c r="BF873" s="7"/>
      <c r="BG873" s="7"/>
      <c r="BH873" s="7"/>
      <c r="BI873" s="7"/>
      <c r="BJ873" s="7"/>
      <c r="BK873" s="7"/>
      <c r="BL873" s="7"/>
      <c r="BM873" s="7"/>
    </row>
    <row r="874" spans="1:65" ht="15.5"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c r="AT874" s="7"/>
      <c r="AU874" s="7"/>
      <c r="AV874" s="7"/>
      <c r="AW874" s="7"/>
      <c r="AX874" s="7"/>
      <c r="AY874" s="7"/>
      <c r="AZ874" s="7"/>
      <c r="BA874" s="7"/>
      <c r="BB874" s="7"/>
      <c r="BC874" s="7"/>
      <c r="BD874" s="7"/>
      <c r="BE874" s="7"/>
      <c r="BF874" s="7"/>
      <c r="BG874" s="7"/>
      <c r="BH874" s="7"/>
      <c r="BI874" s="7"/>
      <c r="BJ874" s="7"/>
      <c r="BK874" s="7"/>
      <c r="BL874" s="7"/>
      <c r="BM874" s="7"/>
    </row>
    <row r="875" spans="1:65" ht="15.5"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c r="AT875" s="7"/>
      <c r="AU875" s="7"/>
      <c r="AV875" s="7"/>
      <c r="AW875" s="7"/>
      <c r="AX875" s="7"/>
      <c r="AY875" s="7"/>
      <c r="AZ875" s="7"/>
      <c r="BA875" s="7"/>
      <c r="BB875" s="7"/>
      <c r="BC875" s="7"/>
      <c r="BD875" s="7"/>
      <c r="BE875" s="7"/>
      <c r="BF875" s="7"/>
      <c r="BG875" s="7"/>
      <c r="BH875" s="7"/>
      <c r="BI875" s="7"/>
      <c r="BJ875" s="7"/>
      <c r="BK875" s="7"/>
      <c r="BL875" s="7"/>
      <c r="BM875" s="7"/>
    </row>
    <row r="876" spans="1:65" ht="15.5"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c r="AT876" s="7"/>
      <c r="AU876" s="7"/>
      <c r="AV876" s="7"/>
      <c r="AW876" s="7"/>
      <c r="AX876" s="7"/>
      <c r="AY876" s="7"/>
      <c r="AZ876" s="7"/>
      <c r="BA876" s="7"/>
      <c r="BB876" s="7"/>
      <c r="BC876" s="7"/>
      <c r="BD876" s="7"/>
      <c r="BE876" s="7"/>
      <c r="BF876" s="7"/>
      <c r="BG876" s="7"/>
      <c r="BH876" s="7"/>
      <c r="BI876" s="7"/>
      <c r="BJ876" s="7"/>
      <c r="BK876" s="7"/>
      <c r="BL876" s="7"/>
      <c r="BM876" s="7"/>
    </row>
    <row r="877" spans="1:65" ht="15.5"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c r="AT877" s="7"/>
      <c r="AU877" s="7"/>
      <c r="AV877" s="7"/>
      <c r="AW877" s="7"/>
      <c r="AX877" s="7"/>
      <c r="AY877" s="7"/>
      <c r="AZ877" s="7"/>
      <c r="BA877" s="7"/>
      <c r="BB877" s="7"/>
      <c r="BC877" s="7"/>
      <c r="BD877" s="7"/>
      <c r="BE877" s="7"/>
      <c r="BF877" s="7"/>
      <c r="BG877" s="7"/>
      <c r="BH877" s="7"/>
      <c r="BI877" s="7"/>
      <c r="BJ877" s="7"/>
      <c r="BK877" s="7"/>
      <c r="BL877" s="7"/>
      <c r="BM877" s="7"/>
    </row>
    <row r="878" spans="1:65" ht="15.5"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c r="AT878" s="7"/>
      <c r="AU878" s="7"/>
      <c r="AV878" s="7"/>
      <c r="AW878" s="7"/>
      <c r="AX878" s="7"/>
      <c r="AY878" s="7"/>
      <c r="AZ878" s="7"/>
      <c r="BA878" s="7"/>
      <c r="BB878" s="7"/>
      <c r="BC878" s="7"/>
      <c r="BD878" s="7"/>
      <c r="BE878" s="7"/>
      <c r="BF878" s="7"/>
      <c r="BG878" s="7"/>
      <c r="BH878" s="7"/>
      <c r="BI878" s="7"/>
      <c r="BJ878" s="7"/>
      <c r="BK878" s="7"/>
      <c r="BL878" s="7"/>
      <c r="BM878" s="7"/>
    </row>
    <row r="879" spans="1:65" ht="15.5"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c r="AT879" s="7"/>
      <c r="AU879" s="7"/>
      <c r="AV879" s="7"/>
      <c r="AW879" s="7"/>
      <c r="AX879" s="7"/>
      <c r="AY879" s="7"/>
      <c r="AZ879" s="7"/>
      <c r="BA879" s="7"/>
      <c r="BB879" s="7"/>
      <c r="BC879" s="7"/>
      <c r="BD879" s="7"/>
      <c r="BE879" s="7"/>
      <c r="BF879" s="7"/>
      <c r="BG879" s="7"/>
      <c r="BH879" s="7"/>
      <c r="BI879" s="7"/>
      <c r="BJ879" s="7"/>
      <c r="BK879" s="7"/>
      <c r="BL879" s="7"/>
      <c r="BM879" s="7"/>
    </row>
    <row r="880" spans="1:65" ht="15.5"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c r="AT880" s="7"/>
      <c r="AU880" s="7"/>
      <c r="AV880" s="7"/>
      <c r="AW880" s="7"/>
      <c r="AX880" s="7"/>
      <c r="AY880" s="7"/>
      <c r="AZ880" s="7"/>
      <c r="BA880" s="7"/>
      <c r="BB880" s="7"/>
      <c r="BC880" s="7"/>
      <c r="BD880" s="7"/>
      <c r="BE880" s="7"/>
      <c r="BF880" s="7"/>
      <c r="BG880" s="7"/>
      <c r="BH880" s="7"/>
      <c r="BI880" s="7"/>
      <c r="BJ880" s="7"/>
      <c r="BK880" s="7"/>
      <c r="BL880" s="7"/>
      <c r="BM880" s="7"/>
    </row>
    <row r="881" spans="1:65" ht="15.5"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c r="AT881" s="7"/>
      <c r="AU881" s="7"/>
      <c r="AV881" s="7"/>
      <c r="AW881" s="7"/>
      <c r="AX881" s="7"/>
      <c r="AY881" s="7"/>
      <c r="AZ881" s="7"/>
      <c r="BA881" s="7"/>
      <c r="BB881" s="7"/>
      <c r="BC881" s="7"/>
      <c r="BD881" s="7"/>
      <c r="BE881" s="7"/>
      <c r="BF881" s="7"/>
      <c r="BG881" s="7"/>
      <c r="BH881" s="7"/>
      <c r="BI881" s="7"/>
      <c r="BJ881" s="7"/>
      <c r="BK881" s="7"/>
      <c r="BL881" s="7"/>
      <c r="BM881" s="7"/>
    </row>
    <row r="882" spans="1:65" ht="15.5"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c r="AT882" s="7"/>
      <c r="AU882" s="7"/>
      <c r="AV882" s="7"/>
      <c r="AW882" s="7"/>
      <c r="AX882" s="7"/>
      <c r="AY882" s="7"/>
      <c r="AZ882" s="7"/>
      <c r="BA882" s="7"/>
      <c r="BB882" s="7"/>
      <c r="BC882" s="7"/>
      <c r="BD882" s="7"/>
      <c r="BE882" s="7"/>
      <c r="BF882" s="7"/>
      <c r="BG882" s="7"/>
      <c r="BH882" s="7"/>
      <c r="BI882" s="7"/>
      <c r="BJ882" s="7"/>
      <c r="BK882" s="7"/>
      <c r="BL882" s="7"/>
      <c r="BM882" s="7"/>
    </row>
    <row r="883" spans="1:65" ht="15.5"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c r="AT883" s="7"/>
      <c r="AU883" s="7"/>
      <c r="AV883" s="7"/>
      <c r="AW883" s="7"/>
      <c r="AX883" s="7"/>
      <c r="AY883" s="7"/>
      <c r="AZ883" s="7"/>
      <c r="BA883" s="7"/>
      <c r="BB883" s="7"/>
      <c r="BC883" s="7"/>
      <c r="BD883" s="7"/>
      <c r="BE883" s="7"/>
      <c r="BF883" s="7"/>
      <c r="BG883" s="7"/>
      <c r="BH883" s="7"/>
      <c r="BI883" s="7"/>
      <c r="BJ883" s="7"/>
      <c r="BK883" s="7"/>
      <c r="BL883" s="7"/>
      <c r="BM883" s="7"/>
    </row>
    <row r="884" spans="1:65" ht="15.5"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c r="AT884" s="7"/>
      <c r="AU884" s="7"/>
      <c r="AV884" s="7"/>
      <c r="AW884" s="7"/>
      <c r="AX884" s="7"/>
      <c r="AY884" s="7"/>
      <c r="AZ884" s="7"/>
      <c r="BA884" s="7"/>
      <c r="BB884" s="7"/>
      <c r="BC884" s="7"/>
      <c r="BD884" s="7"/>
      <c r="BE884" s="7"/>
      <c r="BF884" s="7"/>
      <c r="BG884" s="7"/>
      <c r="BH884" s="7"/>
      <c r="BI884" s="7"/>
      <c r="BJ884" s="7"/>
      <c r="BK884" s="7"/>
      <c r="BL884" s="7"/>
      <c r="BM884" s="7"/>
    </row>
    <row r="885" spans="1:65" ht="15.5"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c r="AT885" s="7"/>
      <c r="AU885" s="7"/>
      <c r="AV885" s="7"/>
      <c r="AW885" s="7"/>
      <c r="AX885" s="7"/>
      <c r="AY885" s="7"/>
      <c r="AZ885" s="7"/>
      <c r="BA885" s="7"/>
      <c r="BB885" s="7"/>
      <c r="BC885" s="7"/>
      <c r="BD885" s="7"/>
      <c r="BE885" s="7"/>
      <c r="BF885" s="7"/>
      <c r="BG885" s="7"/>
      <c r="BH885" s="7"/>
      <c r="BI885" s="7"/>
      <c r="BJ885" s="7"/>
      <c r="BK885" s="7"/>
      <c r="BL885" s="7"/>
      <c r="BM885" s="7"/>
    </row>
    <row r="886" spans="1:65" ht="15.5"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c r="AT886" s="7"/>
      <c r="AU886" s="7"/>
      <c r="AV886" s="7"/>
      <c r="AW886" s="7"/>
      <c r="AX886" s="7"/>
      <c r="AY886" s="7"/>
      <c r="AZ886" s="7"/>
      <c r="BA886" s="7"/>
      <c r="BB886" s="7"/>
      <c r="BC886" s="7"/>
      <c r="BD886" s="7"/>
      <c r="BE886" s="7"/>
      <c r="BF886" s="7"/>
      <c r="BG886" s="7"/>
      <c r="BH886" s="7"/>
      <c r="BI886" s="7"/>
      <c r="BJ886" s="7"/>
      <c r="BK886" s="7"/>
      <c r="BL886" s="7"/>
      <c r="BM886" s="7"/>
    </row>
    <row r="887" spans="1:65" ht="15.5"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c r="AT887" s="7"/>
      <c r="AU887" s="7"/>
      <c r="AV887" s="7"/>
      <c r="AW887" s="7"/>
      <c r="AX887" s="7"/>
      <c r="AY887" s="7"/>
      <c r="AZ887" s="7"/>
      <c r="BA887" s="7"/>
      <c r="BB887" s="7"/>
      <c r="BC887" s="7"/>
      <c r="BD887" s="7"/>
      <c r="BE887" s="7"/>
      <c r="BF887" s="7"/>
      <c r="BG887" s="7"/>
      <c r="BH887" s="7"/>
      <c r="BI887" s="7"/>
      <c r="BJ887" s="7"/>
      <c r="BK887" s="7"/>
      <c r="BL887" s="7"/>
      <c r="BM887" s="7"/>
    </row>
    <row r="888" spans="1:65" ht="15.5"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c r="AT888" s="7"/>
      <c r="AU888" s="7"/>
      <c r="AV888" s="7"/>
      <c r="AW888" s="7"/>
      <c r="AX888" s="7"/>
      <c r="AY888" s="7"/>
      <c r="AZ888" s="7"/>
      <c r="BA888" s="7"/>
      <c r="BB888" s="7"/>
      <c r="BC888" s="7"/>
      <c r="BD888" s="7"/>
      <c r="BE888" s="7"/>
      <c r="BF888" s="7"/>
      <c r="BG888" s="7"/>
      <c r="BH888" s="7"/>
      <c r="BI888" s="7"/>
      <c r="BJ888" s="7"/>
      <c r="BK888" s="7"/>
      <c r="BL888" s="7"/>
      <c r="BM888" s="7"/>
    </row>
    <row r="889" spans="1:65" ht="15.5"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c r="AT889" s="7"/>
      <c r="AU889" s="7"/>
      <c r="AV889" s="7"/>
      <c r="AW889" s="7"/>
      <c r="AX889" s="7"/>
      <c r="AY889" s="7"/>
      <c r="AZ889" s="7"/>
      <c r="BA889" s="7"/>
      <c r="BB889" s="7"/>
      <c r="BC889" s="7"/>
      <c r="BD889" s="7"/>
      <c r="BE889" s="7"/>
      <c r="BF889" s="7"/>
      <c r="BG889" s="7"/>
      <c r="BH889" s="7"/>
      <c r="BI889" s="7"/>
      <c r="BJ889" s="7"/>
      <c r="BK889" s="7"/>
      <c r="BL889" s="7"/>
      <c r="BM889" s="7"/>
    </row>
    <row r="890" spans="1:65" ht="15.5"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c r="AT890" s="7"/>
      <c r="AU890" s="7"/>
      <c r="AV890" s="7"/>
      <c r="AW890" s="7"/>
      <c r="AX890" s="7"/>
      <c r="AY890" s="7"/>
      <c r="AZ890" s="7"/>
      <c r="BA890" s="7"/>
      <c r="BB890" s="7"/>
      <c r="BC890" s="7"/>
      <c r="BD890" s="7"/>
      <c r="BE890" s="7"/>
      <c r="BF890" s="7"/>
      <c r="BG890" s="7"/>
      <c r="BH890" s="7"/>
      <c r="BI890" s="7"/>
      <c r="BJ890" s="7"/>
      <c r="BK890" s="7"/>
      <c r="BL890" s="7"/>
      <c r="BM890" s="7"/>
    </row>
    <row r="891" spans="1:65" ht="15.5"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c r="AT891" s="7"/>
      <c r="AU891" s="7"/>
      <c r="AV891" s="7"/>
      <c r="AW891" s="7"/>
      <c r="AX891" s="7"/>
      <c r="AY891" s="7"/>
      <c r="AZ891" s="7"/>
      <c r="BA891" s="7"/>
      <c r="BB891" s="7"/>
      <c r="BC891" s="7"/>
      <c r="BD891" s="7"/>
      <c r="BE891" s="7"/>
      <c r="BF891" s="7"/>
      <c r="BG891" s="7"/>
      <c r="BH891" s="7"/>
      <c r="BI891" s="7"/>
      <c r="BJ891" s="7"/>
      <c r="BK891" s="7"/>
      <c r="BL891" s="7"/>
      <c r="BM891" s="7"/>
    </row>
    <row r="892" spans="1:65" ht="15.5"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c r="AT892" s="7"/>
      <c r="AU892" s="7"/>
      <c r="AV892" s="7"/>
      <c r="AW892" s="7"/>
      <c r="AX892" s="7"/>
      <c r="AY892" s="7"/>
      <c r="AZ892" s="7"/>
      <c r="BA892" s="7"/>
      <c r="BB892" s="7"/>
      <c r="BC892" s="7"/>
      <c r="BD892" s="7"/>
      <c r="BE892" s="7"/>
      <c r="BF892" s="7"/>
      <c r="BG892" s="7"/>
      <c r="BH892" s="7"/>
      <c r="BI892" s="7"/>
      <c r="BJ892" s="7"/>
      <c r="BK892" s="7"/>
      <c r="BL892" s="7"/>
      <c r="BM892" s="7"/>
    </row>
    <row r="893" spans="1:65" ht="15.5"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c r="AT893" s="7"/>
      <c r="AU893" s="7"/>
      <c r="AV893" s="7"/>
      <c r="AW893" s="7"/>
      <c r="AX893" s="7"/>
      <c r="AY893" s="7"/>
      <c r="AZ893" s="7"/>
      <c r="BA893" s="7"/>
      <c r="BB893" s="7"/>
      <c r="BC893" s="7"/>
      <c r="BD893" s="7"/>
      <c r="BE893" s="7"/>
      <c r="BF893" s="7"/>
      <c r="BG893" s="7"/>
      <c r="BH893" s="7"/>
      <c r="BI893" s="7"/>
      <c r="BJ893" s="7"/>
      <c r="BK893" s="7"/>
      <c r="BL893" s="7"/>
      <c r="BM893" s="7"/>
    </row>
    <row r="894" spans="1:65" ht="15.5"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c r="AT894" s="7"/>
      <c r="AU894" s="7"/>
      <c r="AV894" s="7"/>
      <c r="AW894" s="7"/>
      <c r="AX894" s="7"/>
      <c r="AY894" s="7"/>
      <c r="AZ894" s="7"/>
      <c r="BA894" s="7"/>
      <c r="BB894" s="7"/>
      <c r="BC894" s="7"/>
      <c r="BD894" s="7"/>
      <c r="BE894" s="7"/>
      <c r="BF894" s="7"/>
      <c r="BG894" s="7"/>
      <c r="BH894" s="7"/>
      <c r="BI894" s="7"/>
      <c r="BJ894" s="7"/>
      <c r="BK894" s="7"/>
      <c r="BL894" s="7"/>
      <c r="BM894" s="7"/>
    </row>
    <row r="895" spans="1:65" ht="15.5"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c r="AT895" s="7"/>
      <c r="AU895" s="7"/>
      <c r="AV895" s="7"/>
      <c r="AW895" s="7"/>
      <c r="AX895" s="7"/>
      <c r="AY895" s="7"/>
      <c r="AZ895" s="7"/>
      <c r="BA895" s="7"/>
      <c r="BB895" s="7"/>
      <c r="BC895" s="7"/>
      <c r="BD895" s="7"/>
      <c r="BE895" s="7"/>
      <c r="BF895" s="7"/>
      <c r="BG895" s="7"/>
      <c r="BH895" s="7"/>
      <c r="BI895" s="7"/>
      <c r="BJ895" s="7"/>
      <c r="BK895" s="7"/>
      <c r="BL895" s="7"/>
      <c r="BM895" s="7"/>
    </row>
    <row r="896" spans="1:65" ht="15.5"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c r="AT896" s="7"/>
      <c r="AU896" s="7"/>
      <c r="AV896" s="7"/>
      <c r="AW896" s="7"/>
      <c r="AX896" s="7"/>
      <c r="AY896" s="7"/>
      <c r="AZ896" s="7"/>
      <c r="BA896" s="7"/>
      <c r="BB896" s="7"/>
      <c r="BC896" s="7"/>
      <c r="BD896" s="7"/>
      <c r="BE896" s="7"/>
      <c r="BF896" s="7"/>
      <c r="BG896" s="7"/>
      <c r="BH896" s="7"/>
      <c r="BI896" s="7"/>
      <c r="BJ896" s="7"/>
      <c r="BK896" s="7"/>
      <c r="BL896" s="7"/>
      <c r="BM896" s="7"/>
    </row>
    <row r="897" spans="1:65" ht="15.5"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c r="AT897" s="7"/>
      <c r="AU897" s="7"/>
      <c r="AV897" s="7"/>
      <c r="AW897" s="7"/>
      <c r="AX897" s="7"/>
      <c r="AY897" s="7"/>
      <c r="AZ897" s="7"/>
      <c r="BA897" s="7"/>
      <c r="BB897" s="7"/>
      <c r="BC897" s="7"/>
      <c r="BD897" s="7"/>
      <c r="BE897" s="7"/>
      <c r="BF897" s="7"/>
      <c r="BG897" s="7"/>
      <c r="BH897" s="7"/>
      <c r="BI897" s="7"/>
      <c r="BJ897" s="7"/>
      <c r="BK897" s="7"/>
      <c r="BL897" s="7"/>
      <c r="BM897" s="7"/>
    </row>
    <row r="898" spans="1:65" ht="15.5"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c r="AT898" s="7"/>
      <c r="AU898" s="7"/>
      <c r="AV898" s="7"/>
      <c r="AW898" s="7"/>
      <c r="AX898" s="7"/>
      <c r="AY898" s="7"/>
      <c r="AZ898" s="7"/>
      <c r="BA898" s="7"/>
      <c r="BB898" s="7"/>
      <c r="BC898" s="7"/>
      <c r="BD898" s="7"/>
      <c r="BE898" s="7"/>
      <c r="BF898" s="7"/>
      <c r="BG898" s="7"/>
      <c r="BH898" s="7"/>
      <c r="BI898" s="7"/>
      <c r="BJ898" s="7"/>
      <c r="BK898" s="7"/>
      <c r="BL898" s="7"/>
      <c r="BM898" s="7"/>
    </row>
    <row r="899" spans="1:65" ht="15.5"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c r="AT899" s="7"/>
      <c r="AU899" s="7"/>
      <c r="AV899" s="7"/>
      <c r="AW899" s="7"/>
      <c r="AX899" s="7"/>
      <c r="AY899" s="7"/>
      <c r="AZ899" s="7"/>
      <c r="BA899" s="7"/>
      <c r="BB899" s="7"/>
      <c r="BC899" s="7"/>
      <c r="BD899" s="7"/>
      <c r="BE899" s="7"/>
      <c r="BF899" s="7"/>
      <c r="BG899" s="7"/>
      <c r="BH899" s="7"/>
      <c r="BI899" s="7"/>
      <c r="BJ899" s="7"/>
      <c r="BK899" s="7"/>
      <c r="BL899" s="7"/>
      <c r="BM899" s="7"/>
    </row>
    <row r="900" spans="1:65" ht="15.5"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c r="AT900" s="7"/>
      <c r="AU900" s="7"/>
      <c r="AV900" s="7"/>
      <c r="AW900" s="7"/>
      <c r="AX900" s="7"/>
      <c r="AY900" s="7"/>
      <c r="AZ900" s="7"/>
      <c r="BA900" s="7"/>
      <c r="BB900" s="7"/>
      <c r="BC900" s="7"/>
      <c r="BD900" s="7"/>
      <c r="BE900" s="7"/>
      <c r="BF900" s="7"/>
      <c r="BG900" s="7"/>
      <c r="BH900" s="7"/>
      <c r="BI900" s="7"/>
      <c r="BJ900" s="7"/>
      <c r="BK900" s="7"/>
      <c r="BL900" s="7"/>
      <c r="BM900" s="7"/>
    </row>
    <row r="901" spans="1:65" ht="15.5"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c r="AT901" s="7"/>
      <c r="AU901" s="7"/>
      <c r="AV901" s="7"/>
      <c r="AW901" s="7"/>
      <c r="AX901" s="7"/>
      <c r="AY901" s="7"/>
      <c r="AZ901" s="7"/>
      <c r="BA901" s="7"/>
      <c r="BB901" s="7"/>
      <c r="BC901" s="7"/>
      <c r="BD901" s="7"/>
      <c r="BE901" s="7"/>
      <c r="BF901" s="7"/>
      <c r="BG901" s="7"/>
      <c r="BH901" s="7"/>
      <c r="BI901" s="7"/>
      <c r="BJ901" s="7"/>
      <c r="BK901" s="7"/>
      <c r="BL901" s="7"/>
      <c r="BM901" s="7"/>
    </row>
    <row r="902" spans="1:65" ht="15.5"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c r="AT902" s="7"/>
      <c r="AU902" s="7"/>
      <c r="AV902" s="7"/>
      <c r="AW902" s="7"/>
      <c r="AX902" s="7"/>
      <c r="AY902" s="7"/>
      <c r="AZ902" s="7"/>
      <c r="BA902" s="7"/>
      <c r="BB902" s="7"/>
      <c r="BC902" s="7"/>
      <c r="BD902" s="7"/>
      <c r="BE902" s="7"/>
      <c r="BF902" s="7"/>
      <c r="BG902" s="7"/>
      <c r="BH902" s="7"/>
      <c r="BI902" s="7"/>
      <c r="BJ902" s="7"/>
      <c r="BK902" s="7"/>
      <c r="BL902" s="7"/>
      <c r="BM902" s="7"/>
    </row>
    <row r="903" spans="1:65" ht="15.5"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c r="AT903" s="7"/>
      <c r="AU903" s="7"/>
      <c r="AV903" s="7"/>
      <c r="AW903" s="7"/>
      <c r="AX903" s="7"/>
      <c r="AY903" s="7"/>
      <c r="AZ903" s="7"/>
      <c r="BA903" s="7"/>
      <c r="BB903" s="7"/>
      <c r="BC903" s="7"/>
      <c r="BD903" s="7"/>
      <c r="BE903" s="7"/>
      <c r="BF903" s="7"/>
      <c r="BG903" s="7"/>
      <c r="BH903" s="7"/>
      <c r="BI903" s="7"/>
      <c r="BJ903" s="7"/>
      <c r="BK903" s="7"/>
      <c r="BL903" s="7"/>
      <c r="BM903" s="7"/>
    </row>
    <row r="904" spans="1:65" ht="15.5"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c r="AT904" s="7"/>
      <c r="AU904" s="7"/>
      <c r="AV904" s="7"/>
      <c r="AW904" s="7"/>
      <c r="AX904" s="7"/>
      <c r="AY904" s="7"/>
      <c r="AZ904" s="7"/>
      <c r="BA904" s="7"/>
      <c r="BB904" s="7"/>
      <c r="BC904" s="7"/>
      <c r="BD904" s="7"/>
      <c r="BE904" s="7"/>
      <c r="BF904" s="7"/>
      <c r="BG904" s="7"/>
      <c r="BH904" s="7"/>
      <c r="BI904" s="7"/>
      <c r="BJ904" s="7"/>
      <c r="BK904" s="7"/>
      <c r="BL904" s="7"/>
      <c r="BM904" s="7"/>
    </row>
    <row r="905" spans="1:65" ht="15.5"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c r="AT905" s="7"/>
      <c r="AU905" s="7"/>
      <c r="AV905" s="7"/>
      <c r="AW905" s="7"/>
      <c r="AX905" s="7"/>
      <c r="AY905" s="7"/>
      <c r="AZ905" s="7"/>
      <c r="BA905" s="7"/>
      <c r="BB905" s="7"/>
      <c r="BC905" s="7"/>
      <c r="BD905" s="7"/>
      <c r="BE905" s="7"/>
      <c r="BF905" s="7"/>
      <c r="BG905" s="7"/>
      <c r="BH905" s="7"/>
      <c r="BI905" s="7"/>
      <c r="BJ905" s="7"/>
      <c r="BK905" s="7"/>
      <c r="BL905" s="7"/>
      <c r="BM905" s="7"/>
    </row>
    <row r="906" spans="1:65" ht="15.5"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c r="AT906" s="7"/>
      <c r="AU906" s="7"/>
      <c r="AV906" s="7"/>
      <c r="AW906" s="7"/>
      <c r="AX906" s="7"/>
      <c r="AY906" s="7"/>
      <c r="AZ906" s="7"/>
      <c r="BA906" s="7"/>
      <c r="BB906" s="7"/>
      <c r="BC906" s="7"/>
      <c r="BD906" s="7"/>
      <c r="BE906" s="7"/>
      <c r="BF906" s="7"/>
      <c r="BG906" s="7"/>
      <c r="BH906" s="7"/>
      <c r="BI906" s="7"/>
      <c r="BJ906" s="7"/>
      <c r="BK906" s="7"/>
      <c r="BL906" s="7"/>
      <c r="BM906" s="7"/>
    </row>
    <row r="907" spans="1:65" ht="15.5"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c r="AT907" s="7"/>
      <c r="AU907" s="7"/>
      <c r="AV907" s="7"/>
      <c r="AW907" s="7"/>
      <c r="AX907" s="7"/>
      <c r="AY907" s="7"/>
      <c r="AZ907" s="7"/>
      <c r="BA907" s="7"/>
      <c r="BB907" s="7"/>
      <c r="BC907" s="7"/>
      <c r="BD907" s="7"/>
      <c r="BE907" s="7"/>
      <c r="BF907" s="7"/>
      <c r="BG907" s="7"/>
      <c r="BH907" s="7"/>
      <c r="BI907" s="7"/>
      <c r="BJ907" s="7"/>
      <c r="BK907" s="7"/>
      <c r="BL907" s="7"/>
      <c r="BM907" s="7"/>
    </row>
    <row r="908" spans="1:65" ht="15.5"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c r="AT908" s="7"/>
      <c r="AU908" s="7"/>
      <c r="AV908" s="7"/>
      <c r="AW908" s="7"/>
      <c r="AX908" s="7"/>
      <c r="AY908" s="7"/>
      <c r="AZ908" s="7"/>
      <c r="BA908" s="7"/>
      <c r="BB908" s="7"/>
      <c r="BC908" s="7"/>
      <c r="BD908" s="7"/>
      <c r="BE908" s="7"/>
      <c r="BF908" s="7"/>
      <c r="BG908" s="7"/>
      <c r="BH908" s="7"/>
      <c r="BI908" s="7"/>
      <c r="BJ908" s="7"/>
      <c r="BK908" s="7"/>
      <c r="BL908" s="7"/>
      <c r="BM908" s="7"/>
    </row>
    <row r="909" spans="1:65" ht="15.5"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c r="AT909" s="7"/>
      <c r="AU909" s="7"/>
      <c r="AV909" s="7"/>
      <c r="AW909" s="7"/>
      <c r="AX909" s="7"/>
      <c r="AY909" s="7"/>
      <c r="AZ909" s="7"/>
      <c r="BA909" s="7"/>
      <c r="BB909" s="7"/>
      <c r="BC909" s="7"/>
      <c r="BD909" s="7"/>
      <c r="BE909" s="7"/>
      <c r="BF909" s="7"/>
      <c r="BG909" s="7"/>
      <c r="BH909" s="7"/>
      <c r="BI909" s="7"/>
      <c r="BJ909" s="7"/>
      <c r="BK909" s="7"/>
      <c r="BL909" s="7"/>
      <c r="BM909" s="7"/>
    </row>
    <row r="910" spans="1:65" ht="15.5"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c r="AT910" s="7"/>
      <c r="AU910" s="7"/>
      <c r="AV910" s="7"/>
      <c r="AW910" s="7"/>
      <c r="AX910" s="7"/>
      <c r="AY910" s="7"/>
      <c r="AZ910" s="7"/>
      <c r="BA910" s="7"/>
      <c r="BB910" s="7"/>
      <c r="BC910" s="7"/>
      <c r="BD910" s="7"/>
      <c r="BE910" s="7"/>
      <c r="BF910" s="7"/>
      <c r="BG910" s="7"/>
      <c r="BH910" s="7"/>
      <c r="BI910" s="7"/>
      <c r="BJ910" s="7"/>
      <c r="BK910" s="7"/>
      <c r="BL910" s="7"/>
      <c r="BM910" s="7"/>
    </row>
    <row r="911" spans="1:65" ht="15.5"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c r="AT911" s="7"/>
      <c r="AU911" s="7"/>
      <c r="AV911" s="7"/>
      <c r="AW911" s="7"/>
      <c r="AX911" s="7"/>
      <c r="AY911" s="7"/>
      <c r="AZ911" s="7"/>
      <c r="BA911" s="7"/>
      <c r="BB911" s="7"/>
      <c r="BC911" s="7"/>
      <c r="BD911" s="7"/>
      <c r="BE911" s="7"/>
      <c r="BF911" s="7"/>
      <c r="BG911" s="7"/>
      <c r="BH911" s="7"/>
      <c r="BI911" s="7"/>
      <c r="BJ911" s="7"/>
      <c r="BK911" s="7"/>
      <c r="BL911" s="7"/>
      <c r="BM911" s="7"/>
    </row>
    <row r="912" spans="1:65" ht="15.5"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c r="AT912" s="7"/>
      <c r="AU912" s="7"/>
      <c r="AV912" s="7"/>
      <c r="AW912" s="7"/>
      <c r="AX912" s="7"/>
      <c r="AY912" s="7"/>
      <c r="AZ912" s="7"/>
      <c r="BA912" s="7"/>
      <c r="BB912" s="7"/>
      <c r="BC912" s="7"/>
      <c r="BD912" s="7"/>
      <c r="BE912" s="7"/>
      <c r="BF912" s="7"/>
      <c r="BG912" s="7"/>
      <c r="BH912" s="7"/>
      <c r="BI912" s="7"/>
      <c r="BJ912" s="7"/>
      <c r="BK912" s="7"/>
      <c r="BL912" s="7"/>
      <c r="BM912" s="7"/>
    </row>
    <row r="913" spans="1:65" ht="15.5"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c r="AT913" s="7"/>
      <c r="AU913" s="7"/>
      <c r="AV913" s="7"/>
      <c r="AW913" s="7"/>
      <c r="AX913" s="7"/>
      <c r="AY913" s="7"/>
      <c r="AZ913" s="7"/>
      <c r="BA913" s="7"/>
      <c r="BB913" s="7"/>
      <c r="BC913" s="7"/>
      <c r="BD913" s="7"/>
      <c r="BE913" s="7"/>
      <c r="BF913" s="7"/>
      <c r="BG913" s="7"/>
      <c r="BH913" s="7"/>
      <c r="BI913" s="7"/>
      <c r="BJ913" s="7"/>
      <c r="BK913" s="7"/>
      <c r="BL913" s="7"/>
      <c r="BM913" s="7"/>
    </row>
    <row r="914" spans="1:65" ht="15.5"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c r="AT914" s="7"/>
      <c r="AU914" s="7"/>
      <c r="AV914" s="7"/>
      <c r="AW914" s="7"/>
      <c r="AX914" s="7"/>
      <c r="AY914" s="7"/>
      <c r="AZ914" s="7"/>
      <c r="BA914" s="7"/>
      <c r="BB914" s="7"/>
      <c r="BC914" s="7"/>
      <c r="BD914" s="7"/>
      <c r="BE914" s="7"/>
      <c r="BF914" s="7"/>
      <c r="BG914" s="7"/>
      <c r="BH914" s="7"/>
      <c r="BI914" s="7"/>
      <c r="BJ914" s="7"/>
      <c r="BK914" s="7"/>
      <c r="BL914" s="7"/>
      <c r="BM914" s="7"/>
    </row>
    <row r="915" spans="1:65" ht="15.5"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c r="AT915" s="7"/>
      <c r="AU915" s="7"/>
      <c r="AV915" s="7"/>
      <c r="AW915" s="7"/>
      <c r="AX915" s="7"/>
      <c r="AY915" s="7"/>
      <c r="AZ915" s="7"/>
      <c r="BA915" s="7"/>
      <c r="BB915" s="7"/>
      <c r="BC915" s="7"/>
      <c r="BD915" s="7"/>
      <c r="BE915" s="7"/>
      <c r="BF915" s="7"/>
      <c r="BG915" s="7"/>
      <c r="BH915" s="7"/>
      <c r="BI915" s="7"/>
      <c r="BJ915" s="7"/>
      <c r="BK915" s="7"/>
      <c r="BL915" s="7"/>
      <c r="BM915" s="7"/>
    </row>
    <row r="916" spans="1:65" ht="15.5"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c r="AT916" s="7"/>
      <c r="AU916" s="7"/>
      <c r="AV916" s="7"/>
      <c r="AW916" s="7"/>
      <c r="AX916" s="7"/>
      <c r="AY916" s="7"/>
      <c r="AZ916" s="7"/>
      <c r="BA916" s="7"/>
      <c r="BB916" s="7"/>
      <c r="BC916" s="7"/>
      <c r="BD916" s="7"/>
      <c r="BE916" s="7"/>
      <c r="BF916" s="7"/>
      <c r="BG916" s="7"/>
      <c r="BH916" s="7"/>
      <c r="BI916" s="7"/>
      <c r="BJ916" s="7"/>
      <c r="BK916" s="7"/>
      <c r="BL916" s="7"/>
      <c r="BM916" s="7"/>
    </row>
    <row r="917" spans="1:65" ht="15.5"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c r="AT917" s="7"/>
      <c r="AU917" s="7"/>
      <c r="AV917" s="7"/>
      <c r="AW917" s="7"/>
      <c r="AX917" s="7"/>
      <c r="AY917" s="7"/>
      <c r="AZ917" s="7"/>
      <c r="BA917" s="7"/>
      <c r="BB917" s="7"/>
      <c r="BC917" s="7"/>
      <c r="BD917" s="7"/>
      <c r="BE917" s="7"/>
      <c r="BF917" s="7"/>
      <c r="BG917" s="7"/>
      <c r="BH917" s="7"/>
      <c r="BI917" s="7"/>
      <c r="BJ917" s="7"/>
      <c r="BK917" s="7"/>
      <c r="BL917" s="7"/>
      <c r="BM917" s="7"/>
    </row>
    <row r="918" spans="1:65" ht="15.5"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c r="AX918" s="7"/>
      <c r="AY918" s="7"/>
      <c r="AZ918" s="7"/>
      <c r="BA918" s="7"/>
      <c r="BB918" s="7"/>
      <c r="BC918" s="7"/>
      <c r="BD918" s="7"/>
      <c r="BE918" s="7"/>
      <c r="BF918" s="7"/>
      <c r="BG918" s="7"/>
      <c r="BH918" s="7"/>
      <c r="BI918" s="7"/>
      <c r="BJ918" s="7"/>
      <c r="BK918" s="7"/>
      <c r="BL918" s="7"/>
      <c r="BM918" s="7"/>
    </row>
    <row r="919" spans="1:65" ht="15.5"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c r="AX919" s="7"/>
      <c r="AY919" s="7"/>
      <c r="AZ919" s="7"/>
      <c r="BA919" s="7"/>
      <c r="BB919" s="7"/>
      <c r="BC919" s="7"/>
      <c r="BD919" s="7"/>
      <c r="BE919" s="7"/>
      <c r="BF919" s="7"/>
      <c r="BG919" s="7"/>
      <c r="BH919" s="7"/>
      <c r="BI919" s="7"/>
      <c r="BJ919" s="7"/>
      <c r="BK919" s="7"/>
      <c r="BL919" s="7"/>
      <c r="BM919" s="7"/>
    </row>
    <row r="920" spans="1:65" ht="15.5"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c r="AX920" s="7"/>
      <c r="AY920" s="7"/>
      <c r="AZ920" s="7"/>
      <c r="BA920" s="7"/>
      <c r="BB920" s="7"/>
      <c r="BC920" s="7"/>
      <c r="BD920" s="7"/>
      <c r="BE920" s="7"/>
      <c r="BF920" s="7"/>
      <c r="BG920" s="7"/>
      <c r="BH920" s="7"/>
      <c r="BI920" s="7"/>
      <c r="BJ920" s="7"/>
      <c r="BK920" s="7"/>
      <c r="BL920" s="7"/>
      <c r="BM920" s="7"/>
    </row>
    <row r="921" spans="1:65" ht="15.5"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c r="AX921" s="7"/>
      <c r="AY921" s="7"/>
      <c r="AZ921" s="7"/>
      <c r="BA921" s="7"/>
      <c r="BB921" s="7"/>
      <c r="BC921" s="7"/>
      <c r="BD921" s="7"/>
      <c r="BE921" s="7"/>
      <c r="BF921" s="7"/>
      <c r="BG921" s="7"/>
      <c r="BH921" s="7"/>
      <c r="BI921" s="7"/>
      <c r="BJ921" s="7"/>
      <c r="BK921" s="7"/>
      <c r="BL921" s="7"/>
      <c r="BM921" s="7"/>
    </row>
    <row r="922" spans="1:65" ht="15.5"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c r="AX922" s="7"/>
      <c r="AY922" s="7"/>
      <c r="AZ922" s="7"/>
      <c r="BA922" s="7"/>
      <c r="BB922" s="7"/>
      <c r="BC922" s="7"/>
      <c r="BD922" s="7"/>
      <c r="BE922" s="7"/>
      <c r="BF922" s="7"/>
      <c r="BG922" s="7"/>
      <c r="BH922" s="7"/>
      <c r="BI922" s="7"/>
      <c r="BJ922" s="7"/>
      <c r="BK922" s="7"/>
      <c r="BL922" s="7"/>
      <c r="BM922" s="7"/>
    </row>
    <row r="923" spans="1:65" ht="15.5"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c r="AX923" s="7"/>
      <c r="AY923" s="7"/>
      <c r="AZ923" s="7"/>
      <c r="BA923" s="7"/>
      <c r="BB923" s="7"/>
      <c r="BC923" s="7"/>
      <c r="BD923" s="7"/>
      <c r="BE923" s="7"/>
      <c r="BF923" s="7"/>
      <c r="BG923" s="7"/>
      <c r="BH923" s="7"/>
      <c r="BI923" s="7"/>
      <c r="BJ923" s="7"/>
      <c r="BK923" s="7"/>
      <c r="BL923" s="7"/>
      <c r="BM923" s="7"/>
    </row>
    <row r="924" spans="1:65" ht="15.5"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c r="AX924" s="7"/>
      <c r="AY924" s="7"/>
      <c r="AZ924" s="7"/>
      <c r="BA924" s="7"/>
      <c r="BB924" s="7"/>
      <c r="BC924" s="7"/>
      <c r="BD924" s="7"/>
      <c r="BE924" s="7"/>
      <c r="BF924" s="7"/>
      <c r="BG924" s="7"/>
      <c r="BH924" s="7"/>
      <c r="BI924" s="7"/>
      <c r="BJ924" s="7"/>
      <c r="BK924" s="7"/>
      <c r="BL924" s="7"/>
      <c r="BM924" s="7"/>
    </row>
    <row r="925" spans="1:65" ht="15.5"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c r="AX925" s="7"/>
      <c r="AY925" s="7"/>
      <c r="AZ925" s="7"/>
      <c r="BA925" s="7"/>
      <c r="BB925" s="7"/>
      <c r="BC925" s="7"/>
      <c r="BD925" s="7"/>
      <c r="BE925" s="7"/>
      <c r="BF925" s="7"/>
      <c r="BG925" s="7"/>
      <c r="BH925" s="7"/>
      <c r="BI925" s="7"/>
      <c r="BJ925" s="7"/>
      <c r="BK925" s="7"/>
      <c r="BL925" s="7"/>
      <c r="BM925" s="7"/>
    </row>
    <row r="926" spans="1:65" ht="15.5"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c r="AX926" s="7"/>
      <c r="AY926" s="7"/>
      <c r="AZ926" s="7"/>
      <c r="BA926" s="7"/>
      <c r="BB926" s="7"/>
      <c r="BC926" s="7"/>
      <c r="BD926" s="7"/>
      <c r="BE926" s="7"/>
      <c r="BF926" s="7"/>
      <c r="BG926" s="7"/>
      <c r="BH926" s="7"/>
      <c r="BI926" s="7"/>
      <c r="BJ926" s="7"/>
      <c r="BK926" s="7"/>
      <c r="BL926" s="7"/>
      <c r="BM926" s="7"/>
    </row>
    <row r="927" spans="1:65" ht="15.5"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c r="AX927" s="7"/>
      <c r="AY927" s="7"/>
      <c r="AZ927" s="7"/>
      <c r="BA927" s="7"/>
      <c r="BB927" s="7"/>
      <c r="BC927" s="7"/>
      <c r="BD927" s="7"/>
      <c r="BE927" s="7"/>
      <c r="BF927" s="7"/>
      <c r="BG927" s="7"/>
      <c r="BH927" s="7"/>
      <c r="BI927" s="7"/>
      <c r="BJ927" s="7"/>
      <c r="BK927" s="7"/>
      <c r="BL927" s="7"/>
      <c r="BM927" s="7"/>
    </row>
    <row r="928" spans="1:65" ht="15.5"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c r="AX928" s="7"/>
      <c r="AY928" s="7"/>
      <c r="AZ928" s="7"/>
      <c r="BA928" s="7"/>
      <c r="BB928" s="7"/>
      <c r="BC928" s="7"/>
      <c r="BD928" s="7"/>
      <c r="BE928" s="7"/>
      <c r="BF928" s="7"/>
      <c r="BG928" s="7"/>
      <c r="BH928" s="7"/>
      <c r="BI928" s="7"/>
      <c r="BJ928" s="7"/>
      <c r="BK928" s="7"/>
      <c r="BL928" s="7"/>
      <c r="BM928" s="7"/>
    </row>
    <row r="929" spans="1:65" ht="15.5"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c r="AX929" s="7"/>
      <c r="AY929" s="7"/>
      <c r="AZ929" s="7"/>
      <c r="BA929" s="7"/>
      <c r="BB929" s="7"/>
      <c r="BC929" s="7"/>
      <c r="BD929" s="7"/>
      <c r="BE929" s="7"/>
      <c r="BF929" s="7"/>
      <c r="BG929" s="7"/>
      <c r="BH929" s="7"/>
      <c r="BI929" s="7"/>
      <c r="BJ929" s="7"/>
      <c r="BK929" s="7"/>
      <c r="BL929" s="7"/>
      <c r="BM929" s="7"/>
    </row>
    <row r="930" spans="1:65" ht="15.5"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c r="AX930" s="7"/>
      <c r="AY930" s="7"/>
      <c r="AZ930" s="7"/>
      <c r="BA930" s="7"/>
      <c r="BB930" s="7"/>
      <c r="BC930" s="7"/>
      <c r="BD930" s="7"/>
      <c r="BE930" s="7"/>
      <c r="BF930" s="7"/>
      <c r="BG930" s="7"/>
      <c r="BH930" s="7"/>
      <c r="BI930" s="7"/>
      <c r="BJ930" s="7"/>
      <c r="BK930" s="7"/>
      <c r="BL930" s="7"/>
      <c r="BM930" s="7"/>
    </row>
    <row r="931" spans="1:65" ht="15.5"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c r="AX931" s="7"/>
      <c r="AY931" s="7"/>
      <c r="AZ931" s="7"/>
      <c r="BA931" s="7"/>
      <c r="BB931" s="7"/>
      <c r="BC931" s="7"/>
      <c r="BD931" s="7"/>
      <c r="BE931" s="7"/>
      <c r="BF931" s="7"/>
      <c r="BG931" s="7"/>
      <c r="BH931" s="7"/>
      <c r="BI931" s="7"/>
      <c r="BJ931" s="7"/>
      <c r="BK931" s="7"/>
      <c r="BL931" s="7"/>
      <c r="BM931" s="7"/>
    </row>
    <row r="932" spans="1:65" ht="15.5"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c r="AT932" s="7"/>
      <c r="AU932" s="7"/>
      <c r="AV932" s="7"/>
      <c r="AW932" s="7"/>
      <c r="AX932" s="7"/>
      <c r="AY932" s="7"/>
      <c r="AZ932" s="7"/>
      <c r="BA932" s="7"/>
      <c r="BB932" s="7"/>
      <c r="BC932" s="7"/>
      <c r="BD932" s="7"/>
      <c r="BE932" s="7"/>
      <c r="BF932" s="7"/>
      <c r="BG932" s="7"/>
      <c r="BH932" s="7"/>
      <c r="BI932" s="7"/>
      <c r="BJ932" s="7"/>
      <c r="BK932" s="7"/>
      <c r="BL932" s="7"/>
      <c r="BM932" s="7"/>
    </row>
    <row r="933" spans="1:65" ht="15.5"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c r="AT933" s="7"/>
      <c r="AU933" s="7"/>
      <c r="AV933" s="7"/>
      <c r="AW933" s="7"/>
      <c r="AX933" s="7"/>
      <c r="AY933" s="7"/>
      <c r="AZ933" s="7"/>
      <c r="BA933" s="7"/>
      <c r="BB933" s="7"/>
      <c r="BC933" s="7"/>
      <c r="BD933" s="7"/>
      <c r="BE933" s="7"/>
      <c r="BF933" s="7"/>
      <c r="BG933" s="7"/>
      <c r="BH933" s="7"/>
      <c r="BI933" s="7"/>
      <c r="BJ933" s="7"/>
      <c r="BK933" s="7"/>
      <c r="BL933" s="7"/>
      <c r="BM933" s="7"/>
    </row>
    <row r="934" spans="1:65" ht="15.5"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c r="AT934" s="7"/>
      <c r="AU934" s="7"/>
      <c r="AV934" s="7"/>
      <c r="AW934" s="7"/>
      <c r="AX934" s="7"/>
      <c r="AY934" s="7"/>
      <c r="AZ934" s="7"/>
      <c r="BA934" s="7"/>
      <c r="BB934" s="7"/>
      <c r="BC934" s="7"/>
      <c r="BD934" s="7"/>
      <c r="BE934" s="7"/>
      <c r="BF934" s="7"/>
      <c r="BG934" s="7"/>
      <c r="BH934" s="7"/>
      <c r="BI934" s="7"/>
      <c r="BJ934" s="7"/>
      <c r="BK934" s="7"/>
      <c r="BL934" s="7"/>
      <c r="BM934" s="7"/>
    </row>
    <row r="935" spans="1:65" ht="15.5"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c r="AT935" s="7"/>
      <c r="AU935" s="7"/>
      <c r="AV935" s="7"/>
      <c r="AW935" s="7"/>
      <c r="AX935" s="7"/>
      <c r="AY935" s="7"/>
      <c r="AZ935" s="7"/>
      <c r="BA935" s="7"/>
      <c r="BB935" s="7"/>
      <c r="BC935" s="7"/>
      <c r="BD935" s="7"/>
      <c r="BE935" s="7"/>
      <c r="BF935" s="7"/>
      <c r="BG935" s="7"/>
      <c r="BH935" s="7"/>
      <c r="BI935" s="7"/>
      <c r="BJ935" s="7"/>
      <c r="BK935" s="7"/>
      <c r="BL935" s="7"/>
      <c r="BM935" s="7"/>
    </row>
    <row r="936" spans="1:65" ht="15.5"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c r="AT936" s="7"/>
      <c r="AU936" s="7"/>
      <c r="AV936" s="7"/>
      <c r="AW936" s="7"/>
      <c r="AX936" s="7"/>
      <c r="AY936" s="7"/>
      <c r="AZ936" s="7"/>
      <c r="BA936" s="7"/>
      <c r="BB936" s="7"/>
      <c r="BC936" s="7"/>
      <c r="BD936" s="7"/>
      <c r="BE936" s="7"/>
      <c r="BF936" s="7"/>
      <c r="BG936" s="7"/>
      <c r="BH936" s="7"/>
      <c r="BI936" s="7"/>
      <c r="BJ936" s="7"/>
      <c r="BK936" s="7"/>
      <c r="BL936" s="7"/>
      <c r="BM936" s="7"/>
    </row>
    <row r="937" spans="1:65" ht="15.5"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c r="AT937" s="7"/>
      <c r="AU937" s="7"/>
      <c r="AV937" s="7"/>
      <c r="AW937" s="7"/>
      <c r="AX937" s="7"/>
      <c r="AY937" s="7"/>
      <c r="AZ937" s="7"/>
      <c r="BA937" s="7"/>
      <c r="BB937" s="7"/>
      <c r="BC937" s="7"/>
      <c r="BD937" s="7"/>
      <c r="BE937" s="7"/>
      <c r="BF937" s="7"/>
      <c r="BG937" s="7"/>
      <c r="BH937" s="7"/>
      <c r="BI937" s="7"/>
      <c r="BJ937" s="7"/>
      <c r="BK937" s="7"/>
      <c r="BL937" s="7"/>
      <c r="BM937" s="7"/>
    </row>
    <row r="938" spans="1:65" ht="15.5"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c r="AT938" s="7"/>
      <c r="AU938" s="7"/>
      <c r="AV938" s="7"/>
      <c r="AW938" s="7"/>
      <c r="AX938" s="7"/>
      <c r="AY938" s="7"/>
      <c r="AZ938" s="7"/>
      <c r="BA938" s="7"/>
      <c r="BB938" s="7"/>
      <c r="BC938" s="7"/>
      <c r="BD938" s="7"/>
      <c r="BE938" s="7"/>
      <c r="BF938" s="7"/>
      <c r="BG938" s="7"/>
      <c r="BH938" s="7"/>
      <c r="BI938" s="7"/>
      <c r="BJ938" s="7"/>
      <c r="BK938" s="7"/>
      <c r="BL938" s="7"/>
      <c r="BM938" s="7"/>
    </row>
    <row r="939" spans="1:65" ht="15.5"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c r="AT939" s="7"/>
      <c r="AU939" s="7"/>
      <c r="AV939" s="7"/>
      <c r="AW939" s="7"/>
      <c r="AX939" s="7"/>
      <c r="AY939" s="7"/>
      <c r="AZ939" s="7"/>
      <c r="BA939" s="7"/>
      <c r="BB939" s="7"/>
      <c r="BC939" s="7"/>
      <c r="BD939" s="7"/>
      <c r="BE939" s="7"/>
      <c r="BF939" s="7"/>
      <c r="BG939" s="7"/>
      <c r="BH939" s="7"/>
      <c r="BI939" s="7"/>
      <c r="BJ939" s="7"/>
      <c r="BK939" s="7"/>
      <c r="BL939" s="7"/>
      <c r="BM939" s="7"/>
    </row>
    <row r="940" spans="1:65" ht="15.5"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c r="AT940" s="7"/>
      <c r="AU940" s="7"/>
      <c r="AV940" s="7"/>
      <c r="AW940" s="7"/>
      <c r="AX940" s="7"/>
      <c r="AY940" s="7"/>
      <c r="AZ940" s="7"/>
      <c r="BA940" s="7"/>
      <c r="BB940" s="7"/>
      <c r="BC940" s="7"/>
      <c r="BD940" s="7"/>
      <c r="BE940" s="7"/>
      <c r="BF940" s="7"/>
      <c r="BG940" s="7"/>
      <c r="BH940" s="7"/>
      <c r="BI940" s="7"/>
      <c r="BJ940" s="7"/>
      <c r="BK940" s="7"/>
      <c r="BL940" s="7"/>
      <c r="BM940" s="7"/>
    </row>
    <row r="941" spans="1:65" ht="15.5"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c r="AT941" s="7"/>
      <c r="AU941" s="7"/>
      <c r="AV941" s="7"/>
      <c r="AW941" s="7"/>
      <c r="AX941" s="7"/>
      <c r="AY941" s="7"/>
      <c r="AZ941" s="7"/>
      <c r="BA941" s="7"/>
      <c r="BB941" s="7"/>
      <c r="BC941" s="7"/>
      <c r="BD941" s="7"/>
      <c r="BE941" s="7"/>
      <c r="BF941" s="7"/>
      <c r="BG941" s="7"/>
      <c r="BH941" s="7"/>
      <c r="BI941" s="7"/>
      <c r="BJ941" s="7"/>
      <c r="BK941" s="7"/>
      <c r="BL941" s="7"/>
      <c r="BM941" s="7"/>
    </row>
    <row r="942" spans="1:65" ht="15.5"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c r="AX942" s="7"/>
      <c r="AY942" s="7"/>
      <c r="AZ942" s="7"/>
      <c r="BA942" s="7"/>
      <c r="BB942" s="7"/>
      <c r="BC942" s="7"/>
      <c r="BD942" s="7"/>
      <c r="BE942" s="7"/>
      <c r="BF942" s="7"/>
      <c r="BG942" s="7"/>
      <c r="BH942" s="7"/>
      <c r="BI942" s="7"/>
      <c r="BJ942" s="7"/>
      <c r="BK942" s="7"/>
      <c r="BL942" s="7"/>
      <c r="BM942" s="7"/>
    </row>
    <row r="943" spans="1:65" ht="15.5"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c r="AX943" s="7"/>
      <c r="AY943" s="7"/>
      <c r="AZ943" s="7"/>
      <c r="BA943" s="7"/>
      <c r="BB943" s="7"/>
      <c r="BC943" s="7"/>
      <c r="BD943" s="7"/>
      <c r="BE943" s="7"/>
      <c r="BF943" s="7"/>
      <c r="BG943" s="7"/>
      <c r="BH943" s="7"/>
      <c r="BI943" s="7"/>
      <c r="BJ943" s="7"/>
      <c r="BK943" s="7"/>
      <c r="BL943" s="7"/>
      <c r="BM943" s="7"/>
    </row>
    <row r="944" spans="1:65" ht="15.5"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c r="AT944" s="7"/>
      <c r="AU944" s="7"/>
      <c r="AV944" s="7"/>
      <c r="AW944" s="7"/>
      <c r="AX944" s="7"/>
      <c r="AY944" s="7"/>
      <c r="AZ944" s="7"/>
      <c r="BA944" s="7"/>
      <c r="BB944" s="7"/>
      <c r="BC944" s="7"/>
      <c r="BD944" s="7"/>
      <c r="BE944" s="7"/>
      <c r="BF944" s="7"/>
      <c r="BG944" s="7"/>
      <c r="BH944" s="7"/>
      <c r="BI944" s="7"/>
      <c r="BJ944" s="7"/>
      <c r="BK944" s="7"/>
      <c r="BL944" s="7"/>
      <c r="BM944" s="7"/>
    </row>
    <row r="945" spans="1:65" ht="15.5"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c r="AT945" s="7"/>
      <c r="AU945" s="7"/>
      <c r="AV945" s="7"/>
      <c r="AW945" s="7"/>
      <c r="AX945" s="7"/>
      <c r="AY945" s="7"/>
      <c r="AZ945" s="7"/>
      <c r="BA945" s="7"/>
      <c r="BB945" s="7"/>
      <c r="BC945" s="7"/>
      <c r="BD945" s="7"/>
      <c r="BE945" s="7"/>
      <c r="BF945" s="7"/>
      <c r="BG945" s="7"/>
      <c r="BH945" s="7"/>
      <c r="BI945" s="7"/>
      <c r="BJ945" s="7"/>
      <c r="BK945" s="7"/>
      <c r="BL945" s="7"/>
      <c r="BM945" s="7"/>
    </row>
    <row r="946" spans="1:65" ht="15.5"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c r="AT946" s="7"/>
      <c r="AU946" s="7"/>
      <c r="AV946" s="7"/>
      <c r="AW946" s="7"/>
      <c r="AX946" s="7"/>
      <c r="AY946" s="7"/>
      <c r="AZ946" s="7"/>
      <c r="BA946" s="7"/>
      <c r="BB946" s="7"/>
      <c r="BC946" s="7"/>
      <c r="BD946" s="7"/>
      <c r="BE946" s="7"/>
      <c r="BF946" s="7"/>
      <c r="BG946" s="7"/>
      <c r="BH946" s="7"/>
      <c r="BI946" s="7"/>
      <c r="BJ946" s="7"/>
      <c r="BK946" s="7"/>
      <c r="BL946" s="7"/>
      <c r="BM946" s="7"/>
    </row>
    <row r="947" spans="1:65" ht="15.5"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c r="AT947" s="7"/>
      <c r="AU947" s="7"/>
      <c r="AV947" s="7"/>
      <c r="AW947" s="7"/>
      <c r="AX947" s="7"/>
      <c r="AY947" s="7"/>
      <c r="AZ947" s="7"/>
      <c r="BA947" s="7"/>
      <c r="BB947" s="7"/>
      <c r="BC947" s="7"/>
      <c r="BD947" s="7"/>
      <c r="BE947" s="7"/>
      <c r="BF947" s="7"/>
      <c r="BG947" s="7"/>
      <c r="BH947" s="7"/>
      <c r="BI947" s="7"/>
      <c r="BJ947" s="7"/>
      <c r="BK947" s="7"/>
      <c r="BL947" s="7"/>
      <c r="BM947" s="7"/>
    </row>
    <row r="948" spans="1:65" ht="15.5"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c r="AT948" s="7"/>
      <c r="AU948" s="7"/>
      <c r="AV948" s="7"/>
      <c r="AW948" s="7"/>
      <c r="AX948" s="7"/>
      <c r="AY948" s="7"/>
      <c r="AZ948" s="7"/>
      <c r="BA948" s="7"/>
      <c r="BB948" s="7"/>
      <c r="BC948" s="7"/>
      <c r="BD948" s="7"/>
      <c r="BE948" s="7"/>
      <c r="BF948" s="7"/>
      <c r="BG948" s="7"/>
      <c r="BH948" s="7"/>
      <c r="BI948" s="7"/>
      <c r="BJ948" s="7"/>
      <c r="BK948" s="7"/>
      <c r="BL948" s="7"/>
      <c r="BM948" s="7"/>
    </row>
    <row r="949" spans="1:65" ht="15.5"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c r="AT949" s="7"/>
      <c r="AU949" s="7"/>
      <c r="AV949" s="7"/>
      <c r="AW949" s="7"/>
      <c r="AX949" s="7"/>
      <c r="AY949" s="7"/>
      <c r="AZ949" s="7"/>
      <c r="BA949" s="7"/>
      <c r="BB949" s="7"/>
      <c r="BC949" s="7"/>
      <c r="BD949" s="7"/>
      <c r="BE949" s="7"/>
      <c r="BF949" s="7"/>
      <c r="BG949" s="7"/>
      <c r="BH949" s="7"/>
      <c r="BI949" s="7"/>
      <c r="BJ949" s="7"/>
      <c r="BK949" s="7"/>
      <c r="BL949" s="7"/>
      <c r="BM949" s="7"/>
    </row>
    <row r="950" spans="1:65" ht="15.5"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c r="AT950" s="7"/>
      <c r="AU950" s="7"/>
      <c r="AV950" s="7"/>
      <c r="AW950" s="7"/>
      <c r="AX950" s="7"/>
      <c r="AY950" s="7"/>
      <c r="AZ950" s="7"/>
      <c r="BA950" s="7"/>
      <c r="BB950" s="7"/>
      <c r="BC950" s="7"/>
      <c r="BD950" s="7"/>
      <c r="BE950" s="7"/>
      <c r="BF950" s="7"/>
      <c r="BG950" s="7"/>
      <c r="BH950" s="7"/>
      <c r="BI950" s="7"/>
      <c r="BJ950" s="7"/>
      <c r="BK950" s="7"/>
      <c r="BL950" s="7"/>
      <c r="BM950" s="7"/>
    </row>
    <row r="951" spans="1:65" ht="15.5"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c r="AT951" s="7"/>
      <c r="AU951" s="7"/>
      <c r="AV951" s="7"/>
      <c r="AW951" s="7"/>
      <c r="AX951" s="7"/>
      <c r="AY951" s="7"/>
      <c r="AZ951" s="7"/>
      <c r="BA951" s="7"/>
      <c r="BB951" s="7"/>
      <c r="BC951" s="7"/>
      <c r="BD951" s="7"/>
      <c r="BE951" s="7"/>
      <c r="BF951" s="7"/>
      <c r="BG951" s="7"/>
      <c r="BH951" s="7"/>
      <c r="BI951" s="7"/>
      <c r="BJ951" s="7"/>
      <c r="BK951" s="7"/>
      <c r="BL951" s="7"/>
      <c r="BM951" s="7"/>
    </row>
    <row r="952" spans="1:65" ht="15.5"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c r="AT952" s="7"/>
      <c r="AU952" s="7"/>
      <c r="AV952" s="7"/>
      <c r="AW952" s="7"/>
      <c r="AX952" s="7"/>
      <c r="AY952" s="7"/>
      <c r="AZ952" s="7"/>
      <c r="BA952" s="7"/>
      <c r="BB952" s="7"/>
      <c r="BC952" s="7"/>
      <c r="BD952" s="7"/>
      <c r="BE952" s="7"/>
      <c r="BF952" s="7"/>
      <c r="BG952" s="7"/>
      <c r="BH952" s="7"/>
      <c r="BI952" s="7"/>
      <c r="BJ952" s="7"/>
      <c r="BK952" s="7"/>
      <c r="BL952" s="7"/>
      <c r="BM952" s="7"/>
    </row>
    <row r="953" spans="1:65" ht="15.5"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c r="AT953" s="7"/>
      <c r="AU953" s="7"/>
      <c r="AV953" s="7"/>
      <c r="AW953" s="7"/>
      <c r="AX953" s="7"/>
      <c r="AY953" s="7"/>
      <c r="AZ953" s="7"/>
      <c r="BA953" s="7"/>
      <c r="BB953" s="7"/>
      <c r="BC953" s="7"/>
      <c r="BD953" s="7"/>
      <c r="BE953" s="7"/>
      <c r="BF953" s="7"/>
      <c r="BG953" s="7"/>
      <c r="BH953" s="7"/>
      <c r="BI953" s="7"/>
      <c r="BJ953" s="7"/>
      <c r="BK953" s="7"/>
      <c r="BL953" s="7"/>
      <c r="BM953" s="7"/>
    </row>
    <row r="954" spans="1:65" ht="15.5"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c r="AT954" s="7"/>
      <c r="AU954" s="7"/>
      <c r="AV954" s="7"/>
      <c r="AW954" s="7"/>
      <c r="AX954" s="7"/>
      <c r="AY954" s="7"/>
      <c r="AZ954" s="7"/>
      <c r="BA954" s="7"/>
      <c r="BB954" s="7"/>
      <c r="BC954" s="7"/>
      <c r="BD954" s="7"/>
      <c r="BE954" s="7"/>
      <c r="BF954" s="7"/>
      <c r="BG954" s="7"/>
      <c r="BH954" s="7"/>
      <c r="BI954" s="7"/>
      <c r="BJ954" s="7"/>
      <c r="BK954" s="7"/>
      <c r="BL954" s="7"/>
      <c r="BM954" s="7"/>
    </row>
    <row r="955" spans="1:65" ht="15.5"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c r="AT955" s="7"/>
      <c r="AU955" s="7"/>
      <c r="AV955" s="7"/>
      <c r="AW955" s="7"/>
      <c r="AX955" s="7"/>
      <c r="AY955" s="7"/>
      <c r="AZ955" s="7"/>
      <c r="BA955" s="7"/>
      <c r="BB955" s="7"/>
      <c r="BC955" s="7"/>
      <c r="BD955" s="7"/>
      <c r="BE955" s="7"/>
      <c r="BF955" s="7"/>
      <c r="BG955" s="7"/>
      <c r="BH955" s="7"/>
      <c r="BI955" s="7"/>
      <c r="BJ955" s="7"/>
      <c r="BK955" s="7"/>
      <c r="BL955" s="7"/>
      <c r="BM955" s="7"/>
    </row>
    <row r="956" spans="1:65" ht="15.5"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c r="AT956" s="7"/>
      <c r="AU956" s="7"/>
      <c r="AV956" s="7"/>
      <c r="AW956" s="7"/>
      <c r="AX956" s="7"/>
      <c r="AY956" s="7"/>
      <c r="AZ956" s="7"/>
      <c r="BA956" s="7"/>
      <c r="BB956" s="7"/>
      <c r="BC956" s="7"/>
      <c r="BD956" s="7"/>
      <c r="BE956" s="7"/>
      <c r="BF956" s="7"/>
      <c r="BG956" s="7"/>
      <c r="BH956" s="7"/>
      <c r="BI956" s="7"/>
      <c r="BJ956" s="7"/>
      <c r="BK956" s="7"/>
      <c r="BL956" s="7"/>
      <c r="BM956" s="7"/>
    </row>
    <row r="957" spans="1:65" ht="15.5"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c r="AT957" s="7"/>
      <c r="AU957" s="7"/>
      <c r="AV957" s="7"/>
      <c r="AW957" s="7"/>
      <c r="AX957" s="7"/>
      <c r="AY957" s="7"/>
      <c r="AZ957" s="7"/>
      <c r="BA957" s="7"/>
      <c r="BB957" s="7"/>
      <c r="BC957" s="7"/>
      <c r="BD957" s="7"/>
      <c r="BE957" s="7"/>
      <c r="BF957" s="7"/>
      <c r="BG957" s="7"/>
      <c r="BH957" s="7"/>
      <c r="BI957" s="7"/>
      <c r="BJ957" s="7"/>
      <c r="BK957" s="7"/>
      <c r="BL957" s="7"/>
      <c r="BM957" s="7"/>
    </row>
    <row r="958" spans="1:65" ht="15.5"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c r="AT958" s="7"/>
      <c r="AU958" s="7"/>
      <c r="AV958" s="7"/>
      <c r="AW958" s="7"/>
      <c r="AX958" s="7"/>
      <c r="AY958" s="7"/>
      <c r="AZ958" s="7"/>
      <c r="BA958" s="7"/>
      <c r="BB958" s="7"/>
      <c r="BC958" s="7"/>
      <c r="BD958" s="7"/>
      <c r="BE958" s="7"/>
      <c r="BF958" s="7"/>
      <c r="BG958" s="7"/>
      <c r="BH958" s="7"/>
      <c r="BI958" s="7"/>
      <c r="BJ958" s="7"/>
      <c r="BK958" s="7"/>
      <c r="BL958" s="7"/>
      <c r="BM958" s="7"/>
    </row>
    <row r="959" spans="1:65" ht="15.5"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c r="AT959" s="7"/>
      <c r="AU959" s="7"/>
      <c r="AV959" s="7"/>
      <c r="AW959" s="7"/>
      <c r="AX959" s="7"/>
      <c r="AY959" s="7"/>
      <c r="AZ959" s="7"/>
      <c r="BA959" s="7"/>
      <c r="BB959" s="7"/>
      <c r="BC959" s="7"/>
      <c r="BD959" s="7"/>
      <c r="BE959" s="7"/>
      <c r="BF959" s="7"/>
      <c r="BG959" s="7"/>
      <c r="BH959" s="7"/>
      <c r="BI959" s="7"/>
      <c r="BJ959" s="7"/>
      <c r="BK959" s="7"/>
      <c r="BL959" s="7"/>
      <c r="BM959" s="7"/>
    </row>
    <row r="960" spans="1:65" ht="15.5"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c r="AT960" s="7"/>
      <c r="AU960" s="7"/>
      <c r="AV960" s="7"/>
      <c r="AW960" s="7"/>
      <c r="AX960" s="7"/>
      <c r="AY960" s="7"/>
      <c r="AZ960" s="7"/>
      <c r="BA960" s="7"/>
      <c r="BB960" s="7"/>
      <c r="BC960" s="7"/>
      <c r="BD960" s="7"/>
      <c r="BE960" s="7"/>
      <c r="BF960" s="7"/>
      <c r="BG960" s="7"/>
      <c r="BH960" s="7"/>
      <c r="BI960" s="7"/>
      <c r="BJ960" s="7"/>
      <c r="BK960" s="7"/>
      <c r="BL960" s="7"/>
      <c r="BM960" s="7"/>
    </row>
    <row r="961" spans="1:65" ht="15.5"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c r="AT961" s="7"/>
      <c r="AU961" s="7"/>
      <c r="AV961" s="7"/>
      <c r="AW961" s="7"/>
      <c r="AX961" s="7"/>
      <c r="AY961" s="7"/>
      <c r="AZ961" s="7"/>
      <c r="BA961" s="7"/>
      <c r="BB961" s="7"/>
      <c r="BC961" s="7"/>
      <c r="BD961" s="7"/>
      <c r="BE961" s="7"/>
      <c r="BF961" s="7"/>
      <c r="BG961" s="7"/>
      <c r="BH961" s="7"/>
      <c r="BI961" s="7"/>
      <c r="BJ961" s="7"/>
      <c r="BK961" s="7"/>
      <c r="BL961" s="7"/>
      <c r="BM961" s="7"/>
    </row>
    <row r="962" spans="1:65" ht="15.5"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c r="AT962" s="7"/>
      <c r="AU962" s="7"/>
      <c r="AV962" s="7"/>
      <c r="AW962" s="7"/>
      <c r="AX962" s="7"/>
      <c r="AY962" s="7"/>
      <c r="AZ962" s="7"/>
      <c r="BA962" s="7"/>
      <c r="BB962" s="7"/>
      <c r="BC962" s="7"/>
      <c r="BD962" s="7"/>
      <c r="BE962" s="7"/>
      <c r="BF962" s="7"/>
      <c r="BG962" s="7"/>
      <c r="BH962" s="7"/>
      <c r="BI962" s="7"/>
      <c r="BJ962" s="7"/>
      <c r="BK962" s="7"/>
      <c r="BL962" s="7"/>
      <c r="BM962" s="7"/>
    </row>
    <row r="963" spans="1:65" ht="15.5"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c r="AT963" s="7"/>
      <c r="AU963" s="7"/>
      <c r="AV963" s="7"/>
      <c r="AW963" s="7"/>
      <c r="AX963" s="7"/>
      <c r="AY963" s="7"/>
      <c r="AZ963" s="7"/>
      <c r="BA963" s="7"/>
      <c r="BB963" s="7"/>
      <c r="BC963" s="7"/>
      <c r="BD963" s="7"/>
      <c r="BE963" s="7"/>
      <c r="BF963" s="7"/>
      <c r="BG963" s="7"/>
      <c r="BH963" s="7"/>
      <c r="BI963" s="7"/>
      <c r="BJ963" s="7"/>
      <c r="BK963" s="7"/>
      <c r="BL963" s="7"/>
      <c r="BM963" s="7"/>
    </row>
    <row r="964" spans="1:65" ht="15.5"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c r="AT964" s="7"/>
      <c r="AU964" s="7"/>
      <c r="AV964" s="7"/>
      <c r="AW964" s="7"/>
      <c r="AX964" s="7"/>
      <c r="AY964" s="7"/>
      <c r="AZ964" s="7"/>
      <c r="BA964" s="7"/>
      <c r="BB964" s="7"/>
      <c r="BC964" s="7"/>
      <c r="BD964" s="7"/>
      <c r="BE964" s="7"/>
      <c r="BF964" s="7"/>
      <c r="BG964" s="7"/>
      <c r="BH964" s="7"/>
      <c r="BI964" s="7"/>
      <c r="BJ964" s="7"/>
      <c r="BK964" s="7"/>
      <c r="BL964" s="7"/>
      <c r="BM964" s="7"/>
    </row>
    <row r="965" spans="1:65" ht="15.5"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c r="AT965" s="7"/>
      <c r="AU965" s="7"/>
      <c r="AV965" s="7"/>
      <c r="AW965" s="7"/>
      <c r="AX965" s="7"/>
      <c r="AY965" s="7"/>
      <c r="AZ965" s="7"/>
      <c r="BA965" s="7"/>
      <c r="BB965" s="7"/>
      <c r="BC965" s="7"/>
      <c r="BD965" s="7"/>
      <c r="BE965" s="7"/>
      <c r="BF965" s="7"/>
      <c r="BG965" s="7"/>
      <c r="BH965" s="7"/>
      <c r="BI965" s="7"/>
      <c r="BJ965" s="7"/>
      <c r="BK965" s="7"/>
      <c r="BL965" s="7"/>
      <c r="BM965" s="7"/>
    </row>
    <row r="966" spans="1:65" ht="15.5"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c r="AT966" s="7"/>
      <c r="AU966" s="7"/>
      <c r="AV966" s="7"/>
      <c r="AW966" s="7"/>
      <c r="AX966" s="7"/>
      <c r="AY966" s="7"/>
      <c r="AZ966" s="7"/>
      <c r="BA966" s="7"/>
      <c r="BB966" s="7"/>
      <c r="BC966" s="7"/>
      <c r="BD966" s="7"/>
      <c r="BE966" s="7"/>
      <c r="BF966" s="7"/>
      <c r="BG966" s="7"/>
      <c r="BH966" s="7"/>
      <c r="BI966" s="7"/>
      <c r="BJ966" s="7"/>
      <c r="BK966" s="7"/>
      <c r="BL966" s="7"/>
      <c r="BM966" s="7"/>
    </row>
    <row r="967" spans="1:65" ht="15.5"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c r="AT967" s="7"/>
      <c r="AU967" s="7"/>
      <c r="AV967" s="7"/>
      <c r="AW967" s="7"/>
      <c r="AX967" s="7"/>
      <c r="AY967" s="7"/>
      <c r="AZ967" s="7"/>
      <c r="BA967" s="7"/>
      <c r="BB967" s="7"/>
      <c r="BC967" s="7"/>
      <c r="BD967" s="7"/>
      <c r="BE967" s="7"/>
      <c r="BF967" s="7"/>
      <c r="BG967" s="7"/>
      <c r="BH967" s="7"/>
      <c r="BI967" s="7"/>
      <c r="BJ967" s="7"/>
      <c r="BK967" s="7"/>
      <c r="BL967" s="7"/>
      <c r="BM967" s="7"/>
    </row>
    <row r="968" spans="1:65" ht="15.5"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c r="AT968" s="7"/>
      <c r="AU968" s="7"/>
      <c r="AV968" s="7"/>
      <c r="AW968" s="7"/>
      <c r="AX968" s="7"/>
      <c r="AY968" s="7"/>
      <c r="AZ968" s="7"/>
      <c r="BA968" s="7"/>
      <c r="BB968" s="7"/>
      <c r="BC968" s="7"/>
      <c r="BD968" s="7"/>
      <c r="BE968" s="7"/>
      <c r="BF968" s="7"/>
      <c r="BG968" s="7"/>
      <c r="BH968" s="7"/>
      <c r="BI968" s="7"/>
      <c r="BJ968" s="7"/>
      <c r="BK968" s="7"/>
      <c r="BL968" s="7"/>
      <c r="BM968" s="7"/>
    </row>
    <row r="969" spans="1:65" ht="15.5"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c r="AT969" s="7"/>
      <c r="AU969" s="7"/>
      <c r="AV969" s="7"/>
      <c r="AW969" s="7"/>
      <c r="AX969" s="7"/>
      <c r="AY969" s="7"/>
      <c r="AZ969" s="7"/>
      <c r="BA969" s="7"/>
      <c r="BB969" s="7"/>
      <c r="BC969" s="7"/>
      <c r="BD969" s="7"/>
      <c r="BE969" s="7"/>
      <c r="BF969" s="7"/>
      <c r="BG969" s="7"/>
      <c r="BH969" s="7"/>
      <c r="BI969" s="7"/>
      <c r="BJ969" s="7"/>
      <c r="BK969" s="7"/>
      <c r="BL969" s="7"/>
      <c r="BM969" s="7"/>
    </row>
    <row r="970" spans="1:65" ht="15.5"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c r="AT970" s="7"/>
      <c r="AU970" s="7"/>
      <c r="AV970" s="7"/>
      <c r="AW970" s="7"/>
      <c r="AX970" s="7"/>
      <c r="AY970" s="7"/>
      <c r="AZ970" s="7"/>
      <c r="BA970" s="7"/>
      <c r="BB970" s="7"/>
      <c r="BC970" s="7"/>
      <c r="BD970" s="7"/>
      <c r="BE970" s="7"/>
      <c r="BF970" s="7"/>
      <c r="BG970" s="7"/>
      <c r="BH970" s="7"/>
      <c r="BI970" s="7"/>
      <c r="BJ970" s="7"/>
      <c r="BK970" s="7"/>
      <c r="BL970" s="7"/>
      <c r="BM970" s="7"/>
    </row>
    <row r="971" spans="1:65" ht="15.5"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c r="AT971" s="7"/>
      <c r="AU971" s="7"/>
      <c r="AV971" s="7"/>
      <c r="AW971" s="7"/>
      <c r="AX971" s="7"/>
      <c r="AY971" s="7"/>
      <c r="AZ971" s="7"/>
      <c r="BA971" s="7"/>
      <c r="BB971" s="7"/>
      <c r="BC971" s="7"/>
      <c r="BD971" s="7"/>
      <c r="BE971" s="7"/>
      <c r="BF971" s="7"/>
      <c r="BG971" s="7"/>
      <c r="BH971" s="7"/>
      <c r="BI971" s="7"/>
      <c r="BJ971" s="7"/>
      <c r="BK971" s="7"/>
      <c r="BL971" s="7"/>
      <c r="BM971" s="7"/>
    </row>
    <row r="972" spans="1:65" ht="15.5"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c r="AT972" s="7"/>
      <c r="AU972" s="7"/>
      <c r="AV972" s="7"/>
      <c r="AW972" s="7"/>
      <c r="AX972" s="7"/>
      <c r="AY972" s="7"/>
      <c r="AZ972" s="7"/>
      <c r="BA972" s="7"/>
      <c r="BB972" s="7"/>
      <c r="BC972" s="7"/>
      <c r="BD972" s="7"/>
      <c r="BE972" s="7"/>
      <c r="BF972" s="7"/>
      <c r="BG972" s="7"/>
      <c r="BH972" s="7"/>
      <c r="BI972" s="7"/>
      <c r="BJ972" s="7"/>
      <c r="BK972" s="7"/>
      <c r="BL972" s="7"/>
      <c r="BM972" s="7"/>
    </row>
    <row r="973" spans="1:65" ht="15.5"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c r="AT973" s="7"/>
      <c r="AU973" s="7"/>
      <c r="AV973" s="7"/>
      <c r="AW973" s="7"/>
      <c r="AX973" s="7"/>
      <c r="AY973" s="7"/>
      <c r="AZ973" s="7"/>
      <c r="BA973" s="7"/>
      <c r="BB973" s="7"/>
      <c r="BC973" s="7"/>
      <c r="BD973" s="7"/>
      <c r="BE973" s="7"/>
      <c r="BF973" s="7"/>
      <c r="BG973" s="7"/>
      <c r="BH973" s="7"/>
      <c r="BI973" s="7"/>
      <c r="BJ973" s="7"/>
      <c r="BK973" s="7"/>
      <c r="BL973" s="7"/>
      <c r="BM973" s="7"/>
    </row>
    <row r="974" spans="1:65" ht="15.5"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c r="AT974" s="7"/>
      <c r="AU974" s="7"/>
      <c r="AV974" s="7"/>
      <c r="AW974" s="7"/>
      <c r="AX974" s="7"/>
      <c r="AY974" s="7"/>
      <c r="AZ974" s="7"/>
      <c r="BA974" s="7"/>
      <c r="BB974" s="7"/>
      <c r="BC974" s="7"/>
      <c r="BD974" s="7"/>
      <c r="BE974" s="7"/>
      <c r="BF974" s="7"/>
      <c r="BG974" s="7"/>
      <c r="BH974" s="7"/>
      <c r="BI974" s="7"/>
      <c r="BJ974" s="7"/>
      <c r="BK974" s="7"/>
      <c r="BL974" s="7"/>
      <c r="BM974" s="7"/>
    </row>
    <row r="975" spans="1:65" ht="15.5"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c r="AT975" s="7"/>
      <c r="AU975" s="7"/>
      <c r="AV975" s="7"/>
      <c r="AW975" s="7"/>
      <c r="AX975" s="7"/>
      <c r="AY975" s="7"/>
      <c r="AZ975" s="7"/>
      <c r="BA975" s="7"/>
      <c r="BB975" s="7"/>
      <c r="BC975" s="7"/>
      <c r="BD975" s="7"/>
      <c r="BE975" s="7"/>
      <c r="BF975" s="7"/>
      <c r="BG975" s="7"/>
      <c r="BH975" s="7"/>
      <c r="BI975" s="7"/>
      <c r="BJ975" s="7"/>
      <c r="BK975" s="7"/>
      <c r="BL975" s="7"/>
      <c r="BM975" s="7"/>
    </row>
    <row r="976" spans="1:65" ht="15.5"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c r="AT976" s="7"/>
      <c r="AU976" s="7"/>
      <c r="AV976" s="7"/>
      <c r="AW976" s="7"/>
      <c r="AX976" s="7"/>
      <c r="AY976" s="7"/>
      <c r="AZ976" s="7"/>
      <c r="BA976" s="7"/>
      <c r="BB976" s="7"/>
      <c r="BC976" s="7"/>
      <c r="BD976" s="7"/>
      <c r="BE976" s="7"/>
      <c r="BF976" s="7"/>
      <c r="BG976" s="7"/>
      <c r="BH976" s="7"/>
      <c r="BI976" s="7"/>
      <c r="BJ976" s="7"/>
      <c r="BK976" s="7"/>
      <c r="BL976" s="7"/>
      <c r="BM976" s="7"/>
    </row>
    <row r="977" spans="1:65" ht="15.5"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c r="AT977" s="7"/>
      <c r="AU977" s="7"/>
      <c r="AV977" s="7"/>
      <c r="AW977" s="7"/>
      <c r="AX977" s="7"/>
      <c r="AY977" s="7"/>
      <c r="AZ977" s="7"/>
      <c r="BA977" s="7"/>
      <c r="BB977" s="7"/>
      <c r="BC977" s="7"/>
      <c r="BD977" s="7"/>
      <c r="BE977" s="7"/>
      <c r="BF977" s="7"/>
      <c r="BG977" s="7"/>
      <c r="BH977" s="7"/>
      <c r="BI977" s="7"/>
      <c r="BJ977" s="7"/>
      <c r="BK977" s="7"/>
      <c r="BL977" s="7"/>
      <c r="BM977" s="7"/>
    </row>
    <row r="978" spans="1:65" ht="15.5"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c r="AT978" s="7"/>
      <c r="AU978" s="7"/>
      <c r="AV978" s="7"/>
      <c r="AW978" s="7"/>
      <c r="AX978" s="7"/>
      <c r="AY978" s="7"/>
      <c r="AZ978" s="7"/>
      <c r="BA978" s="7"/>
      <c r="BB978" s="7"/>
      <c r="BC978" s="7"/>
      <c r="BD978" s="7"/>
      <c r="BE978" s="7"/>
      <c r="BF978" s="7"/>
      <c r="BG978" s="7"/>
      <c r="BH978" s="7"/>
      <c r="BI978" s="7"/>
      <c r="BJ978" s="7"/>
      <c r="BK978" s="7"/>
      <c r="BL978" s="7"/>
      <c r="BM978" s="7"/>
    </row>
    <row r="979" spans="1:65" ht="15.5"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c r="AT979" s="7"/>
      <c r="AU979" s="7"/>
      <c r="AV979" s="7"/>
      <c r="AW979" s="7"/>
      <c r="AX979" s="7"/>
      <c r="AY979" s="7"/>
      <c r="AZ979" s="7"/>
      <c r="BA979" s="7"/>
      <c r="BB979" s="7"/>
      <c r="BC979" s="7"/>
      <c r="BD979" s="7"/>
      <c r="BE979" s="7"/>
      <c r="BF979" s="7"/>
      <c r="BG979" s="7"/>
      <c r="BH979" s="7"/>
      <c r="BI979" s="7"/>
      <c r="BJ979" s="7"/>
      <c r="BK979" s="7"/>
      <c r="BL979" s="7"/>
      <c r="BM979" s="7"/>
    </row>
    <row r="980" spans="1:65" ht="15.5"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c r="AT980" s="7"/>
      <c r="AU980" s="7"/>
      <c r="AV980" s="7"/>
      <c r="AW980" s="7"/>
      <c r="AX980" s="7"/>
      <c r="AY980" s="7"/>
      <c r="AZ980" s="7"/>
      <c r="BA980" s="7"/>
      <c r="BB980" s="7"/>
      <c r="BC980" s="7"/>
      <c r="BD980" s="7"/>
      <c r="BE980" s="7"/>
      <c r="BF980" s="7"/>
      <c r="BG980" s="7"/>
      <c r="BH980" s="7"/>
      <c r="BI980" s="7"/>
      <c r="BJ980" s="7"/>
      <c r="BK980" s="7"/>
      <c r="BL980" s="7"/>
      <c r="BM980" s="7"/>
    </row>
    <row r="981" spans="1:65" ht="15.5"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c r="AT981" s="7"/>
      <c r="AU981" s="7"/>
      <c r="AV981" s="7"/>
      <c r="AW981" s="7"/>
      <c r="AX981" s="7"/>
      <c r="AY981" s="7"/>
      <c r="AZ981" s="7"/>
      <c r="BA981" s="7"/>
      <c r="BB981" s="7"/>
      <c r="BC981" s="7"/>
      <c r="BD981" s="7"/>
      <c r="BE981" s="7"/>
      <c r="BF981" s="7"/>
      <c r="BG981" s="7"/>
      <c r="BH981" s="7"/>
      <c r="BI981" s="7"/>
      <c r="BJ981" s="7"/>
      <c r="BK981" s="7"/>
      <c r="BL981" s="7"/>
      <c r="BM981" s="7"/>
    </row>
    <row r="982" spans="1:65" ht="15.5"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c r="AT982" s="7"/>
      <c r="AU982" s="7"/>
      <c r="AV982" s="7"/>
      <c r="AW982" s="7"/>
      <c r="AX982" s="7"/>
      <c r="AY982" s="7"/>
      <c r="AZ982" s="7"/>
      <c r="BA982" s="7"/>
      <c r="BB982" s="7"/>
      <c r="BC982" s="7"/>
      <c r="BD982" s="7"/>
      <c r="BE982" s="7"/>
      <c r="BF982" s="7"/>
      <c r="BG982" s="7"/>
      <c r="BH982" s="7"/>
      <c r="BI982" s="7"/>
      <c r="BJ982" s="7"/>
      <c r="BK982" s="7"/>
      <c r="BL982" s="7"/>
      <c r="BM982" s="7"/>
    </row>
    <row r="983" spans="1:65" ht="15.5"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c r="AT983" s="7"/>
      <c r="AU983" s="7"/>
      <c r="AV983" s="7"/>
      <c r="AW983" s="7"/>
      <c r="AX983" s="7"/>
      <c r="AY983" s="7"/>
      <c r="AZ983" s="7"/>
      <c r="BA983" s="7"/>
      <c r="BB983" s="7"/>
      <c r="BC983" s="7"/>
      <c r="BD983" s="7"/>
      <c r="BE983" s="7"/>
      <c r="BF983" s="7"/>
      <c r="BG983" s="7"/>
      <c r="BH983" s="7"/>
      <c r="BI983" s="7"/>
      <c r="BJ983" s="7"/>
      <c r="BK983" s="7"/>
      <c r="BL983" s="7"/>
      <c r="BM983" s="7"/>
    </row>
    <row r="984" spans="1:65" ht="15.5"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c r="AT984" s="7"/>
      <c r="AU984" s="7"/>
      <c r="AV984" s="7"/>
      <c r="AW984" s="7"/>
      <c r="AX984" s="7"/>
      <c r="AY984" s="7"/>
      <c r="AZ984" s="7"/>
      <c r="BA984" s="7"/>
      <c r="BB984" s="7"/>
      <c r="BC984" s="7"/>
      <c r="BD984" s="7"/>
      <c r="BE984" s="7"/>
      <c r="BF984" s="7"/>
      <c r="BG984" s="7"/>
      <c r="BH984" s="7"/>
      <c r="BI984" s="7"/>
      <c r="BJ984" s="7"/>
      <c r="BK984" s="7"/>
      <c r="BL984" s="7"/>
      <c r="BM984" s="7"/>
    </row>
    <row r="985" spans="1:65" ht="15.5"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c r="AT985" s="7"/>
      <c r="AU985" s="7"/>
      <c r="AV985" s="7"/>
      <c r="AW985" s="7"/>
      <c r="AX985" s="7"/>
      <c r="AY985" s="7"/>
      <c r="AZ985" s="7"/>
      <c r="BA985" s="7"/>
      <c r="BB985" s="7"/>
      <c r="BC985" s="7"/>
      <c r="BD985" s="7"/>
      <c r="BE985" s="7"/>
      <c r="BF985" s="7"/>
      <c r="BG985" s="7"/>
      <c r="BH985" s="7"/>
      <c r="BI985" s="7"/>
      <c r="BJ985" s="7"/>
      <c r="BK985" s="7"/>
      <c r="BL985" s="7"/>
      <c r="BM985" s="7"/>
    </row>
    <row r="986" spans="1:65" ht="15.5"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c r="AT986" s="7"/>
      <c r="AU986" s="7"/>
      <c r="AV986" s="7"/>
      <c r="AW986" s="7"/>
      <c r="AX986" s="7"/>
      <c r="AY986" s="7"/>
      <c r="AZ986" s="7"/>
      <c r="BA986" s="7"/>
      <c r="BB986" s="7"/>
      <c r="BC986" s="7"/>
      <c r="BD986" s="7"/>
      <c r="BE986" s="7"/>
      <c r="BF986" s="7"/>
      <c r="BG986" s="7"/>
      <c r="BH986" s="7"/>
      <c r="BI986" s="7"/>
      <c r="BJ986" s="7"/>
      <c r="BK986" s="7"/>
      <c r="BL986" s="7"/>
      <c r="BM986" s="7"/>
    </row>
    <row r="987" spans="1:65" ht="15.5"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c r="AT987" s="7"/>
      <c r="AU987" s="7"/>
      <c r="AV987" s="7"/>
      <c r="AW987" s="7"/>
      <c r="AX987" s="7"/>
      <c r="AY987" s="7"/>
      <c r="AZ987" s="7"/>
      <c r="BA987" s="7"/>
      <c r="BB987" s="7"/>
      <c r="BC987" s="7"/>
      <c r="BD987" s="7"/>
      <c r="BE987" s="7"/>
      <c r="BF987" s="7"/>
      <c r="BG987" s="7"/>
      <c r="BH987" s="7"/>
      <c r="BI987" s="7"/>
      <c r="BJ987" s="7"/>
      <c r="BK987" s="7"/>
      <c r="BL987" s="7"/>
      <c r="BM987" s="7"/>
    </row>
    <row r="988" spans="1:65" ht="15.5"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c r="AT988" s="7"/>
      <c r="AU988" s="7"/>
      <c r="AV988" s="7"/>
      <c r="AW988" s="7"/>
      <c r="AX988" s="7"/>
      <c r="AY988" s="7"/>
      <c r="AZ988" s="7"/>
      <c r="BA988" s="7"/>
      <c r="BB988" s="7"/>
      <c r="BC988" s="7"/>
      <c r="BD988" s="7"/>
      <c r="BE988" s="7"/>
      <c r="BF988" s="7"/>
      <c r="BG988" s="7"/>
      <c r="BH988" s="7"/>
      <c r="BI988" s="7"/>
      <c r="BJ988" s="7"/>
      <c r="BK988" s="7"/>
      <c r="BL988" s="7"/>
      <c r="BM988" s="7"/>
    </row>
    <row r="989" spans="1:65" ht="15.5"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c r="AT989" s="7"/>
      <c r="AU989" s="7"/>
      <c r="AV989" s="7"/>
      <c r="AW989" s="7"/>
      <c r="AX989" s="7"/>
      <c r="AY989" s="7"/>
      <c r="AZ989" s="7"/>
      <c r="BA989" s="7"/>
      <c r="BB989" s="7"/>
      <c r="BC989" s="7"/>
      <c r="BD989" s="7"/>
      <c r="BE989" s="7"/>
      <c r="BF989" s="7"/>
      <c r="BG989" s="7"/>
      <c r="BH989" s="7"/>
      <c r="BI989" s="7"/>
      <c r="BJ989" s="7"/>
      <c r="BK989" s="7"/>
      <c r="BL989" s="7"/>
      <c r="BM989" s="7"/>
    </row>
    <row r="990" spans="1:65" ht="15.5"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c r="AT990" s="7"/>
      <c r="AU990" s="7"/>
      <c r="AV990" s="7"/>
      <c r="AW990" s="7"/>
      <c r="AX990" s="7"/>
      <c r="AY990" s="7"/>
      <c r="AZ990" s="7"/>
      <c r="BA990" s="7"/>
      <c r="BB990" s="7"/>
      <c r="BC990" s="7"/>
      <c r="BD990" s="7"/>
      <c r="BE990" s="7"/>
      <c r="BF990" s="7"/>
      <c r="BG990" s="7"/>
      <c r="BH990" s="7"/>
      <c r="BI990" s="7"/>
      <c r="BJ990" s="7"/>
      <c r="BK990" s="7"/>
      <c r="BL990" s="7"/>
      <c r="BM990" s="7"/>
    </row>
    <row r="991" spans="1:65" ht="15.5"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c r="AT991" s="7"/>
      <c r="AU991" s="7"/>
      <c r="AV991" s="7"/>
      <c r="AW991" s="7"/>
      <c r="AX991" s="7"/>
      <c r="AY991" s="7"/>
      <c r="AZ991" s="7"/>
      <c r="BA991" s="7"/>
      <c r="BB991" s="7"/>
      <c r="BC991" s="7"/>
      <c r="BD991" s="7"/>
      <c r="BE991" s="7"/>
      <c r="BF991" s="7"/>
      <c r="BG991" s="7"/>
      <c r="BH991" s="7"/>
      <c r="BI991" s="7"/>
      <c r="BJ991" s="7"/>
      <c r="BK991" s="7"/>
      <c r="BL991" s="7"/>
      <c r="BM991" s="7"/>
    </row>
    <row r="992" spans="1:65" ht="15.5"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c r="AT992" s="7"/>
      <c r="AU992" s="7"/>
      <c r="AV992" s="7"/>
      <c r="AW992" s="7"/>
      <c r="AX992" s="7"/>
      <c r="AY992" s="7"/>
      <c r="AZ992" s="7"/>
      <c r="BA992" s="7"/>
      <c r="BB992" s="7"/>
      <c r="BC992" s="7"/>
      <c r="BD992" s="7"/>
      <c r="BE992" s="7"/>
      <c r="BF992" s="7"/>
      <c r="BG992" s="7"/>
      <c r="BH992" s="7"/>
      <c r="BI992" s="7"/>
      <c r="BJ992" s="7"/>
      <c r="BK992" s="7"/>
      <c r="BL992" s="7"/>
      <c r="BM992" s="7"/>
    </row>
    <row r="993" spans="1:65" ht="15.5"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c r="AT993" s="7"/>
      <c r="AU993" s="7"/>
      <c r="AV993" s="7"/>
      <c r="AW993" s="7"/>
      <c r="AX993" s="7"/>
      <c r="AY993" s="7"/>
      <c r="AZ993" s="7"/>
      <c r="BA993" s="7"/>
      <c r="BB993" s="7"/>
      <c r="BC993" s="7"/>
      <c r="BD993" s="7"/>
      <c r="BE993" s="7"/>
      <c r="BF993" s="7"/>
      <c r="BG993" s="7"/>
      <c r="BH993" s="7"/>
      <c r="BI993" s="7"/>
      <c r="BJ993" s="7"/>
      <c r="BK993" s="7"/>
      <c r="BL993" s="7"/>
      <c r="BM993" s="7"/>
    </row>
    <row r="994" spans="1:65" ht="15.5"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c r="AT994" s="7"/>
      <c r="AU994" s="7"/>
      <c r="AV994" s="7"/>
      <c r="AW994" s="7"/>
      <c r="AX994" s="7"/>
      <c r="AY994" s="7"/>
      <c r="AZ994" s="7"/>
      <c r="BA994" s="7"/>
      <c r="BB994" s="7"/>
      <c r="BC994" s="7"/>
      <c r="BD994" s="7"/>
      <c r="BE994" s="7"/>
      <c r="BF994" s="7"/>
      <c r="BG994" s="7"/>
      <c r="BH994" s="7"/>
      <c r="BI994" s="7"/>
      <c r="BJ994" s="7"/>
      <c r="BK994" s="7"/>
      <c r="BL994" s="7"/>
      <c r="BM994" s="7"/>
    </row>
    <row r="995" spans="1:65" ht="15.5"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c r="AT995" s="7"/>
      <c r="AU995" s="7"/>
      <c r="AV995" s="7"/>
      <c r="AW995" s="7"/>
      <c r="AX995" s="7"/>
      <c r="AY995" s="7"/>
      <c r="AZ995" s="7"/>
      <c r="BA995" s="7"/>
      <c r="BB995" s="7"/>
      <c r="BC995" s="7"/>
      <c r="BD995" s="7"/>
      <c r="BE995" s="7"/>
      <c r="BF995" s="7"/>
      <c r="BG995" s="7"/>
      <c r="BH995" s="7"/>
      <c r="BI995" s="7"/>
      <c r="BJ995" s="7"/>
      <c r="BK995" s="7"/>
      <c r="BL995" s="7"/>
      <c r="BM995" s="7"/>
    </row>
    <row r="996" spans="1:65" ht="15.5"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c r="AT996" s="7"/>
      <c r="AU996" s="7"/>
      <c r="AV996" s="7"/>
      <c r="AW996" s="7"/>
      <c r="AX996" s="7"/>
      <c r="AY996" s="7"/>
      <c r="AZ996" s="7"/>
      <c r="BA996" s="7"/>
      <c r="BB996" s="7"/>
      <c r="BC996" s="7"/>
      <c r="BD996" s="7"/>
      <c r="BE996" s="7"/>
      <c r="BF996" s="7"/>
      <c r="BG996" s="7"/>
      <c r="BH996" s="7"/>
      <c r="BI996" s="7"/>
      <c r="BJ996" s="7"/>
      <c r="BK996" s="7"/>
      <c r="BL996" s="7"/>
      <c r="BM996" s="7"/>
    </row>
    <row r="997" spans="1:65" ht="15.5"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c r="AT997" s="7"/>
      <c r="AU997" s="7"/>
      <c r="AV997" s="7"/>
      <c r="AW997" s="7"/>
      <c r="AX997" s="7"/>
      <c r="AY997" s="7"/>
      <c r="AZ997" s="7"/>
      <c r="BA997" s="7"/>
      <c r="BB997" s="7"/>
      <c r="BC997" s="7"/>
      <c r="BD997" s="7"/>
      <c r="BE997" s="7"/>
      <c r="BF997" s="7"/>
      <c r="BG997" s="7"/>
      <c r="BH997" s="7"/>
      <c r="BI997" s="7"/>
      <c r="BJ997" s="7"/>
      <c r="BK997" s="7"/>
      <c r="BL997" s="7"/>
      <c r="BM997" s="7"/>
    </row>
    <row r="998" spans="1:65" ht="15.5"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c r="AT998" s="7"/>
      <c r="AU998" s="7"/>
      <c r="AV998" s="7"/>
      <c r="AW998" s="7"/>
      <c r="AX998" s="7"/>
      <c r="AY998" s="7"/>
      <c r="AZ998" s="7"/>
      <c r="BA998" s="7"/>
      <c r="BB998" s="7"/>
      <c r="BC998" s="7"/>
      <c r="BD998" s="7"/>
      <c r="BE998" s="7"/>
      <c r="BF998" s="7"/>
      <c r="BG998" s="7"/>
      <c r="BH998" s="7"/>
      <c r="BI998" s="7"/>
      <c r="BJ998" s="7"/>
      <c r="BK998" s="7"/>
      <c r="BL998" s="7"/>
      <c r="BM998" s="7"/>
    </row>
    <row r="999" spans="1:65" ht="15.5"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c r="AT999" s="7"/>
      <c r="AU999" s="7"/>
      <c r="AV999" s="7"/>
      <c r="AW999" s="7"/>
      <c r="AX999" s="7"/>
      <c r="AY999" s="7"/>
      <c r="AZ999" s="7"/>
      <c r="BA999" s="7"/>
      <c r="BB999" s="7"/>
      <c r="BC999" s="7"/>
      <c r="BD999" s="7"/>
      <c r="BE999" s="7"/>
      <c r="BF999" s="7"/>
      <c r="BG999" s="7"/>
      <c r="BH999" s="7"/>
      <c r="BI999" s="7"/>
      <c r="BJ999" s="7"/>
      <c r="BK999" s="7"/>
      <c r="BL999" s="7"/>
      <c r="BM999" s="7"/>
    </row>
    <row r="1000" spans="1:65" ht="15.5"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c r="AT1000" s="7"/>
      <c r="AU1000" s="7"/>
      <c r="AV1000" s="7"/>
      <c r="AW1000" s="7"/>
      <c r="AX1000" s="7"/>
      <c r="AY1000" s="7"/>
      <c r="AZ1000" s="7"/>
      <c r="BA1000" s="7"/>
      <c r="BB1000" s="7"/>
      <c r="BC1000" s="7"/>
      <c r="BD1000" s="7"/>
      <c r="BE1000" s="7"/>
      <c r="BF1000" s="7"/>
      <c r="BG1000" s="7"/>
      <c r="BH1000" s="7"/>
      <c r="BI1000" s="7"/>
      <c r="BJ1000" s="7"/>
      <c r="BK1000" s="7"/>
      <c r="BL1000" s="7"/>
      <c r="BM1000" s="7"/>
    </row>
    <row r="1001" spans="1:65" ht="15.5" x14ac:dyDescent="0.25">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c r="AF1001" s="7"/>
      <c r="AG1001" s="7"/>
      <c r="AH1001" s="7"/>
      <c r="AI1001" s="7"/>
      <c r="AJ1001" s="7"/>
      <c r="AK1001" s="7"/>
      <c r="AL1001" s="7"/>
      <c r="AM1001" s="7"/>
      <c r="AN1001" s="7"/>
      <c r="AO1001" s="7"/>
      <c r="AP1001" s="7"/>
      <c r="AQ1001" s="7"/>
      <c r="AR1001" s="7"/>
      <c r="AS1001" s="7"/>
      <c r="AT1001" s="7"/>
      <c r="AU1001" s="7"/>
      <c r="AV1001" s="7"/>
      <c r="AW1001" s="7"/>
      <c r="AX1001" s="7"/>
      <c r="AY1001" s="7"/>
      <c r="AZ1001" s="7"/>
      <c r="BA1001" s="7"/>
      <c r="BB1001" s="7"/>
      <c r="BC1001" s="7"/>
      <c r="BD1001" s="7"/>
      <c r="BE1001" s="7"/>
      <c r="BF1001" s="7"/>
      <c r="BG1001" s="7"/>
      <c r="BH1001" s="7"/>
      <c r="BI1001" s="7"/>
      <c r="BJ1001" s="7"/>
      <c r="BK1001" s="7"/>
      <c r="BL1001" s="7"/>
      <c r="BM1001" s="7"/>
    </row>
    <row r="1002" spans="1:65" ht="15.5" x14ac:dyDescent="0.25">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c r="AE1002" s="7"/>
      <c r="AF1002" s="7"/>
      <c r="AG1002" s="7"/>
      <c r="AH1002" s="7"/>
      <c r="AI1002" s="7"/>
      <c r="AJ1002" s="7"/>
      <c r="AK1002" s="7"/>
      <c r="AL1002" s="7"/>
      <c r="AM1002" s="7"/>
      <c r="AN1002" s="7"/>
      <c r="AO1002" s="7"/>
      <c r="AP1002" s="7"/>
      <c r="AQ1002" s="7"/>
      <c r="AR1002" s="7"/>
      <c r="AS1002" s="7"/>
      <c r="AT1002" s="7"/>
      <c r="AU1002" s="7"/>
      <c r="AV1002" s="7"/>
      <c r="AW1002" s="7"/>
      <c r="AX1002" s="7"/>
      <c r="AY1002" s="7"/>
      <c r="AZ1002" s="7"/>
      <c r="BA1002" s="7"/>
      <c r="BB1002" s="7"/>
      <c r="BC1002" s="7"/>
      <c r="BD1002" s="7"/>
      <c r="BE1002" s="7"/>
      <c r="BF1002" s="7"/>
      <c r="BG1002" s="7"/>
      <c r="BH1002" s="7"/>
      <c r="BI1002" s="7"/>
      <c r="BJ1002" s="7"/>
      <c r="BK1002" s="7"/>
      <c r="BL1002" s="7"/>
      <c r="BM1002" s="7"/>
    </row>
    <row r="1003" spans="1:65" ht="15.5" x14ac:dyDescent="0.25">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c r="AE1003" s="7"/>
      <c r="AF1003" s="7"/>
      <c r="AG1003" s="7"/>
      <c r="AH1003" s="7"/>
      <c r="AI1003" s="7"/>
      <c r="AJ1003" s="7"/>
      <c r="AK1003" s="7"/>
      <c r="AL1003" s="7"/>
      <c r="AM1003" s="7"/>
      <c r="AN1003" s="7"/>
      <c r="AO1003" s="7"/>
      <c r="AP1003" s="7"/>
      <c r="AQ1003" s="7"/>
      <c r="AR1003" s="7"/>
      <c r="AS1003" s="7"/>
      <c r="AT1003" s="7"/>
      <c r="AU1003" s="7"/>
      <c r="AV1003" s="7"/>
      <c r="AW1003" s="7"/>
      <c r="AX1003" s="7"/>
      <c r="AY1003" s="7"/>
      <c r="AZ1003" s="7"/>
      <c r="BA1003" s="7"/>
      <c r="BB1003" s="7"/>
      <c r="BC1003" s="7"/>
      <c r="BD1003" s="7"/>
      <c r="BE1003" s="7"/>
      <c r="BF1003" s="7"/>
      <c r="BG1003" s="7"/>
      <c r="BH1003" s="7"/>
      <c r="BI1003" s="7"/>
      <c r="BJ1003" s="7"/>
      <c r="BK1003" s="7"/>
      <c r="BL1003" s="7"/>
      <c r="BM1003" s="7"/>
    </row>
    <row r="1004" spans="1:65" ht="15.5" x14ac:dyDescent="0.25">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c r="AC1004" s="7"/>
      <c r="AD1004" s="7"/>
      <c r="AE1004" s="7"/>
      <c r="AF1004" s="7"/>
      <c r="AG1004" s="7"/>
      <c r="AH1004" s="7"/>
      <c r="AI1004" s="7"/>
      <c r="AJ1004" s="7"/>
      <c r="AK1004" s="7"/>
      <c r="AL1004" s="7"/>
      <c r="AM1004" s="7"/>
      <c r="AN1004" s="7"/>
      <c r="AO1004" s="7"/>
      <c r="AP1004" s="7"/>
      <c r="AQ1004" s="7"/>
      <c r="AR1004" s="7"/>
      <c r="AS1004" s="7"/>
      <c r="AT1004" s="7"/>
      <c r="AU1004" s="7"/>
      <c r="AV1004" s="7"/>
      <c r="AW1004" s="7"/>
      <c r="AX1004" s="7"/>
      <c r="AY1004" s="7"/>
      <c r="AZ1004" s="7"/>
      <c r="BA1004" s="7"/>
      <c r="BB1004" s="7"/>
      <c r="BC1004" s="7"/>
      <c r="BD1004" s="7"/>
      <c r="BE1004" s="7"/>
      <c r="BF1004" s="7"/>
      <c r="BG1004" s="7"/>
      <c r="BH1004" s="7"/>
      <c r="BI1004" s="7"/>
      <c r="BJ1004" s="7"/>
      <c r="BK1004" s="7"/>
      <c r="BL1004" s="7"/>
      <c r="BM1004" s="7"/>
    </row>
    <row r="1005" spans="1:65" ht="15.5" x14ac:dyDescent="0.2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c r="AB1005" s="7"/>
      <c r="AC1005" s="7"/>
      <c r="AD1005" s="7"/>
      <c r="AE1005" s="7"/>
      <c r="AF1005" s="7"/>
      <c r="AG1005" s="7"/>
      <c r="AH1005" s="7"/>
      <c r="AI1005" s="7"/>
      <c r="AJ1005" s="7"/>
      <c r="AK1005" s="7"/>
      <c r="AL1005" s="7"/>
      <c r="AM1005" s="7"/>
      <c r="AN1005" s="7"/>
      <c r="AO1005" s="7"/>
      <c r="AP1005" s="7"/>
      <c r="AQ1005" s="7"/>
      <c r="AR1005" s="7"/>
      <c r="AS1005" s="7"/>
      <c r="AT1005" s="7"/>
      <c r="AU1005" s="7"/>
      <c r="AV1005" s="7"/>
      <c r="AW1005" s="7"/>
      <c r="AX1005" s="7"/>
      <c r="AY1005" s="7"/>
      <c r="AZ1005" s="7"/>
      <c r="BA1005" s="7"/>
      <c r="BB1005" s="7"/>
      <c r="BC1005" s="7"/>
      <c r="BD1005" s="7"/>
      <c r="BE1005" s="7"/>
      <c r="BF1005" s="7"/>
      <c r="BG1005" s="7"/>
      <c r="BH1005" s="7"/>
      <c r="BI1005" s="7"/>
      <c r="BJ1005" s="7"/>
      <c r="BK1005" s="7"/>
      <c r="BL1005" s="7"/>
      <c r="BM1005" s="7"/>
    </row>
    <row r="1006" spans="1:65" ht="15.5" x14ac:dyDescent="0.25">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c r="AB1006" s="7"/>
      <c r="AC1006" s="7"/>
      <c r="AD1006" s="7"/>
      <c r="AE1006" s="7"/>
      <c r="AF1006" s="7"/>
      <c r="AG1006" s="7"/>
      <c r="AH1006" s="7"/>
      <c r="AI1006" s="7"/>
      <c r="AJ1006" s="7"/>
      <c r="AK1006" s="7"/>
      <c r="AL1006" s="7"/>
      <c r="AM1006" s="7"/>
      <c r="AN1006" s="7"/>
      <c r="AO1006" s="7"/>
      <c r="AP1006" s="7"/>
      <c r="AQ1006" s="7"/>
      <c r="AR1006" s="7"/>
      <c r="AS1006" s="7"/>
      <c r="AT1006" s="7"/>
      <c r="AU1006" s="7"/>
      <c r="AV1006" s="7"/>
      <c r="AW1006" s="7"/>
      <c r="AX1006" s="7"/>
      <c r="AY1006" s="7"/>
      <c r="AZ1006" s="7"/>
      <c r="BA1006" s="7"/>
      <c r="BB1006" s="7"/>
      <c r="BC1006" s="7"/>
      <c r="BD1006" s="7"/>
      <c r="BE1006" s="7"/>
      <c r="BF1006" s="7"/>
      <c r="BG1006" s="7"/>
      <c r="BH1006" s="7"/>
      <c r="BI1006" s="7"/>
      <c r="BJ1006" s="7"/>
      <c r="BK1006" s="7"/>
      <c r="BL1006" s="7"/>
      <c r="BM1006" s="7"/>
    </row>
    <row r="1007" spans="1:65" ht="15.5" x14ac:dyDescent="0.25">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c r="AB1007" s="7"/>
      <c r="AC1007" s="7"/>
      <c r="AD1007" s="7"/>
      <c r="AE1007" s="7"/>
      <c r="AF1007" s="7"/>
      <c r="AG1007" s="7"/>
      <c r="AH1007" s="7"/>
      <c r="AI1007" s="7"/>
      <c r="AJ1007" s="7"/>
      <c r="AK1007" s="7"/>
      <c r="AL1007" s="7"/>
      <c r="AM1007" s="7"/>
      <c r="AN1007" s="7"/>
      <c r="AO1007" s="7"/>
      <c r="AP1007" s="7"/>
      <c r="AQ1007" s="7"/>
      <c r="AR1007" s="7"/>
      <c r="AS1007" s="7"/>
      <c r="AT1007" s="7"/>
      <c r="AU1007" s="7"/>
      <c r="AV1007" s="7"/>
      <c r="AW1007" s="7"/>
      <c r="AX1007" s="7"/>
      <c r="AY1007" s="7"/>
      <c r="AZ1007" s="7"/>
      <c r="BA1007" s="7"/>
      <c r="BB1007" s="7"/>
      <c r="BC1007" s="7"/>
      <c r="BD1007" s="7"/>
      <c r="BE1007" s="7"/>
      <c r="BF1007" s="7"/>
      <c r="BG1007" s="7"/>
      <c r="BH1007" s="7"/>
      <c r="BI1007" s="7"/>
      <c r="BJ1007" s="7"/>
      <c r="BK1007" s="7"/>
      <c r="BL1007" s="7"/>
      <c r="BM1007" s="7"/>
    </row>
    <row r="1008" spans="1:65" ht="15.5" x14ac:dyDescent="0.25">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c r="AB1008" s="7"/>
      <c r="AC1008" s="7"/>
      <c r="AD1008" s="7"/>
      <c r="AE1008" s="7"/>
      <c r="AF1008" s="7"/>
      <c r="AG1008" s="7"/>
      <c r="AH1008" s="7"/>
      <c r="AI1008" s="7"/>
      <c r="AJ1008" s="7"/>
      <c r="AK1008" s="7"/>
      <c r="AL1008" s="7"/>
      <c r="AM1008" s="7"/>
      <c r="AN1008" s="7"/>
      <c r="AO1008" s="7"/>
      <c r="AP1008" s="7"/>
      <c r="AQ1008" s="7"/>
      <c r="AR1008" s="7"/>
      <c r="AS1008" s="7"/>
      <c r="AT1008" s="7"/>
      <c r="AU1008" s="7"/>
      <c r="AV1008" s="7"/>
      <c r="AW1008" s="7"/>
      <c r="AX1008" s="7"/>
      <c r="AY1008" s="7"/>
      <c r="AZ1008" s="7"/>
      <c r="BA1008" s="7"/>
      <c r="BB1008" s="7"/>
      <c r="BC1008" s="7"/>
      <c r="BD1008" s="7"/>
      <c r="BE1008" s="7"/>
      <c r="BF1008" s="7"/>
      <c r="BG1008" s="7"/>
      <c r="BH1008" s="7"/>
      <c r="BI1008" s="7"/>
      <c r="BJ1008" s="7"/>
      <c r="BK1008" s="7"/>
      <c r="BL1008" s="7"/>
      <c r="BM1008" s="7"/>
    </row>
    <row r="1009" spans="1:65" ht="15.5" x14ac:dyDescent="0.25">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c r="AB1009" s="7"/>
      <c r="AC1009" s="7"/>
      <c r="AD1009" s="7"/>
      <c r="AE1009" s="7"/>
      <c r="AF1009" s="7"/>
      <c r="AG1009" s="7"/>
      <c r="AH1009" s="7"/>
      <c r="AI1009" s="7"/>
      <c r="AJ1009" s="7"/>
      <c r="AK1009" s="7"/>
      <c r="AL1009" s="7"/>
      <c r="AM1009" s="7"/>
      <c r="AN1009" s="7"/>
      <c r="AO1009" s="7"/>
      <c r="AP1009" s="7"/>
      <c r="AQ1009" s="7"/>
      <c r="AR1009" s="7"/>
      <c r="AS1009" s="7"/>
      <c r="AT1009" s="7"/>
      <c r="AU1009" s="7"/>
      <c r="AV1009" s="7"/>
      <c r="AW1009" s="7"/>
      <c r="AX1009" s="7"/>
      <c r="AY1009" s="7"/>
      <c r="AZ1009" s="7"/>
      <c r="BA1009" s="7"/>
      <c r="BB1009" s="7"/>
      <c r="BC1009" s="7"/>
      <c r="BD1009" s="7"/>
      <c r="BE1009" s="7"/>
      <c r="BF1009" s="7"/>
      <c r="BG1009" s="7"/>
      <c r="BH1009" s="7"/>
      <c r="BI1009" s="7"/>
      <c r="BJ1009" s="7"/>
      <c r="BK1009" s="7"/>
      <c r="BL1009" s="7"/>
      <c r="BM1009" s="7"/>
    </row>
    <row r="1010" spans="1:65" ht="15.5" x14ac:dyDescent="0.25">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c r="AB1010" s="7"/>
      <c r="AC1010" s="7"/>
      <c r="AD1010" s="7"/>
      <c r="AE1010" s="7"/>
      <c r="AF1010" s="7"/>
      <c r="AG1010" s="7"/>
      <c r="AH1010" s="7"/>
      <c r="AI1010" s="7"/>
      <c r="AJ1010" s="7"/>
      <c r="AK1010" s="7"/>
      <c r="AL1010" s="7"/>
      <c r="AM1010" s="7"/>
      <c r="AN1010" s="7"/>
      <c r="AO1010" s="7"/>
      <c r="AP1010" s="7"/>
      <c r="AQ1010" s="7"/>
      <c r="AR1010" s="7"/>
      <c r="AS1010" s="7"/>
      <c r="AT1010" s="7"/>
      <c r="AU1010" s="7"/>
      <c r="AV1010" s="7"/>
      <c r="AW1010" s="7"/>
      <c r="AX1010" s="7"/>
      <c r="AY1010" s="7"/>
      <c r="AZ1010" s="7"/>
      <c r="BA1010" s="7"/>
      <c r="BB1010" s="7"/>
      <c r="BC1010" s="7"/>
      <c r="BD1010" s="7"/>
      <c r="BE1010" s="7"/>
      <c r="BF1010" s="7"/>
      <c r="BG1010" s="7"/>
      <c r="BH1010" s="7"/>
      <c r="BI1010" s="7"/>
      <c r="BJ1010" s="7"/>
      <c r="BK1010" s="7"/>
      <c r="BL1010" s="7"/>
      <c r="BM1010" s="7"/>
    </row>
    <row r="1011" spans="1:65" ht="15.5" x14ac:dyDescent="0.25">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c r="AB1011" s="7"/>
      <c r="AC1011" s="7"/>
      <c r="AD1011" s="7"/>
      <c r="AE1011" s="7"/>
      <c r="AF1011" s="7"/>
      <c r="AG1011" s="7"/>
      <c r="AH1011" s="7"/>
      <c r="AI1011" s="7"/>
      <c r="AJ1011" s="7"/>
      <c r="AK1011" s="7"/>
      <c r="AL1011" s="7"/>
      <c r="AM1011" s="7"/>
      <c r="AN1011" s="7"/>
      <c r="AO1011" s="7"/>
      <c r="AP1011" s="7"/>
      <c r="AQ1011" s="7"/>
      <c r="AR1011" s="7"/>
      <c r="AS1011" s="7"/>
      <c r="AT1011" s="7"/>
      <c r="AU1011" s="7"/>
      <c r="AV1011" s="7"/>
      <c r="AW1011" s="7"/>
      <c r="AX1011" s="7"/>
      <c r="AY1011" s="7"/>
      <c r="AZ1011" s="7"/>
      <c r="BA1011" s="7"/>
      <c r="BB1011" s="7"/>
      <c r="BC1011" s="7"/>
      <c r="BD1011" s="7"/>
      <c r="BE1011" s="7"/>
      <c r="BF1011" s="7"/>
      <c r="BG1011" s="7"/>
      <c r="BH1011" s="7"/>
      <c r="BI1011" s="7"/>
      <c r="BJ1011" s="7"/>
      <c r="BK1011" s="7"/>
      <c r="BL1011" s="7"/>
      <c r="BM1011" s="7"/>
    </row>
    <row r="1012" spans="1:65" ht="15.5" x14ac:dyDescent="0.25">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c r="AB1012" s="7"/>
      <c r="AC1012" s="7"/>
      <c r="AD1012" s="7"/>
      <c r="AE1012" s="7"/>
      <c r="AF1012" s="7"/>
      <c r="AG1012" s="7"/>
      <c r="AH1012" s="7"/>
      <c r="AI1012" s="7"/>
      <c r="AJ1012" s="7"/>
      <c r="AK1012" s="7"/>
      <c r="AL1012" s="7"/>
      <c r="AM1012" s="7"/>
      <c r="AN1012" s="7"/>
      <c r="AO1012" s="7"/>
      <c r="AP1012" s="7"/>
      <c r="AQ1012" s="7"/>
      <c r="AR1012" s="7"/>
      <c r="AS1012" s="7"/>
      <c r="AT1012" s="7"/>
      <c r="AU1012" s="7"/>
      <c r="AV1012" s="7"/>
      <c r="AW1012" s="7"/>
      <c r="AX1012" s="7"/>
      <c r="AY1012" s="7"/>
      <c r="AZ1012" s="7"/>
      <c r="BA1012" s="7"/>
      <c r="BB1012" s="7"/>
      <c r="BC1012" s="7"/>
      <c r="BD1012" s="7"/>
      <c r="BE1012" s="7"/>
      <c r="BF1012" s="7"/>
      <c r="BG1012" s="7"/>
      <c r="BH1012" s="7"/>
      <c r="BI1012" s="7"/>
      <c r="BJ1012" s="7"/>
      <c r="BK1012" s="7"/>
      <c r="BL1012" s="7"/>
      <c r="BM1012" s="7"/>
    </row>
    <row r="1013" spans="1:65" ht="15.5" x14ac:dyDescent="0.25">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c r="AA1013" s="7"/>
      <c r="AB1013" s="7"/>
      <c r="AC1013" s="7"/>
      <c r="AD1013" s="7"/>
      <c r="AE1013" s="7"/>
      <c r="AF1013" s="7"/>
      <c r="AG1013" s="7"/>
      <c r="AH1013" s="7"/>
      <c r="AI1013" s="7"/>
      <c r="AJ1013" s="7"/>
      <c r="AK1013" s="7"/>
      <c r="AL1013" s="7"/>
      <c r="AM1013" s="7"/>
      <c r="AN1013" s="7"/>
      <c r="AO1013" s="7"/>
      <c r="AP1013" s="7"/>
      <c r="AQ1013" s="7"/>
      <c r="AR1013" s="7"/>
      <c r="AS1013" s="7"/>
      <c r="AT1013" s="7"/>
      <c r="AU1013" s="7"/>
      <c r="AV1013" s="7"/>
      <c r="AW1013" s="7"/>
      <c r="AX1013" s="7"/>
      <c r="AY1013" s="7"/>
      <c r="AZ1013" s="7"/>
      <c r="BA1013" s="7"/>
      <c r="BB1013" s="7"/>
      <c r="BC1013" s="7"/>
      <c r="BD1013" s="7"/>
      <c r="BE1013" s="7"/>
      <c r="BF1013" s="7"/>
      <c r="BG1013" s="7"/>
      <c r="BH1013" s="7"/>
      <c r="BI1013" s="7"/>
      <c r="BJ1013" s="7"/>
      <c r="BK1013" s="7"/>
      <c r="BL1013" s="7"/>
      <c r="BM1013" s="7"/>
    </row>
    <row r="1014" spans="1:65" ht="15.5" x14ac:dyDescent="0.25">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c r="AA1014" s="7"/>
      <c r="AB1014" s="7"/>
      <c r="AC1014" s="7"/>
      <c r="AD1014" s="7"/>
      <c r="AE1014" s="7"/>
      <c r="AF1014" s="7"/>
      <c r="AG1014" s="7"/>
      <c r="AH1014" s="7"/>
      <c r="AI1014" s="7"/>
      <c r="AJ1014" s="7"/>
      <c r="AK1014" s="7"/>
      <c r="AL1014" s="7"/>
      <c r="AM1014" s="7"/>
      <c r="AN1014" s="7"/>
      <c r="AO1014" s="7"/>
      <c r="AP1014" s="7"/>
      <c r="AQ1014" s="7"/>
      <c r="AR1014" s="7"/>
      <c r="AS1014" s="7"/>
      <c r="AT1014" s="7"/>
      <c r="AU1014" s="7"/>
      <c r="AV1014" s="7"/>
      <c r="AW1014" s="7"/>
      <c r="AX1014" s="7"/>
      <c r="AY1014" s="7"/>
      <c r="AZ1014" s="7"/>
      <c r="BA1014" s="7"/>
      <c r="BB1014" s="7"/>
      <c r="BC1014" s="7"/>
      <c r="BD1014" s="7"/>
      <c r="BE1014" s="7"/>
      <c r="BF1014" s="7"/>
      <c r="BG1014" s="7"/>
      <c r="BH1014" s="7"/>
      <c r="BI1014" s="7"/>
      <c r="BJ1014" s="7"/>
      <c r="BK1014" s="7"/>
      <c r="BL1014" s="7"/>
      <c r="BM1014" s="7"/>
    </row>
    <row r="1015" spans="1:65" ht="15.5" x14ac:dyDescent="0.25">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c r="AA1015" s="7"/>
      <c r="AB1015" s="7"/>
      <c r="AC1015" s="7"/>
      <c r="AD1015" s="7"/>
      <c r="AE1015" s="7"/>
      <c r="AF1015" s="7"/>
      <c r="AG1015" s="7"/>
      <c r="AH1015" s="7"/>
      <c r="AI1015" s="7"/>
      <c r="AJ1015" s="7"/>
      <c r="AK1015" s="7"/>
      <c r="AL1015" s="7"/>
      <c r="AM1015" s="7"/>
      <c r="AN1015" s="7"/>
      <c r="AO1015" s="7"/>
      <c r="AP1015" s="7"/>
      <c r="AQ1015" s="7"/>
      <c r="AR1015" s="7"/>
      <c r="AS1015" s="7"/>
      <c r="AT1015" s="7"/>
      <c r="AU1015" s="7"/>
      <c r="AV1015" s="7"/>
      <c r="AW1015" s="7"/>
      <c r="AX1015" s="7"/>
      <c r="AY1015" s="7"/>
      <c r="AZ1015" s="7"/>
      <c r="BA1015" s="7"/>
      <c r="BB1015" s="7"/>
      <c r="BC1015" s="7"/>
      <c r="BD1015" s="7"/>
      <c r="BE1015" s="7"/>
      <c r="BF1015" s="7"/>
      <c r="BG1015" s="7"/>
      <c r="BH1015" s="7"/>
      <c r="BI1015" s="7"/>
      <c r="BJ1015" s="7"/>
      <c r="BK1015" s="7"/>
      <c r="BL1015" s="7"/>
      <c r="BM1015" s="7"/>
    </row>
    <row r="1016" spans="1:65" ht="15.5" x14ac:dyDescent="0.25">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c r="AA1016" s="7"/>
      <c r="AB1016" s="7"/>
      <c r="AC1016" s="7"/>
      <c r="AD1016" s="7"/>
      <c r="AE1016" s="7"/>
      <c r="AF1016" s="7"/>
      <c r="AG1016" s="7"/>
      <c r="AH1016" s="7"/>
      <c r="AI1016" s="7"/>
      <c r="AJ1016" s="7"/>
      <c r="AK1016" s="7"/>
      <c r="AL1016" s="7"/>
      <c r="AM1016" s="7"/>
      <c r="AN1016" s="7"/>
      <c r="AO1016" s="7"/>
      <c r="AP1016" s="7"/>
      <c r="AQ1016" s="7"/>
      <c r="AR1016" s="7"/>
      <c r="AS1016" s="7"/>
      <c r="AT1016" s="7"/>
      <c r="AU1016" s="7"/>
      <c r="AV1016" s="7"/>
      <c r="AW1016" s="7"/>
      <c r="AX1016" s="7"/>
      <c r="AY1016" s="7"/>
      <c r="AZ1016" s="7"/>
      <c r="BA1016" s="7"/>
      <c r="BB1016" s="7"/>
      <c r="BC1016" s="7"/>
      <c r="BD1016" s="7"/>
      <c r="BE1016" s="7"/>
      <c r="BF1016" s="7"/>
      <c r="BG1016" s="7"/>
      <c r="BH1016" s="7"/>
      <c r="BI1016" s="7"/>
      <c r="BJ1016" s="7"/>
      <c r="BK1016" s="7"/>
      <c r="BL1016" s="7"/>
      <c r="BM1016" s="7"/>
    </row>
    <row r="1017" spans="1:65" ht="15.5" x14ac:dyDescent="0.25">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c r="AA1017" s="7"/>
      <c r="AB1017" s="7"/>
      <c r="AC1017" s="7"/>
      <c r="AD1017" s="7"/>
      <c r="AE1017" s="7"/>
      <c r="AF1017" s="7"/>
      <c r="AG1017" s="7"/>
      <c r="AH1017" s="7"/>
      <c r="AI1017" s="7"/>
      <c r="AJ1017" s="7"/>
      <c r="AK1017" s="7"/>
      <c r="AL1017" s="7"/>
      <c r="AM1017" s="7"/>
      <c r="AN1017" s="7"/>
      <c r="AO1017" s="7"/>
      <c r="AP1017" s="7"/>
      <c r="AQ1017" s="7"/>
      <c r="AR1017" s="7"/>
      <c r="AS1017" s="7"/>
      <c r="AT1017" s="7"/>
      <c r="AU1017" s="7"/>
      <c r="AV1017" s="7"/>
      <c r="AW1017" s="7"/>
      <c r="AX1017" s="7"/>
      <c r="AY1017" s="7"/>
      <c r="AZ1017" s="7"/>
      <c r="BA1017" s="7"/>
      <c r="BB1017" s="7"/>
      <c r="BC1017" s="7"/>
      <c r="BD1017" s="7"/>
      <c r="BE1017" s="7"/>
      <c r="BF1017" s="7"/>
      <c r="BG1017" s="7"/>
      <c r="BH1017" s="7"/>
      <c r="BI1017" s="7"/>
      <c r="BJ1017" s="7"/>
      <c r="BK1017" s="7"/>
      <c r="BL1017" s="7"/>
      <c r="BM1017" s="7"/>
    </row>
    <row r="1018" spans="1:65" ht="15.5" x14ac:dyDescent="0.25">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c r="AA1018" s="7"/>
      <c r="AB1018" s="7"/>
      <c r="AC1018" s="7"/>
      <c r="AD1018" s="7"/>
      <c r="AE1018" s="7"/>
      <c r="AF1018" s="7"/>
      <c r="AG1018" s="7"/>
      <c r="AH1018" s="7"/>
      <c r="AI1018" s="7"/>
      <c r="AJ1018" s="7"/>
      <c r="AK1018" s="7"/>
      <c r="AL1018" s="7"/>
      <c r="AM1018" s="7"/>
      <c r="AN1018" s="7"/>
      <c r="AO1018" s="7"/>
      <c r="AP1018" s="7"/>
      <c r="AQ1018" s="7"/>
      <c r="AR1018" s="7"/>
      <c r="AS1018" s="7"/>
      <c r="AT1018" s="7"/>
      <c r="AU1018" s="7"/>
      <c r="AV1018" s="7"/>
      <c r="AW1018" s="7"/>
      <c r="AX1018" s="7"/>
      <c r="AY1018" s="7"/>
      <c r="AZ1018" s="7"/>
      <c r="BA1018" s="7"/>
      <c r="BB1018" s="7"/>
      <c r="BC1018" s="7"/>
      <c r="BD1018" s="7"/>
      <c r="BE1018" s="7"/>
      <c r="BF1018" s="7"/>
      <c r="BG1018" s="7"/>
      <c r="BH1018" s="7"/>
      <c r="BI1018" s="7"/>
      <c r="BJ1018" s="7"/>
      <c r="BK1018" s="7"/>
      <c r="BL1018" s="7"/>
      <c r="BM1018" s="7"/>
    </row>
    <row r="1019" spans="1:65" ht="15.5" x14ac:dyDescent="0.25">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c r="AA1019" s="7"/>
      <c r="AB1019" s="7"/>
      <c r="AC1019" s="7"/>
      <c r="AD1019" s="7"/>
      <c r="AE1019" s="7"/>
      <c r="AF1019" s="7"/>
      <c r="AG1019" s="7"/>
      <c r="AH1019" s="7"/>
      <c r="AI1019" s="7"/>
      <c r="AJ1019" s="7"/>
      <c r="AK1019" s="7"/>
      <c r="AL1019" s="7"/>
      <c r="AM1019" s="7"/>
      <c r="AN1019" s="7"/>
      <c r="AO1019" s="7"/>
      <c r="AP1019" s="7"/>
      <c r="AQ1019" s="7"/>
      <c r="AR1019" s="7"/>
      <c r="AS1019" s="7"/>
      <c r="AT1019" s="7"/>
      <c r="AU1019" s="7"/>
      <c r="AV1019" s="7"/>
      <c r="AW1019" s="7"/>
      <c r="AX1019" s="7"/>
      <c r="AY1019" s="7"/>
      <c r="AZ1019" s="7"/>
      <c r="BA1019" s="7"/>
      <c r="BB1019" s="7"/>
      <c r="BC1019" s="7"/>
      <c r="BD1019" s="7"/>
      <c r="BE1019" s="7"/>
      <c r="BF1019" s="7"/>
      <c r="BG1019" s="7"/>
      <c r="BH1019" s="7"/>
      <c r="BI1019" s="7"/>
      <c r="BJ1019" s="7"/>
      <c r="BK1019" s="7"/>
      <c r="BL1019" s="7"/>
      <c r="BM1019" s="7"/>
    </row>
    <row r="1020" spans="1:65" ht="15.5" x14ac:dyDescent="0.25">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c r="AA1020" s="7"/>
      <c r="AB1020" s="7"/>
      <c r="AC1020" s="7"/>
      <c r="AD1020" s="7"/>
      <c r="AE1020" s="7"/>
      <c r="AF1020" s="7"/>
      <c r="AG1020" s="7"/>
      <c r="AH1020" s="7"/>
      <c r="AI1020" s="7"/>
      <c r="AJ1020" s="7"/>
      <c r="AK1020" s="7"/>
      <c r="AL1020" s="7"/>
      <c r="AM1020" s="7"/>
      <c r="AN1020" s="7"/>
      <c r="AO1020" s="7"/>
      <c r="AP1020" s="7"/>
      <c r="AQ1020" s="7"/>
      <c r="AR1020" s="7"/>
      <c r="AS1020" s="7"/>
      <c r="AT1020" s="7"/>
      <c r="AU1020" s="7"/>
      <c r="AV1020" s="7"/>
      <c r="AW1020" s="7"/>
      <c r="AX1020" s="7"/>
      <c r="AY1020" s="7"/>
      <c r="AZ1020" s="7"/>
      <c r="BA1020" s="7"/>
      <c r="BB1020" s="7"/>
      <c r="BC1020" s="7"/>
      <c r="BD1020" s="7"/>
      <c r="BE1020" s="7"/>
      <c r="BF1020" s="7"/>
      <c r="BG1020" s="7"/>
      <c r="BH1020" s="7"/>
      <c r="BI1020" s="7"/>
      <c r="BJ1020" s="7"/>
      <c r="BK1020" s="7"/>
      <c r="BL1020" s="7"/>
      <c r="BM1020" s="7"/>
    </row>
    <row r="1021" spans="1:65" ht="15.5" x14ac:dyDescent="0.25">
      <c r="A1021" s="7"/>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c r="AA1021" s="7"/>
      <c r="AB1021" s="7"/>
      <c r="AC1021" s="7"/>
      <c r="AD1021" s="7"/>
      <c r="AE1021" s="7"/>
      <c r="AF1021" s="7"/>
      <c r="AG1021" s="7"/>
      <c r="AH1021" s="7"/>
      <c r="AI1021" s="7"/>
      <c r="AJ1021" s="7"/>
      <c r="AK1021" s="7"/>
      <c r="AL1021" s="7"/>
      <c r="AM1021" s="7"/>
      <c r="AN1021" s="7"/>
      <c r="AO1021" s="7"/>
      <c r="AP1021" s="7"/>
      <c r="AQ1021" s="7"/>
      <c r="AR1021" s="7"/>
      <c r="AS1021" s="7"/>
      <c r="AT1021" s="7"/>
      <c r="AU1021" s="7"/>
      <c r="AV1021" s="7"/>
      <c r="AW1021" s="7"/>
      <c r="AX1021" s="7"/>
      <c r="AY1021" s="7"/>
      <c r="AZ1021" s="7"/>
      <c r="BA1021" s="7"/>
      <c r="BB1021" s="7"/>
      <c r="BC1021" s="7"/>
      <c r="BD1021" s="7"/>
      <c r="BE1021" s="7"/>
      <c r="BF1021" s="7"/>
      <c r="BG1021" s="7"/>
      <c r="BH1021" s="7"/>
      <c r="BI1021" s="7"/>
      <c r="BJ1021" s="7"/>
      <c r="BK1021" s="7"/>
      <c r="BL1021" s="7"/>
      <c r="BM1021" s="7"/>
    </row>
    <row r="1022" spans="1:65" ht="15.5" x14ac:dyDescent="0.25">
      <c r="A1022" s="7"/>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c r="AA1022" s="7"/>
      <c r="AB1022" s="7"/>
      <c r="AC1022" s="7"/>
      <c r="AD1022" s="7"/>
      <c r="AE1022" s="7"/>
      <c r="AF1022" s="7"/>
      <c r="AG1022" s="7"/>
      <c r="AH1022" s="7"/>
      <c r="AI1022" s="7"/>
      <c r="AJ1022" s="7"/>
      <c r="AK1022" s="7"/>
      <c r="AL1022" s="7"/>
      <c r="AM1022" s="7"/>
      <c r="AN1022" s="7"/>
      <c r="AO1022" s="7"/>
      <c r="AP1022" s="7"/>
      <c r="AQ1022" s="7"/>
      <c r="AR1022" s="7"/>
      <c r="AS1022" s="7"/>
      <c r="AT1022" s="7"/>
      <c r="AU1022" s="7"/>
      <c r="AV1022" s="7"/>
      <c r="AW1022" s="7"/>
      <c r="AX1022" s="7"/>
      <c r="AY1022" s="7"/>
      <c r="AZ1022" s="7"/>
      <c r="BA1022" s="7"/>
      <c r="BB1022" s="7"/>
      <c r="BC1022" s="7"/>
      <c r="BD1022" s="7"/>
      <c r="BE1022" s="7"/>
      <c r="BF1022" s="7"/>
      <c r="BG1022" s="7"/>
      <c r="BH1022" s="7"/>
      <c r="BI1022" s="7"/>
      <c r="BJ1022" s="7"/>
      <c r="BK1022" s="7"/>
      <c r="BL1022" s="7"/>
      <c r="BM1022" s="7"/>
    </row>
    <row r="1023" spans="1:65" ht="15.5" x14ac:dyDescent="0.25">
      <c r="A1023" s="7"/>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c r="AA1023" s="7"/>
      <c r="AB1023" s="7"/>
      <c r="AC1023" s="7"/>
      <c r="AD1023" s="7"/>
      <c r="AE1023" s="7"/>
      <c r="AF1023" s="7"/>
      <c r="AG1023" s="7"/>
      <c r="AH1023" s="7"/>
      <c r="AI1023" s="7"/>
      <c r="AJ1023" s="7"/>
      <c r="AK1023" s="7"/>
      <c r="AL1023" s="7"/>
      <c r="AM1023" s="7"/>
      <c r="AN1023" s="7"/>
      <c r="AO1023" s="7"/>
      <c r="AP1023" s="7"/>
      <c r="AQ1023" s="7"/>
      <c r="AR1023" s="7"/>
      <c r="AS1023" s="7"/>
      <c r="AT1023" s="7"/>
      <c r="AU1023" s="7"/>
      <c r="AV1023" s="7"/>
      <c r="AW1023" s="7"/>
      <c r="AX1023" s="7"/>
      <c r="AY1023" s="7"/>
      <c r="AZ1023" s="7"/>
      <c r="BA1023" s="7"/>
      <c r="BB1023" s="7"/>
      <c r="BC1023" s="7"/>
      <c r="BD1023" s="7"/>
      <c r="BE1023" s="7"/>
      <c r="BF1023" s="7"/>
      <c r="BG1023" s="7"/>
      <c r="BH1023" s="7"/>
      <c r="BI1023" s="7"/>
      <c r="BJ1023" s="7"/>
      <c r="BK1023" s="7"/>
      <c r="BL1023" s="7"/>
      <c r="BM1023" s="7"/>
    </row>
    <row r="1024" spans="1:65" ht="15.5" x14ac:dyDescent="0.25">
      <c r="A1024" s="7"/>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c r="AA1024" s="7"/>
      <c r="AB1024" s="7"/>
      <c r="AC1024" s="7"/>
      <c r="AD1024" s="7"/>
      <c r="AE1024" s="7"/>
      <c r="AF1024" s="7"/>
      <c r="AG1024" s="7"/>
      <c r="AH1024" s="7"/>
      <c r="AI1024" s="7"/>
      <c r="AJ1024" s="7"/>
      <c r="AK1024" s="7"/>
      <c r="AL1024" s="7"/>
      <c r="AM1024" s="7"/>
      <c r="AN1024" s="7"/>
      <c r="AO1024" s="7"/>
      <c r="AP1024" s="7"/>
      <c r="AQ1024" s="7"/>
      <c r="AR1024" s="7"/>
      <c r="AS1024" s="7"/>
      <c r="AT1024" s="7"/>
      <c r="AU1024" s="7"/>
      <c r="AV1024" s="7"/>
      <c r="AW1024" s="7"/>
      <c r="AX1024" s="7"/>
      <c r="AY1024" s="7"/>
      <c r="AZ1024" s="7"/>
      <c r="BA1024" s="7"/>
      <c r="BB1024" s="7"/>
      <c r="BC1024" s="7"/>
      <c r="BD1024" s="7"/>
      <c r="BE1024" s="7"/>
      <c r="BF1024" s="7"/>
      <c r="BG1024" s="7"/>
      <c r="BH1024" s="7"/>
      <c r="BI1024" s="7"/>
      <c r="BJ1024" s="7"/>
      <c r="BK1024" s="7"/>
      <c r="BL1024" s="7"/>
      <c r="BM1024" s="7"/>
    </row>
    <row r="1025" spans="1:65" ht="15.5" x14ac:dyDescent="0.25">
      <c r="A1025" s="7"/>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c r="AA1025" s="7"/>
      <c r="AB1025" s="7"/>
      <c r="AC1025" s="7"/>
      <c r="AD1025" s="7"/>
      <c r="AE1025" s="7"/>
      <c r="AF1025" s="7"/>
      <c r="AG1025" s="7"/>
      <c r="AH1025" s="7"/>
      <c r="AI1025" s="7"/>
      <c r="AJ1025" s="7"/>
      <c r="AK1025" s="7"/>
      <c r="AL1025" s="7"/>
      <c r="AM1025" s="7"/>
      <c r="AN1025" s="7"/>
      <c r="AO1025" s="7"/>
      <c r="AP1025" s="7"/>
      <c r="AQ1025" s="7"/>
      <c r="AR1025" s="7"/>
      <c r="AS1025" s="7"/>
      <c r="AT1025" s="7"/>
      <c r="AU1025" s="7"/>
      <c r="AV1025" s="7"/>
      <c r="AW1025" s="7"/>
      <c r="AX1025" s="7"/>
      <c r="AY1025" s="7"/>
      <c r="AZ1025" s="7"/>
      <c r="BA1025" s="7"/>
      <c r="BB1025" s="7"/>
      <c r="BC1025" s="7"/>
      <c r="BD1025" s="7"/>
      <c r="BE1025" s="7"/>
      <c r="BF1025" s="7"/>
      <c r="BG1025" s="7"/>
      <c r="BH1025" s="7"/>
      <c r="BI1025" s="7"/>
      <c r="BJ1025" s="7"/>
      <c r="BK1025" s="7"/>
      <c r="BL1025" s="7"/>
      <c r="BM1025" s="7"/>
    </row>
    <row r="1026" spans="1:65" ht="15.5" x14ac:dyDescent="0.25">
      <c r="A1026" s="7"/>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c r="AA1026" s="7"/>
      <c r="AB1026" s="7"/>
      <c r="AC1026" s="7"/>
      <c r="AD1026" s="7"/>
      <c r="AE1026" s="7"/>
      <c r="AF1026" s="7"/>
      <c r="AG1026" s="7"/>
      <c r="AH1026" s="7"/>
      <c r="AI1026" s="7"/>
      <c r="AJ1026" s="7"/>
      <c r="AK1026" s="7"/>
      <c r="AL1026" s="7"/>
      <c r="AM1026" s="7"/>
      <c r="AN1026" s="7"/>
      <c r="AO1026" s="7"/>
      <c r="AP1026" s="7"/>
      <c r="AQ1026" s="7"/>
      <c r="AR1026" s="7"/>
      <c r="AS1026" s="7"/>
      <c r="AT1026" s="7"/>
      <c r="AU1026" s="7"/>
      <c r="AV1026" s="7"/>
      <c r="AW1026" s="7"/>
      <c r="AX1026" s="7"/>
      <c r="AY1026" s="7"/>
      <c r="AZ1026" s="7"/>
      <c r="BA1026" s="7"/>
      <c r="BB1026" s="7"/>
      <c r="BC1026" s="7"/>
      <c r="BD1026" s="7"/>
      <c r="BE1026" s="7"/>
      <c r="BF1026" s="7"/>
      <c r="BG1026" s="7"/>
      <c r="BH1026" s="7"/>
      <c r="BI1026" s="7"/>
      <c r="BJ1026" s="7"/>
      <c r="BK1026" s="7"/>
      <c r="BL1026" s="7"/>
      <c r="BM1026" s="7"/>
    </row>
    <row r="1027" spans="1:65" ht="15.5" x14ac:dyDescent="0.25">
      <c r="A1027" s="7"/>
      <c r="B1027" s="7"/>
      <c r="C1027" s="7"/>
      <c r="D1027" s="7"/>
      <c r="E1027" s="7"/>
      <c r="F1027" s="9"/>
      <c r="G1027" s="9"/>
      <c r="H1027" s="9"/>
      <c r="I1027" s="7"/>
      <c r="J1027" s="7"/>
      <c r="K1027" s="7"/>
      <c r="L1027" s="7"/>
      <c r="M1027" s="7"/>
      <c r="N1027" s="7"/>
      <c r="O1027" s="7"/>
      <c r="P1027" s="7"/>
      <c r="Q1027" s="7"/>
      <c r="R1027" s="7"/>
      <c r="S1027" s="7"/>
      <c r="T1027" s="7"/>
      <c r="U1027" s="7"/>
      <c r="V1027" s="7"/>
      <c r="W1027" s="7"/>
      <c r="X1027" s="7"/>
      <c r="Y1027" s="7"/>
      <c r="Z1027" s="7"/>
      <c r="AA1027" s="7"/>
      <c r="AB1027" s="7"/>
      <c r="AC1027" s="7"/>
      <c r="AD1027" s="7"/>
      <c r="AE1027" s="7"/>
      <c r="AF1027" s="7"/>
      <c r="AG1027" s="7"/>
      <c r="AH1027" s="7"/>
      <c r="AI1027" s="7"/>
      <c r="AJ1027" s="7"/>
      <c r="AK1027" s="7"/>
      <c r="AL1027" s="7"/>
      <c r="AM1027" s="7"/>
      <c r="AN1027" s="7"/>
      <c r="AO1027" s="7"/>
      <c r="AP1027" s="7"/>
      <c r="AQ1027" s="7"/>
      <c r="AR1027" s="7"/>
      <c r="AS1027" s="7"/>
      <c r="AT1027" s="7"/>
      <c r="AU1027" s="7"/>
      <c r="AV1027" s="7"/>
      <c r="AW1027" s="7"/>
      <c r="AX1027" s="7"/>
      <c r="AY1027" s="7"/>
      <c r="AZ1027" s="7"/>
      <c r="BA1027" s="7"/>
      <c r="BB1027" s="7"/>
      <c r="BC1027" s="7"/>
      <c r="BD1027" s="7"/>
      <c r="BE1027" s="7"/>
      <c r="BF1027" s="7"/>
      <c r="BG1027" s="7"/>
      <c r="BH1027" s="7"/>
      <c r="BI1027" s="7"/>
      <c r="BJ1027" s="7"/>
      <c r="BK1027" s="7"/>
      <c r="BL1027" s="7"/>
      <c r="BM1027" s="7"/>
    </row>
    <row r="1028" spans="1:65" ht="15.5" x14ac:dyDescent="0.25">
      <c r="A1028" s="9"/>
      <c r="B1028" s="9"/>
      <c r="C1028" s="9"/>
      <c r="D1028" s="7"/>
      <c r="E1028" s="7"/>
      <c r="F1028" s="9"/>
      <c r="G1028" s="9"/>
      <c r="H1028" s="9"/>
      <c r="I1028" s="7"/>
      <c r="J1028" s="7"/>
      <c r="K1028" s="7"/>
      <c r="L1028" s="7"/>
      <c r="M1028" s="7"/>
      <c r="N1028" s="7"/>
      <c r="O1028" s="7"/>
      <c r="P1028" s="7"/>
      <c r="Q1028" s="7"/>
      <c r="R1028" s="7"/>
      <c r="S1028" s="7"/>
      <c r="T1028" s="7"/>
      <c r="U1028" s="7"/>
      <c r="V1028" s="7"/>
      <c r="W1028" s="7"/>
      <c r="X1028" s="7"/>
      <c r="Y1028" s="7"/>
      <c r="Z1028" s="7"/>
      <c r="AA1028" s="7"/>
      <c r="AB1028" s="7"/>
      <c r="AC1028" s="7"/>
      <c r="AD1028" s="7"/>
      <c r="AE1028" s="7"/>
      <c r="AF1028" s="7"/>
      <c r="AG1028" s="7"/>
      <c r="AH1028" s="7"/>
      <c r="AI1028" s="7"/>
      <c r="AJ1028" s="7"/>
      <c r="AK1028" s="7"/>
      <c r="AL1028" s="7"/>
      <c r="AM1028" s="7"/>
      <c r="AN1028" s="7"/>
      <c r="AO1028" s="7"/>
      <c r="AP1028" s="7"/>
      <c r="AQ1028" s="7"/>
      <c r="AR1028" s="7"/>
      <c r="AS1028" s="7"/>
      <c r="AT1028" s="7"/>
      <c r="AU1028" s="7"/>
      <c r="AV1028" s="7"/>
      <c r="AW1028" s="7"/>
      <c r="AX1028" s="7"/>
      <c r="AY1028" s="7"/>
      <c r="AZ1028" s="7"/>
      <c r="BA1028" s="7"/>
      <c r="BB1028" s="7"/>
      <c r="BC1028" s="7"/>
      <c r="BD1028" s="7"/>
      <c r="BE1028" s="7"/>
      <c r="BF1028" s="7"/>
      <c r="BG1028" s="7"/>
      <c r="BH1028" s="7"/>
      <c r="BI1028" s="7"/>
      <c r="BJ1028" s="7"/>
      <c r="BK1028" s="7"/>
      <c r="BL1028" s="7"/>
      <c r="BM1028" s="7"/>
    </row>
    <row r="1029" spans="1:65" ht="15.5" x14ac:dyDescent="0.25">
      <c r="A1029" s="9"/>
      <c r="B1029" s="9"/>
      <c r="C1029" s="9"/>
      <c r="D1029" s="7"/>
      <c r="E1029" s="7"/>
      <c r="F1029" s="9"/>
      <c r="G1029" s="9"/>
      <c r="H1029" s="9"/>
      <c r="I1029" s="7"/>
      <c r="J1029" s="7"/>
      <c r="K1029" s="7"/>
      <c r="L1029" s="7"/>
      <c r="M1029" s="7"/>
      <c r="N1029" s="7"/>
      <c r="O1029" s="7"/>
      <c r="P1029" s="7"/>
      <c r="Q1029" s="7"/>
      <c r="R1029" s="7"/>
      <c r="S1029" s="7"/>
      <c r="T1029" s="7"/>
      <c r="U1029" s="7"/>
      <c r="V1029" s="7"/>
      <c r="W1029" s="7"/>
      <c r="X1029" s="7"/>
      <c r="Y1029" s="7"/>
      <c r="Z1029" s="7"/>
      <c r="AA1029" s="7"/>
      <c r="AB1029" s="7"/>
      <c r="AC1029" s="7"/>
      <c r="AD1029" s="7"/>
      <c r="AE1029" s="7"/>
      <c r="AF1029" s="7"/>
      <c r="AG1029" s="7"/>
      <c r="AH1029" s="7"/>
      <c r="AI1029" s="7"/>
      <c r="AJ1029" s="7"/>
      <c r="AK1029" s="7"/>
      <c r="AL1029" s="7"/>
      <c r="AM1029" s="7"/>
      <c r="AN1029" s="7"/>
      <c r="AO1029" s="7"/>
      <c r="AP1029" s="7"/>
      <c r="AQ1029" s="7"/>
      <c r="AR1029" s="7"/>
      <c r="AS1029" s="7"/>
      <c r="AT1029" s="7"/>
      <c r="AU1029" s="7"/>
      <c r="AV1029" s="7"/>
      <c r="AW1029" s="7"/>
      <c r="AX1029" s="7"/>
      <c r="AY1029" s="7"/>
      <c r="AZ1029" s="7"/>
      <c r="BA1029" s="7"/>
      <c r="BB1029" s="7"/>
      <c r="BC1029" s="7"/>
      <c r="BD1029" s="7"/>
      <c r="BE1029" s="7"/>
      <c r="BF1029" s="7"/>
      <c r="BG1029" s="7"/>
      <c r="BH1029" s="7"/>
      <c r="BI1029" s="7"/>
      <c r="BJ1029" s="7"/>
      <c r="BK1029" s="7"/>
      <c r="BL1029" s="7"/>
      <c r="BM1029" s="7"/>
    </row>
    <row r="1030" spans="1:65" ht="15.5" x14ac:dyDescent="0.25">
      <c r="A1030" s="9"/>
      <c r="B1030" s="9"/>
      <c r="C1030" s="9"/>
      <c r="D1030" s="7"/>
      <c r="E1030" s="7"/>
      <c r="F1030" s="9"/>
      <c r="G1030" s="9"/>
      <c r="H1030" s="9"/>
      <c r="I1030" s="7"/>
      <c r="J1030" s="7"/>
      <c r="K1030" s="7"/>
      <c r="L1030" s="7"/>
      <c r="M1030" s="7"/>
      <c r="N1030" s="7"/>
      <c r="O1030" s="7"/>
      <c r="P1030" s="7"/>
      <c r="Q1030" s="7"/>
      <c r="R1030" s="7"/>
      <c r="S1030" s="7"/>
      <c r="T1030" s="7"/>
      <c r="U1030" s="7"/>
      <c r="V1030" s="7"/>
      <c r="W1030" s="7"/>
      <c r="X1030" s="7"/>
      <c r="Y1030" s="7"/>
      <c r="Z1030" s="7"/>
      <c r="AA1030" s="7"/>
      <c r="AB1030" s="7"/>
      <c r="AC1030" s="7"/>
      <c r="AD1030" s="7"/>
      <c r="AE1030" s="7"/>
      <c r="AF1030" s="7"/>
      <c r="AG1030" s="7"/>
      <c r="AH1030" s="7"/>
      <c r="AI1030" s="7"/>
      <c r="AJ1030" s="7"/>
      <c r="AK1030" s="7"/>
      <c r="AL1030" s="7"/>
      <c r="AM1030" s="7"/>
      <c r="AN1030" s="7"/>
      <c r="AO1030" s="7"/>
      <c r="AP1030" s="7"/>
      <c r="AQ1030" s="7"/>
      <c r="AR1030" s="7"/>
      <c r="AS1030" s="7"/>
      <c r="AT1030" s="7"/>
      <c r="AU1030" s="7"/>
      <c r="AV1030" s="7"/>
      <c r="AW1030" s="7"/>
      <c r="AX1030" s="7"/>
      <c r="AY1030" s="7"/>
      <c r="AZ1030" s="7"/>
      <c r="BA1030" s="7"/>
      <c r="BB1030" s="7"/>
      <c r="BC1030" s="7"/>
      <c r="BD1030" s="7"/>
      <c r="BE1030" s="7"/>
      <c r="BF1030" s="7"/>
      <c r="BG1030" s="7"/>
      <c r="BH1030" s="7"/>
      <c r="BI1030" s="7"/>
      <c r="BJ1030" s="7"/>
      <c r="BK1030" s="7"/>
      <c r="BL1030" s="7"/>
      <c r="BM1030" s="7"/>
    </row>
    <row r="1031" spans="1:65" ht="15.5" x14ac:dyDescent="0.25">
      <c r="A1031" s="9"/>
      <c r="B1031" s="9"/>
      <c r="C1031" s="9"/>
      <c r="D1031" s="7"/>
      <c r="E1031" s="7"/>
      <c r="F1031" s="9"/>
      <c r="G1031" s="9"/>
      <c r="H1031" s="9"/>
      <c r="I1031" s="7"/>
      <c r="J1031" s="7"/>
      <c r="K1031" s="7"/>
      <c r="L1031" s="7"/>
      <c r="M1031" s="7"/>
      <c r="N1031" s="7"/>
      <c r="O1031" s="7"/>
      <c r="P1031" s="7"/>
      <c r="Q1031" s="7"/>
      <c r="R1031" s="7"/>
      <c r="S1031" s="7"/>
      <c r="T1031" s="7"/>
      <c r="U1031" s="7"/>
      <c r="V1031" s="7"/>
      <c r="W1031" s="7"/>
      <c r="X1031" s="7"/>
      <c r="Y1031" s="7"/>
      <c r="Z1031" s="7"/>
      <c r="AA1031" s="7"/>
      <c r="AB1031" s="7"/>
      <c r="AC1031" s="7"/>
      <c r="AD1031" s="7"/>
      <c r="AE1031" s="7"/>
      <c r="AF1031" s="7"/>
      <c r="AG1031" s="7"/>
      <c r="AH1031" s="7"/>
      <c r="AI1031" s="7"/>
      <c r="AJ1031" s="7"/>
      <c r="AK1031" s="7"/>
      <c r="AL1031" s="7"/>
      <c r="AM1031" s="7"/>
      <c r="AN1031" s="7"/>
      <c r="AO1031" s="7"/>
      <c r="AP1031" s="7"/>
      <c r="AQ1031" s="7"/>
      <c r="AR1031" s="7"/>
      <c r="AS1031" s="7"/>
      <c r="AT1031" s="7"/>
      <c r="AU1031" s="7"/>
      <c r="AV1031" s="7"/>
      <c r="AW1031" s="7"/>
      <c r="AX1031" s="7"/>
      <c r="AY1031" s="7"/>
      <c r="AZ1031" s="7"/>
      <c r="BA1031" s="7"/>
      <c r="BB1031" s="7"/>
      <c r="BC1031" s="7"/>
      <c r="BD1031" s="7"/>
      <c r="BE1031" s="7"/>
      <c r="BF1031" s="7"/>
      <c r="BG1031" s="7"/>
      <c r="BH1031" s="7"/>
      <c r="BI1031" s="7"/>
      <c r="BJ1031" s="7"/>
      <c r="BK1031" s="7"/>
      <c r="BL1031" s="7"/>
      <c r="BM1031" s="7"/>
    </row>
    <row r="1032" spans="1:65" ht="15.5" x14ac:dyDescent="0.25">
      <c r="A1032" s="9"/>
      <c r="B1032" s="9"/>
      <c r="C1032" s="9"/>
      <c r="D1032" s="7"/>
      <c r="E1032" s="7"/>
      <c r="F1032" s="9"/>
      <c r="G1032" s="9"/>
      <c r="H1032" s="9"/>
      <c r="I1032" s="7"/>
      <c r="J1032" s="7"/>
      <c r="K1032" s="7"/>
      <c r="L1032" s="7"/>
      <c r="M1032" s="7"/>
      <c r="N1032" s="7"/>
      <c r="O1032" s="7"/>
      <c r="P1032" s="7"/>
      <c r="Q1032" s="7"/>
      <c r="R1032" s="7"/>
      <c r="S1032" s="7"/>
      <c r="T1032" s="7"/>
      <c r="U1032" s="7"/>
      <c r="V1032" s="7"/>
      <c r="W1032" s="7"/>
      <c r="X1032" s="7"/>
      <c r="Y1032" s="7"/>
      <c r="Z1032" s="7"/>
      <c r="AA1032" s="7"/>
      <c r="AB1032" s="7"/>
      <c r="AC1032" s="7"/>
      <c r="AD1032" s="7"/>
      <c r="AE1032" s="7"/>
      <c r="AF1032" s="7"/>
      <c r="AG1032" s="7"/>
      <c r="AH1032" s="7"/>
      <c r="AI1032" s="7"/>
      <c r="AJ1032" s="7"/>
      <c r="AK1032" s="7"/>
      <c r="AL1032" s="7"/>
      <c r="AM1032" s="7"/>
      <c r="AN1032" s="7"/>
      <c r="AO1032" s="7"/>
      <c r="AP1032" s="7"/>
      <c r="AQ1032" s="7"/>
      <c r="AR1032" s="7"/>
      <c r="AS1032" s="7"/>
      <c r="AT1032" s="7"/>
      <c r="AU1032" s="7"/>
      <c r="AV1032" s="7"/>
      <c r="AW1032" s="7"/>
      <c r="AX1032" s="7"/>
      <c r="AY1032" s="7"/>
      <c r="AZ1032" s="7"/>
      <c r="BA1032" s="7"/>
      <c r="BB1032" s="7"/>
      <c r="BC1032" s="7"/>
      <c r="BD1032" s="7"/>
      <c r="BE1032" s="7"/>
      <c r="BF1032" s="7"/>
      <c r="BG1032" s="7"/>
      <c r="BH1032" s="7"/>
      <c r="BI1032" s="7"/>
      <c r="BJ1032" s="7"/>
      <c r="BK1032" s="7"/>
      <c r="BL1032" s="7"/>
      <c r="BM1032" s="7"/>
    </row>
    <row r="1033" spans="1:65" ht="15.5" x14ac:dyDescent="0.25">
      <c r="A1033" s="9"/>
      <c r="B1033" s="9"/>
      <c r="C1033" s="9"/>
      <c r="D1033" s="7"/>
      <c r="E1033" s="7"/>
      <c r="F1033" s="9"/>
      <c r="G1033" s="9"/>
      <c r="H1033" s="9"/>
      <c r="I1033" s="7"/>
      <c r="J1033" s="7"/>
      <c r="K1033" s="7"/>
      <c r="L1033" s="7"/>
      <c r="M1033" s="7"/>
      <c r="N1033" s="7"/>
      <c r="O1033" s="7"/>
      <c r="P1033" s="7"/>
      <c r="Q1033" s="7"/>
      <c r="R1033" s="7"/>
      <c r="S1033" s="7"/>
      <c r="T1033" s="7"/>
      <c r="U1033" s="7"/>
      <c r="V1033" s="7"/>
      <c r="W1033" s="7"/>
      <c r="X1033" s="7"/>
      <c r="Y1033" s="7"/>
      <c r="Z1033" s="7"/>
      <c r="AA1033" s="7"/>
      <c r="AB1033" s="7"/>
      <c r="AC1033" s="7"/>
      <c r="AD1033" s="7"/>
      <c r="AE1033" s="7"/>
      <c r="AF1033" s="7"/>
      <c r="AG1033" s="7"/>
      <c r="AH1033" s="7"/>
      <c r="AI1033" s="7"/>
      <c r="AJ1033" s="7"/>
      <c r="AK1033" s="7"/>
      <c r="AL1033" s="7"/>
      <c r="AM1033" s="7"/>
      <c r="AN1033" s="7"/>
      <c r="AO1033" s="7"/>
      <c r="AP1033" s="7"/>
      <c r="AQ1033" s="7"/>
      <c r="AR1033" s="7"/>
      <c r="AS1033" s="7"/>
      <c r="AT1033" s="7"/>
      <c r="AU1033" s="7"/>
      <c r="AV1033" s="7"/>
      <c r="AW1033" s="7"/>
      <c r="AX1033" s="7"/>
      <c r="AY1033" s="7"/>
      <c r="AZ1033" s="7"/>
      <c r="BA1033" s="7"/>
      <c r="BB1033" s="7"/>
      <c r="BC1033" s="7"/>
      <c r="BD1033" s="7"/>
      <c r="BE1033" s="7"/>
      <c r="BF1033" s="7"/>
      <c r="BG1033" s="7"/>
      <c r="BH1033" s="7"/>
      <c r="BI1033" s="7"/>
      <c r="BJ1033" s="7"/>
      <c r="BK1033" s="7"/>
      <c r="BL1033" s="7"/>
      <c r="BM1033" s="7"/>
    </row>
    <row r="1034" spans="1:65" ht="15.5" x14ac:dyDescent="0.25">
      <c r="A1034" s="9"/>
      <c r="B1034" s="9"/>
      <c r="C1034" s="9"/>
      <c r="D1034" s="7"/>
      <c r="E1034" s="7"/>
      <c r="F1034" s="9"/>
      <c r="G1034" s="9"/>
      <c r="H1034" s="9"/>
      <c r="I1034" s="7"/>
      <c r="J1034" s="7"/>
      <c r="K1034" s="7"/>
      <c r="L1034" s="7"/>
      <c r="M1034" s="7"/>
      <c r="N1034" s="7"/>
      <c r="O1034" s="7"/>
      <c r="P1034" s="7"/>
      <c r="Q1034" s="7"/>
      <c r="R1034" s="7"/>
      <c r="S1034" s="7"/>
      <c r="T1034" s="7"/>
      <c r="U1034" s="7"/>
      <c r="V1034" s="7"/>
      <c r="W1034" s="7"/>
      <c r="X1034" s="7"/>
      <c r="Y1034" s="7"/>
      <c r="Z1034" s="7"/>
      <c r="AA1034" s="7"/>
      <c r="AB1034" s="7"/>
      <c r="AC1034" s="7"/>
      <c r="AD1034" s="7"/>
      <c r="AE1034" s="7"/>
      <c r="AF1034" s="7"/>
      <c r="AG1034" s="7"/>
      <c r="AH1034" s="7"/>
      <c r="AI1034" s="7"/>
      <c r="AJ1034" s="7"/>
      <c r="AK1034" s="7"/>
      <c r="AL1034" s="7"/>
      <c r="AM1034" s="7"/>
      <c r="AN1034" s="7"/>
      <c r="AO1034" s="7"/>
      <c r="AP1034" s="7"/>
      <c r="AQ1034" s="7"/>
      <c r="AR1034" s="7"/>
      <c r="AS1034" s="7"/>
      <c r="AT1034" s="7"/>
      <c r="AU1034" s="7"/>
      <c r="AV1034" s="7"/>
      <c r="AW1034" s="7"/>
      <c r="AX1034" s="7"/>
      <c r="AY1034" s="7"/>
      <c r="AZ1034" s="7"/>
      <c r="BA1034" s="7"/>
      <c r="BB1034" s="7"/>
      <c r="BC1034" s="7"/>
      <c r="BD1034" s="7"/>
      <c r="BE1034" s="7"/>
      <c r="BF1034" s="7"/>
      <c r="BG1034" s="7"/>
      <c r="BH1034" s="7"/>
      <c r="BI1034" s="7"/>
      <c r="BJ1034" s="7"/>
      <c r="BK1034" s="7"/>
      <c r="BL1034" s="7"/>
      <c r="BM1034" s="7"/>
    </row>
    <row r="1035" spans="1:65" ht="15.5" x14ac:dyDescent="0.25">
      <c r="A1035" s="9"/>
      <c r="B1035" s="9"/>
      <c r="C1035" s="9"/>
      <c r="D1035" s="7"/>
      <c r="E1035" s="7"/>
      <c r="F1035" s="9"/>
      <c r="G1035" s="9"/>
      <c r="H1035" s="9"/>
      <c r="I1035" s="7"/>
      <c r="J1035" s="7"/>
      <c r="K1035" s="7"/>
      <c r="L1035" s="7"/>
      <c r="M1035" s="7"/>
      <c r="N1035" s="7"/>
      <c r="O1035" s="7"/>
      <c r="P1035" s="7"/>
      <c r="Q1035" s="7"/>
      <c r="R1035" s="7"/>
      <c r="S1035" s="7"/>
      <c r="T1035" s="7"/>
      <c r="U1035" s="7"/>
      <c r="V1035" s="7"/>
      <c r="W1035" s="7"/>
      <c r="X1035" s="7"/>
      <c r="Y1035" s="7"/>
      <c r="Z1035" s="7"/>
      <c r="AA1035" s="7"/>
      <c r="AB1035" s="7"/>
      <c r="AC1035" s="7"/>
      <c r="AD1035" s="7"/>
      <c r="AE1035" s="7"/>
      <c r="AF1035" s="7"/>
      <c r="AG1035" s="7"/>
      <c r="AH1035" s="7"/>
      <c r="AI1035" s="7"/>
      <c r="AJ1035" s="7"/>
      <c r="AK1035" s="7"/>
      <c r="AL1035" s="7"/>
      <c r="AM1035" s="7"/>
      <c r="AN1035" s="7"/>
      <c r="AO1035" s="7"/>
      <c r="AP1035" s="7"/>
      <c r="AQ1035" s="7"/>
      <c r="AR1035" s="7"/>
      <c r="AS1035" s="7"/>
      <c r="AT1035" s="7"/>
      <c r="AU1035" s="7"/>
      <c r="AV1035" s="7"/>
      <c r="AW1035" s="7"/>
      <c r="AX1035" s="7"/>
      <c r="AY1035" s="7"/>
      <c r="AZ1035" s="7"/>
      <c r="BA1035" s="7"/>
      <c r="BB1035" s="7"/>
      <c r="BC1035" s="7"/>
      <c r="BD1035" s="7"/>
      <c r="BE1035" s="7"/>
      <c r="BF1035" s="7"/>
      <c r="BG1035" s="7"/>
      <c r="BH1035" s="7"/>
      <c r="BI1035" s="7"/>
      <c r="BJ1035" s="7"/>
      <c r="BK1035" s="7"/>
      <c r="BL1035" s="7"/>
      <c r="BM1035" s="7"/>
    </row>
  </sheetData>
  <mergeCells count="29">
    <mergeCell ref="A1:BM1"/>
    <mergeCell ref="A7:BM7"/>
    <mergeCell ref="A18:BM18"/>
    <mergeCell ref="A24:M24"/>
    <mergeCell ref="F26:H26"/>
    <mergeCell ref="J26:L26"/>
    <mergeCell ref="F28:H28"/>
    <mergeCell ref="A26:C26"/>
    <mergeCell ref="A29:C29"/>
    <mergeCell ref="A30:C30"/>
    <mergeCell ref="F34:H34"/>
    <mergeCell ref="F35:H35"/>
    <mergeCell ref="A36:C36"/>
    <mergeCell ref="A37:C37"/>
    <mergeCell ref="A48:C48"/>
    <mergeCell ref="F48:H48"/>
    <mergeCell ref="A58:C58"/>
    <mergeCell ref="F40:H40"/>
    <mergeCell ref="J40:L40"/>
    <mergeCell ref="F41:H41"/>
    <mergeCell ref="A42:C42"/>
    <mergeCell ref="A43:C43"/>
    <mergeCell ref="J45:L45"/>
    <mergeCell ref="F46:H46"/>
    <mergeCell ref="F49:H49"/>
    <mergeCell ref="A50:C50"/>
    <mergeCell ref="A51:C51"/>
    <mergeCell ref="J52:L52"/>
    <mergeCell ref="F56:H56"/>
  </mergeCells>
  <hyperlinks>
    <hyperlink ref="D28" r:id="rId1" xr:uid="{00000000-0004-0000-0400-000000000000}"/>
    <hyperlink ref="M28" r:id="rId2" xr:uid="{00000000-0004-0000-0400-000001000000}"/>
    <hyperlink ref="M29" r:id="rId3" xr:uid="{00000000-0004-0000-0400-000002000000}"/>
    <hyperlink ref="D31" r:id="rId4" xr:uid="{00000000-0004-0000-0400-000003000000}"/>
    <hyperlink ref="D32" r:id="rId5" xr:uid="{00000000-0004-0000-0400-000004000000}"/>
    <hyperlink ref="D37" r:id="rId6" xr:uid="{00000000-0004-0000-0400-000005000000}"/>
    <hyperlink ref="M37" r:id="rId7" location="chi_phi_to_chuc_le_dam_ngo" xr:uid="{00000000-0004-0000-0400-000006000000}"/>
    <hyperlink ref="M42" r:id="rId8" xr:uid="{00000000-0004-0000-0400-000007000000}"/>
    <hyperlink ref="D44" r:id="rId9" xr:uid="{00000000-0004-0000-0400-000008000000}"/>
    <hyperlink ref="D45" r:id="rId10" xr:uid="{00000000-0004-0000-0400-000009000000}"/>
    <hyperlink ref="M47" r:id="rId11" xr:uid="{00000000-0004-0000-0400-00000A000000}"/>
    <hyperlink ref="M48" r:id="rId12" xr:uid="{00000000-0004-0000-0400-00000B000000}"/>
    <hyperlink ref="M49" r:id="rId13" xr:uid="{00000000-0004-0000-0400-00000C000000}"/>
    <hyperlink ref="D52" r:id="rId14" xr:uid="{00000000-0004-0000-0400-00000D000000}"/>
    <hyperlink ref="M54" r:id="rId15" xr:uid="{00000000-0004-0000-0400-00000E000000}"/>
    <hyperlink ref="D55" r:id="rId16" xr:uid="{00000000-0004-0000-0400-00000F000000}"/>
  </hyperlinks>
  <pageMargins left="0.7" right="0.7" top="0.75" bottom="0.75" header="0.3" footer="0.3"/>
  <drawing r:id="rId1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1000"/>
  <sheetViews>
    <sheetView zoomScale="59" workbookViewId="0">
      <selection activeCell="D12" sqref="D12"/>
    </sheetView>
  </sheetViews>
  <sheetFormatPr defaultColWidth="12.54296875" defaultRowHeight="12.5" x14ac:dyDescent="0.25"/>
  <cols>
    <col min="1" max="1" width="21.54296875" bestFit="1" customWidth="1"/>
    <col min="2" max="2" width="15.1796875" bestFit="1" customWidth="1"/>
    <col min="3" max="3" width="7.453125" bestFit="1" customWidth="1"/>
    <col min="5" max="5" width="5.453125" bestFit="1" customWidth="1"/>
    <col min="6" max="6" width="10.1796875" bestFit="1" customWidth="1"/>
    <col min="7" max="7" width="18.26953125" bestFit="1" customWidth="1"/>
    <col min="8" max="8" width="20.1796875" bestFit="1" customWidth="1"/>
    <col min="9" max="9" width="16.7265625" bestFit="1" customWidth="1"/>
    <col min="10" max="10" width="23.1796875" bestFit="1" customWidth="1"/>
    <col min="11" max="11" width="23.54296875" bestFit="1" customWidth="1"/>
  </cols>
  <sheetData>
    <row r="1" spans="1:27" ht="30" x14ac:dyDescent="0.25">
      <c r="A1" s="179" t="s">
        <v>307</v>
      </c>
      <c r="B1" s="164"/>
      <c r="C1" s="7"/>
      <c r="D1" s="85"/>
      <c r="E1" s="86" t="s">
        <v>1</v>
      </c>
      <c r="F1" s="86" t="s">
        <v>308</v>
      </c>
      <c r="G1" s="86" t="s">
        <v>309</v>
      </c>
      <c r="H1" s="86" t="s">
        <v>310</v>
      </c>
      <c r="I1" s="86" t="s">
        <v>311</v>
      </c>
      <c r="J1" s="86" t="s">
        <v>312</v>
      </c>
      <c r="K1" s="86" t="s">
        <v>313</v>
      </c>
      <c r="L1" s="7"/>
      <c r="M1" s="7"/>
      <c r="N1" s="7"/>
      <c r="O1" s="7"/>
      <c r="P1" s="7"/>
      <c r="Q1" s="7"/>
      <c r="R1" s="7"/>
      <c r="S1" s="7"/>
      <c r="T1" s="7"/>
      <c r="U1" s="7"/>
      <c r="V1" s="7"/>
      <c r="W1" s="7"/>
      <c r="X1" s="7"/>
      <c r="Y1" s="7"/>
      <c r="Z1" s="7"/>
      <c r="AA1" s="7"/>
    </row>
    <row r="2" spans="1:27" ht="15.5" x14ac:dyDescent="0.25">
      <c r="A2" s="87" t="s">
        <v>314</v>
      </c>
      <c r="B2" s="20">
        <f>37350000*83*(1+'1. Drivers'!B18)*(1+'1. Drivers'!B19)*(1+'1. Drivers'!B20)*(1+'1. Drivers'!B21)*(1+'1. Drivers'!B22)*(1+'1. Drivers'!B23)^3</f>
        <v>3875207494.6800966</v>
      </c>
      <c r="C2" s="141" t="s">
        <v>315</v>
      </c>
      <c r="D2" s="46"/>
      <c r="E2" s="178">
        <v>2034</v>
      </c>
      <c r="F2" s="88" t="s">
        <v>316</v>
      </c>
      <c r="G2" s="47">
        <f t="shared" ref="G2:G241" si="0">$B$4/(20*12)</f>
        <v>11291666.666666666</v>
      </c>
      <c r="H2" s="47">
        <f>B4-G2</f>
        <v>2698708333.3333335</v>
      </c>
      <c r="I2" s="47">
        <f>B4*B5/12</f>
        <v>12420833.333333334</v>
      </c>
      <c r="J2" s="47">
        <f t="shared" ref="J2:J241" si="1">SUM(G2,I2)</f>
        <v>23712500</v>
      </c>
      <c r="K2" s="177">
        <f>SUM(J2:J13)</f>
        <v>281134270.83333337</v>
      </c>
      <c r="L2" s="7"/>
      <c r="M2" s="7"/>
      <c r="N2" s="7"/>
      <c r="O2" s="7"/>
      <c r="P2" s="7"/>
      <c r="Q2" s="7"/>
      <c r="R2" s="7"/>
      <c r="S2" s="7"/>
      <c r="T2" s="7"/>
      <c r="U2" s="7"/>
      <c r="V2" s="7"/>
      <c r="W2" s="7"/>
      <c r="X2" s="7"/>
      <c r="Y2" s="7"/>
      <c r="Z2" s="7"/>
      <c r="AA2" s="7"/>
    </row>
    <row r="3" spans="1:27" ht="15.5" x14ac:dyDescent="0.25">
      <c r="A3" s="89" t="s">
        <v>317</v>
      </c>
      <c r="B3" s="90">
        <f>B2*70%</f>
        <v>2712645246.2760673</v>
      </c>
      <c r="C3" s="141" t="s">
        <v>318</v>
      </c>
      <c r="D3" s="46"/>
      <c r="E3" s="156"/>
      <c r="F3" s="88" t="s">
        <v>319</v>
      </c>
      <c r="G3" s="47">
        <f t="shared" si="0"/>
        <v>11291666.666666666</v>
      </c>
      <c r="H3" s="47">
        <f t="shared" ref="H3:H241" si="2">H2-G3</f>
        <v>2687416666.666667</v>
      </c>
      <c r="I3" s="47">
        <f t="shared" ref="I3:I37" si="3">H2*$B$5/12</f>
        <v>12369079.861111112</v>
      </c>
      <c r="J3" s="47">
        <f t="shared" si="1"/>
        <v>23660746.527777776</v>
      </c>
      <c r="K3" s="156"/>
      <c r="L3" s="7"/>
      <c r="M3" s="7"/>
      <c r="N3" s="7"/>
      <c r="O3" s="7"/>
      <c r="P3" s="7"/>
      <c r="Q3" s="7"/>
      <c r="R3" s="7"/>
      <c r="S3" s="7"/>
      <c r="T3" s="7"/>
      <c r="U3" s="7"/>
      <c r="V3" s="7"/>
      <c r="W3" s="7"/>
      <c r="X3" s="7"/>
      <c r="Y3" s="7"/>
      <c r="Z3" s="7"/>
      <c r="AA3" s="7"/>
    </row>
    <row r="4" spans="1:27" ht="15.5" x14ac:dyDescent="0.25">
      <c r="A4" s="91" t="s">
        <v>320</v>
      </c>
      <c r="B4" s="71">
        <f>ROUNDDOWN(B3,-7)</f>
        <v>2710000000</v>
      </c>
      <c r="C4" s="7"/>
      <c r="D4" s="46"/>
      <c r="E4" s="156"/>
      <c r="F4" s="88" t="s">
        <v>321</v>
      </c>
      <c r="G4" s="47">
        <f t="shared" si="0"/>
        <v>11291666.666666666</v>
      </c>
      <c r="H4" s="47">
        <f t="shared" si="2"/>
        <v>2676125000.0000005</v>
      </c>
      <c r="I4" s="47">
        <f t="shared" si="3"/>
        <v>12317326.38888889</v>
      </c>
      <c r="J4" s="47">
        <f t="shared" si="1"/>
        <v>23608993.055555556</v>
      </c>
      <c r="K4" s="156"/>
      <c r="L4" s="7"/>
      <c r="M4" s="7"/>
      <c r="N4" s="7"/>
      <c r="O4" s="7"/>
      <c r="P4" s="7"/>
      <c r="Q4" s="7"/>
      <c r="R4" s="7"/>
      <c r="S4" s="7"/>
      <c r="T4" s="7"/>
      <c r="U4" s="7"/>
      <c r="V4" s="7"/>
      <c r="W4" s="7"/>
      <c r="X4" s="7"/>
      <c r="Y4" s="7"/>
      <c r="Z4" s="7"/>
      <c r="AA4" s="7"/>
    </row>
    <row r="5" spans="1:27" ht="15.5" x14ac:dyDescent="0.25">
      <c r="A5" s="91" t="s">
        <v>322</v>
      </c>
      <c r="B5" s="92">
        <v>5.5E-2</v>
      </c>
      <c r="C5" s="7"/>
      <c r="D5" s="46"/>
      <c r="E5" s="156"/>
      <c r="F5" s="88" t="s">
        <v>323</v>
      </c>
      <c r="G5" s="47">
        <f t="shared" si="0"/>
        <v>11291666.666666666</v>
      </c>
      <c r="H5" s="47">
        <f t="shared" si="2"/>
        <v>2664833333.333334</v>
      </c>
      <c r="I5" s="47">
        <f t="shared" si="3"/>
        <v>12265572.91666667</v>
      </c>
      <c r="J5" s="47">
        <f t="shared" si="1"/>
        <v>23557239.583333336</v>
      </c>
      <c r="K5" s="156"/>
      <c r="L5" s="7"/>
      <c r="M5" s="7"/>
      <c r="N5" s="7"/>
      <c r="O5" s="7"/>
      <c r="P5" s="7"/>
      <c r="Q5" s="7"/>
      <c r="R5" s="7"/>
      <c r="S5" s="7"/>
      <c r="T5" s="7"/>
      <c r="U5" s="7"/>
      <c r="V5" s="7"/>
      <c r="W5" s="7"/>
      <c r="X5" s="7"/>
      <c r="Y5" s="7"/>
      <c r="Z5" s="7"/>
      <c r="AA5" s="7"/>
    </row>
    <row r="6" spans="1:27" ht="15.5" x14ac:dyDescent="0.25">
      <c r="A6" s="89" t="s">
        <v>324</v>
      </c>
      <c r="B6" s="93">
        <f>B5+3%</f>
        <v>8.4999999999999992E-2</v>
      </c>
      <c r="C6" s="7"/>
      <c r="D6" s="46"/>
      <c r="E6" s="156"/>
      <c r="F6" s="88" t="s">
        <v>325</v>
      </c>
      <c r="G6" s="47">
        <f t="shared" si="0"/>
        <v>11291666.666666666</v>
      </c>
      <c r="H6" s="47">
        <f t="shared" si="2"/>
        <v>2653541666.6666675</v>
      </c>
      <c r="I6" s="47">
        <f t="shared" si="3"/>
        <v>12213819.444444448</v>
      </c>
      <c r="J6" s="47">
        <f t="shared" si="1"/>
        <v>23505486.111111112</v>
      </c>
      <c r="K6" s="156"/>
      <c r="L6" s="7"/>
      <c r="M6" s="7"/>
      <c r="N6" s="7"/>
      <c r="O6" s="7"/>
      <c r="P6" s="7"/>
      <c r="Q6" s="7"/>
      <c r="R6" s="7"/>
      <c r="S6" s="7"/>
      <c r="T6" s="7"/>
      <c r="U6" s="7"/>
      <c r="V6" s="7"/>
      <c r="W6" s="7"/>
      <c r="X6" s="7"/>
      <c r="Y6" s="7"/>
      <c r="Z6" s="7"/>
      <c r="AA6" s="7"/>
    </row>
    <row r="7" spans="1:27" ht="15.5" x14ac:dyDescent="0.25">
      <c r="A7" s="89" t="s">
        <v>17</v>
      </c>
      <c r="B7" s="94" t="s">
        <v>326</v>
      </c>
      <c r="C7" s="7"/>
      <c r="D7" s="46"/>
      <c r="E7" s="156"/>
      <c r="F7" s="88" t="s">
        <v>327</v>
      </c>
      <c r="G7" s="47">
        <f t="shared" si="0"/>
        <v>11291666.666666666</v>
      </c>
      <c r="H7" s="47">
        <f t="shared" si="2"/>
        <v>2642250000.000001</v>
      </c>
      <c r="I7" s="47">
        <f t="shared" si="3"/>
        <v>12162065.972222226</v>
      </c>
      <c r="J7" s="47">
        <f t="shared" si="1"/>
        <v>23453732.638888892</v>
      </c>
      <c r="K7" s="156"/>
      <c r="L7" s="7"/>
      <c r="M7" s="7"/>
      <c r="N7" s="7"/>
      <c r="O7" s="7"/>
      <c r="P7" s="7"/>
      <c r="Q7" s="7"/>
      <c r="R7" s="7"/>
      <c r="S7" s="7"/>
      <c r="T7" s="7"/>
      <c r="U7" s="7"/>
      <c r="V7" s="7"/>
      <c r="W7" s="7"/>
      <c r="X7" s="7"/>
      <c r="Y7" s="7"/>
      <c r="Z7" s="7"/>
      <c r="AA7" s="7"/>
    </row>
    <row r="8" spans="1:27" ht="15.5" x14ac:dyDescent="0.25">
      <c r="A8" s="7"/>
      <c r="B8" s="7"/>
      <c r="C8" s="7"/>
      <c r="D8" s="46"/>
      <c r="E8" s="156"/>
      <c r="F8" s="88" t="s">
        <v>328</v>
      </c>
      <c r="G8" s="47">
        <f t="shared" si="0"/>
        <v>11291666.666666666</v>
      </c>
      <c r="H8" s="47">
        <f t="shared" si="2"/>
        <v>2630958333.3333344</v>
      </c>
      <c r="I8" s="47">
        <f t="shared" si="3"/>
        <v>12110312.500000006</v>
      </c>
      <c r="J8" s="47">
        <f t="shared" si="1"/>
        <v>23401979.166666672</v>
      </c>
      <c r="K8" s="156"/>
      <c r="L8" s="7"/>
      <c r="M8" s="7"/>
      <c r="N8" s="7"/>
      <c r="O8" s="7"/>
      <c r="P8" s="7"/>
      <c r="Q8" s="7"/>
      <c r="R8" s="7"/>
      <c r="S8" s="7"/>
      <c r="T8" s="7"/>
      <c r="U8" s="7"/>
      <c r="V8" s="7"/>
      <c r="W8" s="7"/>
      <c r="X8" s="7"/>
      <c r="Y8" s="7"/>
      <c r="Z8" s="7"/>
      <c r="AA8" s="7"/>
    </row>
    <row r="9" spans="1:27" ht="15.5" x14ac:dyDescent="0.25">
      <c r="A9" s="7"/>
      <c r="B9" s="7"/>
      <c r="C9" s="7"/>
      <c r="D9" s="46"/>
      <c r="E9" s="156"/>
      <c r="F9" s="88" t="s">
        <v>329</v>
      </c>
      <c r="G9" s="47">
        <f t="shared" si="0"/>
        <v>11291666.666666666</v>
      </c>
      <c r="H9" s="47">
        <f t="shared" si="2"/>
        <v>2619666666.6666679</v>
      </c>
      <c r="I9" s="47">
        <f t="shared" si="3"/>
        <v>12058559.027777784</v>
      </c>
      <c r="J9" s="47">
        <f t="shared" si="1"/>
        <v>23350225.694444448</v>
      </c>
      <c r="K9" s="156"/>
      <c r="L9" s="7"/>
      <c r="M9" s="7"/>
      <c r="N9" s="7"/>
      <c r="O9" s="7"/>
      <c r="P9" s="7"/>
      <c r="Q9" s="7"/>
      <c r="R9" s="7"/>
      <c r="S9" s="7"/>
      <c r="T9" s="7"/>
      <c r="U9" s="7"/>
      <c r="V9" s="7"/>
      <c r="W9" s="7"/>
      <c r="X9" s="7"/>
      <c r="Y9" s="7"/>
      <c r="Z9" s="7"/>
      <c r="AA9" s="7"/>
    </row>
    <row r="10" spans="1:27" ht="15.5" x14ac:dyDescent="0.25">
      <c r="A10" s="7"/>
      <c r="B10" s="7"/>
      <c r="C10" s="7"/>
      <c r="D10" s="46"/>
      <c r="E10" s="156"/>
      <c r="F10" s="88" t="s">
        <v>330</v>
      </c>
      <c r="G10" s="47">
        <f t="shared" si="0"/>
        <v>11291666.666666666</v>
      </c>
      <c r="H10" s="47">
        <f t="shared" si="2"/>
        <v>2608375000.0000014</v>
      </c>
      <c r="I10" s="47">
        <f t="shared" si="3"/>
        <v>12006805.555555562</v>
      </c>
      <c r="J10" s="47">
        <f t="shared" si="1"/>
        <v>23298472.222222228</v>
      </c>
      <c r="K10" s="156"/>
      <c r="L10" s="7"/>
      <c r="M10" s="7"/>
      <c r="N10" s="7"/>
      <c r="O10" s="7"/>
      <c r="P10" s="7"/>
      <c r="Q10" s="7"/>
      <c r="R10" s="7"/>
      <c r="S10" s="7"/>
      <c r="T10" s="7"/>
      <c r="U10" s="7"/>
      <c r="V10" s="7"/>
      <c r="W10" s="7"/>
      <c r="X10" s="7"/>
      <c r="Y10" s="7"/>
      <c r="Z10" s="7"/>
      <c r="AA10" s="7"/>
    </row>
    <row r="11" spans="1:27" ht="15.5" x14ac:dyDescent="0.25">
      <c r="A11" s="7"/>
      <c r="B11" s="7"/>
      <c r="C11" s="7"/>
      <c r="D11" s="46"/>
      <c r="E11" s="156"/>
      <c r="F11" s="88" t="s">
        <v>331</v>
      </c>
      <c r="G11" s="47">
        <f t="shared" si="0"/>
        <v>11291666.666666666</v>
      </c>
      <c r="H11" s="47">
        <f t="shared" si="2"/>
        <v>2597083333.3333349</v>
      </c>
      <c r="I11" s="47">
        <f t="shared" si="3"/>
        <v>11955052.083333341</v>
      </c>
      <c r="J11" s="47">
        <f t="shared" si="1"/>
        <v>23246718.750000007</v>
      </c>
      <c r="K11" s="156"/>
      <c r="L11" s="7"/>
      <c r="M11" s="7"/>
      <c r="N11" s="7"/>
      <c r="O11" s="7"/>
      <c r="P11" s="7"/>
      <c r="Q11" s="7"/>
      <c r="R11" s="7"/>
      <c r="S11" s="7"/>
      <c r="T11" s="7"/>
      <c r="U11" s="7"/>
      <c r="V11" s="7"/>
      <c r="W11" s="7"/>
      <c r="X11" s="7"/>
      <c r="Y11" s="7"/>
      <c r="Z11" s="7"/>
      <c r="AA11" s="7"/>
    </row>
    <row r="12" spans="1:27" ht="15.5" x14ac:dyDescent="0.25">
      <c r="A12" s="7"/>
      <c r="B12" s="7"/>
      <c r="C12" s="7"/>
      <c r="D12" s="46"/>
      <c r="E12" s="156"/>
      <c r="F12" s="88" t="s">
        <v>332</v>
      </c>
      <c r="G12" s="47">
        <f t="shared" si="0"/>
        <v>11291666.666666666</v>
      </c>
      <c r="H12" s="47">
        <f t="shared" si="2"/>
        <v>2585791666.6666684</v>
      </c>
      <c r="I12" s="47">
        <f t="shared" si="3"/>
        <v>11903298.611111119</v>
      </c>
      <c r="J12" s="47">
        <f t="shared" si="1"/>
        <v>23194965.277777784</v>
      </c>
      <c r="K12" s="156"/>
      <c r="L12" s="7"/>
      <c r="M12" s="7"/>
      <c r="N12" s="7"/>
      <c r="O12" s="7"/>
      <c r="P12" s="7"/>
      <c r="Q12" s="7"/>
      <c r="R12" s="7"/>
      <c r="S12" s="7"/>
      <c r="T12" s="7"/>
      <c r="U12" s="7"/>
      <c r="V12" s="7"/>
      <c r="W12" s="7"/>
      <c r="X12" s="7"/>
      <c r="Y12" s="7"/>
      <c r="Z12" s="7"/>
      <c r="AA12" s="7"/>
    </row>
    <row r="13" spans="1:27" ht="15.5" x14ac:dyDescent="0.25">
      <c r="A13" s="7"/>
      <c r="B13" s="7"/>
      <c r="C13" s="7"/>
      <c r="D13" s="46"/>
      <c r="E13" s="157"/>
      <c r="F13" s="88" t="s">
        <v>333</v>
      </c>
      <c r="G13" s="47">
        <f t="shared" si="0"/>
        <v>11291666.666666666</v>
      </c>
      <c r="H13" s="47">
        <f t="shared" si="2"/>
        <v>2574500000.0000019</v>
      </c>
      <c r="I13" s="47">
        <f t="shared" si="3"/>
        <v>11851545.138888897</v>
      </c>
      <c r="J13" s="47">
        <f t="shared" si="1"/>
        <v>23143211.805555563</v>
      </c>
      <c r="K13" s="157"/>
      <c r="L13" s="7"/>
      <c r="M13" s="7"/>
      <c r="N13" s="7"/>
      <c r="O13" s="7"/>
      <c r="P13" s="7"/>
      <c r="Q13" s="7"/>
      <c r="R13" s="7"/>
      <c r="S13" s="7"/>
      <c r="T13" s="7"/>
      <c r="U13" s="7"/>
      <c r="V13" s="7"/>
      <c r="W13" s="7"/>
      <c r="X13" s="7"/>
      <c r="Y13" s="7"/>
      <c r="Z13" s="7"/>
      <c r="AA13" s="7"/>
    </row>
    <row r="14" spans="1:27" ht="15.5" x14ac:dyDescent="0.25">
      <c r="A14" s="7"/>
      <c r="B14" s="7"/>
      <c r="C14" s="7"/>
      <c r="D14" s="46"/>
      <c r="E14" s="178">
        <v>2035</v>
      </c>
      <c r="F14" s="88" t="s">
        <v>316</v>
      </c>
      <c r="G14" s="47">
        <f t="shared" si="0"/>
        <v>11291666.666666666</v>
      </c>
      <c r="H14" s="47">
        <f t="shared" si="2"/>
        <v>2563208333.3333354</v>
      </c>
      <c r="I14" s="47">
        <f t="shared" si="3"/>
        <v>11799791.666666677</v>
      </c>
      <c r="J14" s="47">
        <f t="shared" si="1"/>
        <v>23091458.333333343</v>
      </c>
      <c r="K14" s="177">
        <f>SUM(J14:J25)</f>
        <v>273681770.83333343</v>
      </c>
      <c r="L14" s="7"/>
      <c r="M14" s="7"/>
      <c r="N14" s="7"/>
      <c r="O14" s="7"/>
      <c r="P14" s="7"/>
      <c r="Q14" s="7"/>
      <c r="R14" s="7"/>
      <c r="S14" s="7"/>
      <c r="T14" s="7"/>
      <c r="U14" s="7"/>
      <c r="V14" s="7"/>
      <c r="W14" s="7"/>
      <c r="X14" s="7"/>
      <c r="Y14" s="7"/>
      <c r="Z14" s="7"/>
      <c r="AA14" s="7"/>
    </row>
    <row r="15" spans="1:27" ht="15.5" x14ac:dyDescent="0.25">
      <c r="A15" s="7"/>
      <c r="B15" s="7"/>
      <c r="C15" s="7"/>
      <c r="D15" s="46"/>
      <c r="E15" s="156"/>
      <c r="F15" s="88" t="s">
        <v>319</v>
      </c>
      <c r="G15" s="47">
        <f t="shared" si="0"/>
        <v>11291666.666666666</v>
      </c>
      <c r="H15" s="47">
        <f t="shared" si="2"/>
        <v>2551916666.6666689</v>
      </c>
      <c r="I15" s="47">
        <f t="shared" si="3"/>
        <v>11748038.194444455</v>
      </c>
      <c r="J15" s="47">
        <f t="shared" si="1"/>
        <v>23039704.861111119</v>
      </c>
      <c r="K15" s="156"/>
      <c r="L15" s="7"/>
      <c r="M15" s="7"/>
      <c r="N15" s="7"/>
      <c r="O15" s="7"/>
      <c r="P15" s="7"/>
      <c r="Q15" s="7"/>
      <c r="R15" s="7"/>
      <c r="S15" s="7"/>
      <c r="T15" s="7"/>
      <c r="U15" s="7"/>
      <c r="V15" s="7"/>
      <c r="W15" s="7"/>
      <c r="X15" s="7"/>
      <c r="Y15" s="7"/>
      <c r="Z15" s="7"/>
      <c r="AA15" s="7"/>
    </row>
    <row r="16" spans="1:27" ht="15.5" x14ac:dyDescent="0.25">
      <c r="A16" s="7"/>
      <c r="B16" s="7"/>
      <c r="C16" s="7"/>
      <c r="D16" s="46"/>
      <c r="E16" s="156"/>
      <c r="F16" s="88" t="s">
        <v>321</v>
      </c>
      <c r="G16" s="47">
        <f t="shared" si="0"/>
        <v>11291666.666666666</v>
      </c>
      <c r="H16" s="47">
        <f t="shared" si="2"/>
        <v>2540625000.0000024</v>
      </c>
      <c r="I16" s="47">
        <f t="shared" si="3"/>
        <v>11696284.722222231</v>
      </c>
      <c r="J16" s="47">
        <f t="shared" si="1"/>
        <v>22987951.388888896</v>
      </c>
      <c r="K16" s="156"/>
      <c r="L16" s="7"/>
      <c r="M16" s="7"/>
      <c r="N16" s="7"/>
      <c r="O16" s="7"/>
      <c r="P16" s="7"/>
      <c r="Q16" s="7"/>
      <c r="R16" s="7"/>
      <c r="S16" s="7"/>
      <c r="T16" s="7"/>
      <c r="U16" s="7"/>
      <c r="V16" s="7"/>
      <c r="W16" s="7"/>
      <c r="X16" s="7"/>
      <c r="Y16" s="7"/>
      <c r="Z16" s="7"/>
      <c r="AA16" s="7"/>
    </row>
    <row r="17" spans="1:27" ht="15.5" x14ac:dyDescent="0.25">
      <c r="A17" s="7"/>
      <c r="B17" s="7"/>
      <c r="C17" s="7"/>
      <c r="D17" s="46"/>
      <c r="E17" s="156"/>
      <c r="F17" s="88" t="s">
        <v>323</v>
      </c>
      <c r="G17" s="47">
        <f t="shared" si="0"/>
        <v>11291666.666666666</v>
      </c>
      <c r="H17" s="47">
        <f t="shared" si="2"/>
        <v>2529333333.3333359</v>
      </c>
      <c r="I17" s="47">
        <f t="shared" si="3"/>
        <v>11644531.250000009</v>
      </c>
      <c r="J17" s="47">
        <f t="shared" si="1"/>
        <v>22936197.916666675</v>
      </c>
      <c r="K17" s="156"/>
      <c r="L17" s="7"/>
      <c r="M17" s="7"/>
      <c r="N17" s="7"/>
      <c r="O17" s="7"/>
      <c r="P17" s="7"/>
      <c r="Q17" s="7"/>
      <c r="R17" s="7"/>
      <c r="S17" s="7"/>
      <c r="T17" s="7"/>
      <c r="U17" s="7"/>
      <c r="V17" s="7"/>
      <c r="W17" s="7"/>
      <c r="X17" s="7"/>
      <c r="Y17" s="7"/>
      <c r="Z17" s="7"/>
      <c r="AA17" s="7"/>
    </row>
    <row r="18" spans="1:27" ht="15.5" x14ac:dyDescent="0.25">
      <c r="A18" s="7"/>
      <c r="B18" s="7"/>
      <c r="C18" s="7"/>
      <c r="D18" s="46"/>
      <c r="E18" s="156"/>
      <c r="F18" s="88" t="s">
        <v>325</v>
      </c>
      <c r="G18" s="47">
        <f t="shared" si="0"/>
        <v>11291666.666666666</v>
      </c>
      <c r="H18" s="47">
        <f t="shared" si="2"/>
        <v>2518041666.6666694</v>
      </c>
      <c r="I18" s="47">
        <f t="shared" si="3"/>
        <v>11592777.777777789</v>
      </c>
      <c r="J18" s="47">
        <f t="shared" si="1"/>
        <v>22884444.444444455</v>
      </c>
      <c r="K18" s="156"/>
      <c r="L18" s="7"/>
      <c r="M18" s="7"/>
      <c r="N18" s="7"/>
      <c r="O18" s="7"/>
      <c r="P18" s="7"/>
      <c r="Q18" s="7"/>
      <c r="R18" s="7"/>
      <c r="S18" s="7"/>
      <c r="T18" s="7"/>
      <c r="U18" s="7"/>
      <c r="V18" s="7"/>
      <c r="W18" s="7"/>
      <c r="X18" s="7"/>
      <c r="Y18" s="7"/>
      <c r="Z18" s="7"/>
      <c r="AA18" s="7"/>
    </row>
    <row r="19" spans="1:27" ht="15.5" x14ac:dyDescent="0.25">
      <c r="A19" s="7"/>
      <c r="B19" s="7"/>
      <c r="C19" s="7"/>
      <c r="D19" s="46"/>
      <c r="E19" s="156"/>
      <c r="F19" s="88" t="s">
        <v>327</v>
      </c>
      <c r="G19" s="47">
        <f t="shared" si="0"/>
        <v>11291666.666666666</v>
      </c>
      <c r="H19" s="47">
        <f t="shared" si="2"/>
        <v>2506750000.0000029</v>
      </c>
      <c r="I19" s="47">
        <f t="shared" si="3"/>
        <v>11541024.305555567</v>
      </c>
      <c r="J19" s="47">
        <f t="shared" si="1"/>
        <v>22832690.972222231</v>
      </c>
      <c r="K19" s="156"/>
      <c r="L19" s="7"/>
      <c r="M19" s="7"/>
      <c r="N19" s="7"/>
      <c r="O19" s="7"/>
      <c r="P19" s="7"/>
      <c r="Q19" s="7"/>
      <c r="R19" s="7"/>
      <c r="S19" s="7"/>
      <c r="T19" s="7"/>
      <c r="U19" s="7"/>
      <c r="V19" s="7"/>
      <c r="W19" s="7"/>
      <c r="X19" s="7"/>
      <c r="Y19" s="7"/>
      <c r="Z19" s="7"/>
      <c r="AA19" s="7"/>
    </row>
    <row r="20" spans="1:27" ht="15.5" x14ac:dyDescent="0.25">
      <c r="A20" s="7"/>
      <c r="B20" s="7"/>
      <c r="C20" s="7"/>
      <c r="D20" s="46"/>
      <c r="E20" s="156"/>
      <c r="F20" s="88" t="s">
        <v>328</v>
      </c>
      <c r="G20" s="47">
        <f t="shared" si="0"/>
        <v>11291666.666666666</v>
      </c>
      <c r="H20" s="47">
        <f t="shared" si="2"/>
        <v>2495458333.3333364</v>
      </c>
      <c r="I20" s="47">
        <f t="shared" si="3"/>
        <v>11489270.833333345</v>
      </c>
      <c r="J20" s="47">
        <f t="shared" si="1"/>
        <v>22780937.500000011</v>
      </c>
      <c r="K20" s="156"/>
      <c r="L20" s="7"/>
      <c r="M20" s="7"/>
      <c r="N20" s="7"/>
      <c r="O20" s="7"/>
      <c r="P20" s="7"/>
      <c r="Q20" s="7"/>
      <c r="R20" s="7"/>
      <c r="S20" s="7"/>
      <c r="T20" s="7"/>
      <c r="U20" s="7"/>
      <c r="V20" s="7"/>
      <c r="W20" s="7"/>
      <c r="X20" s="7"/>
      <c r="Y20" s="7"/>
      <c r="Z20" s="7"/>
      <c r="AA20" s="7"/>
    </row>
    <row r="21" spans="1:27" ht="15.5" x14ac:dyDescent="0.25">
      <c r="A21" s="7"/>
      <c r="B21" s="7"/>
      <c r="C21" s="7"/>
      <c r="D21" s="46"/>
      <c r="E21" s="156"/>
      <c r="F21" s="88" t="s">
        <v>329</v>
      </c>
      <c r="G21" s="47">
        <f t="shared" si="0"/>
        <v>11291666.666666666</v>
      </c>
      <c r="H21" s="47">
        <f t="shared" si="2"/>
        <v>2484166666.6666698</v>
      </c>
      <c r="I21" s="47">
        <f t="shared" si="3"/>
        <v>11437517.361111125</v>
      </c>
      <c r="J21" s="47">
        <f t="shared" si="1"/>
        <v>22729184.027777791</v>
      </c>
      <c r="K21" s="156"/>
      <c r="L21" s="7"/>
      <c r="M21" s="7"/>
      <c r="N21" s="7"/>
      <c r="O21" s="7"/>
      <c r="P21" s="7"/>
      <c r="Q21" s="7"/>
      <c r="R21" s="7"/>
      <c r="S21" s="7"/>
      <c r="T21" s="7"/>
      <c r="U21" s="7"/>
      <c r="V21" s="7"/>
      <c r="W21" s="7"/>
      <c r="X21" s="7"/>
      <c r="Y21" s="7"/>
      <c r="Z21" s="7"/>
      <c r="AA21" s="7"/>
    </row>
    <row r="22" spans="1:27" ht="15.5" x14ac:dyDescent="0.25">
      <c r="A22" s="7"/>
      <c r="B22" s="7"/>
      <c r="C22" s="7"/>
      <c r="D22" s="46"/>
      <c r="E22" s="156"/>
      <c r="F22" s="88" t="s">
        <v>330</v>
      </c>
      <c r="G22" s="47">
        <f t="shared" si="0"/>
        <v>11291666.666666666</v>
      </c>
      <c r="H22" s="47">
        <f t="shared" si="2"/>
        <v>2472875000.0000033</v>
      </c>
      <c r="I22" s="47">
        <f t="shared" si="3"/>
        <v>11385763.888888903</v>
      </c>
      <c r="J22" s="47">
        <f t="shared" si="1"/>
        <v>22677430.555555567</v>
      </c>
      <c r="K22" s="156"/>
      <c r="L22" s="7"/>
      <c r="M22" s="7"/>
      <c r="N22" s="7"/>
      <c r="O22" s="7"/>
      <c r="P22" s="7"/>
      <c r="Q22" s="7"/>
      <c r="R22" s="7"/>
      <c r="S22" s="7"/>
      <c r="T22" s="7"/>
      <c r="U22" s="7"/>
      <c r="V22" s="7"/>
      <c r="W22" s="7"/>
      <c r="X22" s="7"/>
      <c r="Y22" s="7"/>
      <c r="Z22" s="7"/>
      <c r="AA22" s="7"/>
    </row>
    <row r="23" spans="1:27" ht="15.5" x14ac:dyDescent="0.25">
      <c r="A23" s="7"/>
      <c r="B23" s="7"/>
      <c r="C23" s="7"/>
      <c r="D23" s="46"/>
      <c r="E23" s="156"/>
      <c r="F23" s="88" t="s">
        <v>331</v>
      </c>
      <c r="G23" s="47">
        <f t="shared" si="0"/>
        <v>11291666.666666666</v>
      </c>
      <c r="H23" s="47">
        <f t="shared" si="2"/>
        <v>2461583333.3333368</v>
      </c>
      <c r="I23" s="47">
        <f t="shared" si="3"/>
        <v>11334010.416666681</v>
      </c>
      <c r="J23" s="47">
        <f t="shared" si="1"/>
        <v>22625677.083333347</v>
      </c>
      <c r="K23" s="156"/>
      <c r="L23" s="7"/>
      <c r="M23" s="7"/>
      <c r="N23" s="7"/>
      <c r="O23" s="7"/>
      <c r="P23" s="7"/>
      <c r="Q23" s="7"/>
      <c r="R23" s="7"/>
      <c r="S23" s="7"/>
      <c r="T23" s="7"/>
      <c r="U23" s="7"/>
      <c r="V23" s="7"/>
      <c r="W23" s="7"/>
      <c r="X23" s="7"/>
      <c r="Y23" s="7"/>
      <c r="Z23" s="7"/>
      <c r="AA23" s="7"/>
    </row>
    <row r="24" spans="1:27" ht="15.5" x14ac:dyDescent="0.25">
      <c r="A24" s="7"/>
      <c r="B24" s="7"/>
      <c r="C24" s="7"/>
      <c r="D24" s="46"/>
      <c r="E24" s="156"/>
      <c r="F24" s="88" t="s">
        <v>332</v>
      </c>
      <c r="G24" s="47">
        <f t="shared" si="0"/>
        <v>11291666.666666666</v>
      </c>
      <c r="H24" s="47">
        <f t="shared" si="2"/>
        <v>2450291666.6666703</v>
      </c>
      <c r="I24" s="47">
        <f t="shared" si="3"/>
        <v>11282256.944444461</v>
      </c>
      <c r="J24" s="47">
        <f t="shared" si="1"/>
        <v>22573923.611111127</v>
      </c>
      <c r="K24" s="156"/>
      <c r="L24" s="7"/>
      <c r="M24" s="7"/>
      <c r="N24" s="7"/>
      <c r="O24" s="7"/>
      <c r="P24" s="7"/>
      <c r="Q24" s="7"/>
      <c r="R24" s="7"/>
      <c r="S24" s="7"/>
      <c r="T24" s="7"/>
      <c r="U24" s="7"/>
      <c r="V24" s="7"/>
      <c r="W24" s="7"/>
      <c r="X24" s="7"/>
      <c r="Y24" s="7"/>
      <c r="Z24" s="7"/>
      <c r="AA24" s="7"/>
    </row>
    <row r="25" spans="1:27" ht="15.5" x14ac:dyDescent="0.25">
      <c r="A25" s="7"/>
      <c r="B25" s="7"/>
      <c r="C25" s="7"/>
      <c r="D25" s="46"/>
      <c r="E25" s="157"/>
      <c r="F25" s="88" t="s">
        <v>333</v>
      </c>
      <c r="G25" s="47">
        <f t="shared" si="0"/>
        <v>11291666.666666666</v>
      </c>
      <c r="H25" s="47">
        <f t="shared" si="2"/>
        <v>2439000000.0000038</v>
      </c>
      <c r="I25" s="47">
        <f t="shared" si="3"/>
        <v>11230503.472222239</v>
      </c>
      <c r="J25" s="47">
        <f t="shared" si="1"/>
        <v>22522170.138888903</v>
      </c>
      <c r="K25" s="157"/>
      <c r="L25" s="7"/>
      <c r="M25" s="7"/>
      <c r="N25" s="7"/>
      <c r="O25" s="7"/>
      <c r="P25" s="7"/>
      <c r="Q25" s="7"/>
      <c r="R25" s="7"/>
      <c r="S25" s="7"/>
      <c r="T25" s="7"/>
      <c r="U25" s="7"/>
      <c r="V25" s="7"/>
      <c r="W25" s="7"/>
      <c r="X25" s="7"/>
      <c r="Y25" s="7"/>
      <c r="Z25" s="7"/>
      <c r="AA25" s="7"/>
    </row>
    <row r="26" spans="1:27" ht="15.5" x14ac:dyDescent="0.25">
      <c r="A26" s="7"/>
      <c r="B26" s="7"/>
      <c r="C26" s="7"/>
      <c r="D26" s="46"/>
      <c r="E26" s="178">
        <v>2036</v>
      </c>
      <c r="F26" s="88" t="s">
        <v>316</v>
      </c>
      <c r="G26" s="47">
        <f t="shared" si="0"/>
        <v>11291666.666666666</v>
      </c>
      <c r="H26" s="47">
        <f t="shared" si="2"/>
        <v>2427708333.3333373</v>
      </c>
      <c r="I26" s="47">
        <f t="shared" si="3"/>
        <v>11178750.000000017</v>
      </c>
      <c r="J26" s="47">
        <f t="shared" si="1"/>
        <v>22470416.666666683</v>
      </c>
      <c r="K26" s="177">
        <f>SUM(J26:J37)</f>
        <v>266229270.83333358</v>
      </c>
      <c r="L26" s="7"/>
      <c r="M26" s="7"/>
      <c r="N26" s="7"/>
      <c r="O26" s="7"/>
      <c r="P26" s="7"/>
      <c r="Q26" s="7"/>
      <c r="R26" s="7"/>
      <c r="S26" s="7"/>
      <c r="T26" s="7"/>
      <c r="U26" s="7"/>
      <c r="V26" s="7"/>
      <c r="W26" s="7"/>
      <c r="X26" s="7"/>
      <c r="Y26" s="7"/>
      <c r="Z26" s="7"/>
      <c r="AA26" s="7"/>
    </row>
    <row r="27" spans="1:27" ht="15.5" x14ac:dyDescent="0.25">
      <c r="A27" s="7"/>
      <c r="B27" s="7"/>
      <c r="C27" s="7"/>
      <c r="D27" s="46"/>
      <c r="E27" s="156"/>
      <c r="F27" s="88" t="s">
        <v>319</v>
      </c>
      <c r="G27" s="47">
        <f t="shared" si="0"/>
        <v>11291666.666666666</v>
      </c>
      <c r="H27" s="47">
        <f t="shared" si="2"/>
        <v>2416416666.6666708</v>
      </c>
      <c r="I27" s="47">
        <f t="shared" si="3"/>
        <v>11126996.527777797</v>
      </c>
      <c r="J27" s="47">
        <f t="shared" si="1"/>
        <v>22418663.194444463</v>
      </c>
      <c r="K27" s="156"/>
      <c r="L27" s="7"/>
      <c r="M27" s="7"/>
      <c r="N27" s="7"/>
      <c r="O27" s="7"/>
      <c r="P27" s="7"/>
      <c r="Q27" s="7"/>
      <c r="R27" s="7"/>
      <c r="S27" s="7"/>
      <c r="T27" s="7"/>
      <c r="U27" s="7"/>
      <c r="V27" s="7"/>
      <c r="W27" s="7"/>
      <c r="X27" s="7"/>
      <c r="Y27" s="7"/>
      <c r="Z27" s="7"/>
      <c r="AA27" s="7"/>
    </row>
    <row r="28" spans="1:27" ht="15.5" x14ac:dyDescent="0.25">
      <c r="A28" s="7"/>
      <c r="B28" s="7"/>
      <c r="C28" s="7"/>
      <c r="D28" s="46"/>
      <c r="E28" s="156"/>
      <c r="F28" s="88" t="s">
        <v>321</v>
      </c>
      <c r="G28" s="47">
        <f t="shared" si="0"/>
        <v>11291666.666666666</v>
      </c>
      <c r="H28" s="47">
        <f t="shared" si="2"/>
        <v>2405125000.0000043</v>
      </c>
      <c r="I28" s="47">
        <f t="shared" si="3"/>
        <v>11075243.055555575</v>
      </c>
      <c r="J28" s="47">
        <f t="shared" si="1"/>
        <v>22366909.722222239</v>
      </c>
      <c r="K28" s="156"/>
      <c r="L28" s="7"/>
      <c r="M28" s="7"/>
      <c r="N28" s="7"/>
      <c r="O28" s="7"/>
      <c r="P28" s="7"/>
      <c r="Q28" s="7"/>
      <c r="R28" s="7"/>
      <c r="S28" s="7"/>
      <c r="T28" s="7"/>
      <c r="U28" s="7"/>
      <c r="V28" s="7"/>
      <c r="W28" s="7"/>
      <c r="X28" s="7"/>
      <c r="Y28" s="7"/>
      <c r="Z28" s="7"/>
      <c r="AA28" s="7"/>
    </row>
    <row r="29" spans="1:27" ht="15.5" x14ac:dyDescent="0.25">
      <c r="A29" s="7"/>
      <c r="B29" s="7"/>
      <c r="C29" s="7"/>
      <c r="D29" s="46"/>
      <c r="E29" s="156"/>
      <c r="F29" s="88" t="s">
        <v>323</v>
      </c>
      <c r="G29" s="47">
        <f t="shared" si="0"/>
        <v>11291666.666666666</v>
      </c>
      <c r="H29" s="47">
        <f t="shared" si="2"/>
        <v>2393833333.3333378</v>
      </c>
      <c r="I29" s="47">
        <f t="shared" si="3"/>
        <v>11023489.583333353</v>
      </c>
      <c r="J29" s="47">
        <f t="shared" si="1"/>
        <v>22315156.250000019</v>
      </c>
      <c r="K29" s="156"/>
      <c r="L29" s="7"/>
      <c r="M29" s="7"/>
      <c r="N29" s="7"/>
      <c r="O29" s="7"/>
      <c r="P29" s="7"/>
      <c r="Q29" s="7"/>
      <c r="R29" s="7"/>
      <c r="S29" s="7"/>
      <c r="T29" s="7"/>
      <c r="U29" s="7"/>
      <c r="V29" s="7"/>
      <c r="W29" s="7"/>
      <c r="X29" s="7"/>
      <c r="Y29" s="7"/>
      <c r="Z29" s="7"/>
      <c r="AA29" s="7"/>
    </row>
    <row r="30" spans="1:27" ht="15.5" x14ac:dyDescent="0.25">
      <c r="A30" s="7"/>
      <c r="B30" s="7"/>
      <c r="C30" s="7"/>
      <c r="D30" s="46"/>
      <c r="E30" s="156"/>
      <c r="F30" s="88" t="s">
        <v>325</v>
      </c>
      <c r="G30" s="47">
        <f t="shared" si="0"/>
        <v>11291666.666666666</v>
      </c>
      <c r="H30" s="47">
        <f t="shared" si="2"/>
        <v>2382541666.6666713</v>
      </c>
      <c r="I30" s="47">
        <f t="shared" si="3"/>
        <v>10971736.111111132</v>
      </c>
      <c r="J30" s="47">
        <f t="shared" si="1"/>
        <v>22263402.777777798</v>
      </c>
      <c r="K30" s="156"/>
      <c r="L30" s="7"/>
      <c r="M30" s="7"/>
      <c r="N30" s="7"/>
      <c r="O30" s="7"/>
      <c r="P30" s="7"/>
      <c r="Q30" s="7"/>
      <c r="R30" s="7"/>
      <c r="S30" s="7"/>
      <c r="T30" s="7"/>
      <c r="U30" s="7"/>
      <c r="V30" s="7"/>
      <c r="W30" s="7"/>
      <c r="X30" s="7"/>
      <c r="Y30" s="7"/>
      <c r="Z30" s="7"/>
      <c r="AA30" s="7"/>
    </row>
    <row r="31" spans="1:27" ht="15.5" x14ac:dyDescent="0.25">
      <c r="A31" s="7"/>
      <c r="B31" s="7"/>
      <c r="C31" s="7"/>
      <c r="D31" s="46"/>
      <c r="E31" s="156"/>
      <c r="F31" s="88" t="s">
        <v>327</v>
      </c>
      <c r="G31" s="47">
        <f t="shared" si="0"/>
        <v>11291666.666666666</v>
      </c>
      <c r="H31" s="47">
        <f t="shared" si="2"/>
        <v>2371250000.0000048</v>
      </c>
      <c r="I31" s="47">
        <f t="shared" si="3"/>
        <v>10919982.63888891</v>
      </c>
      <c r="J31" s="47">
        <f t="shared" si="1"/>
        <v>22211649.305555575</v>
      </c>
      <c r="K31" s="156"/>
      <c r="L31" s="7"/>
      <c r="M31" s="7"/>
      <c r="N31" s="7"/>
      <c r="O31" s="7"/>
      <c r="P31" s="7"/>
      <c r="Q31" s="7"/>
      <c r="R31" s="7"/>
      <c r="S31" s="7"/>
      <c r="T31" s="7"/>
      <c r="U31" s="7"/>
      <c r="V31" s="7"/>
      <c r="W31" s="7"/>
      <c r="X31" s="7"/>
      <c r="Y31" s="7"/>
      <c r="Z31" s="7"/>
      <c r="AA31" s="7"/>
    </row>
    <row r="32" spans="1:27" ht="15.5" x14ac:dyDescent="0.25">
      <c r="A32" s="7"/>
      <c r="B32" s="7"/>
      <c r="C32" s="7"/>
      <c r="D32" s="46"/>
      <c r="E32" s="156"/>
      <c r="F32" s="88" t="s">
        <v>328</v>
      </c>
      <c r="G32" s="47">
        <f t="shared" si="0"/>
        <v>11291666.666666666</v>
      </c>
      <c r="H32" s="47">
        <f t="shared" si="2"/>
        <v>2359958333.3333383</v>
      </c>
      <c r="I32" s="47">
        <f t="shared" si="3"/>
        <v>10868229.166666688</v>
      </c>
      <c r="J32" s="47">
        <f t="shared" si="1"/>
        <v>22159895.833333354</v>
      </c>
      <c r="K32" s="156"/>
      <c r="L32" s="7"/>
      <c r="M32" s="7"/>
      <c r="N32" s="7"/>
      <c r="O32" s="7"/>
      <c r="P32" s="7"/>
      <c r="Q32" s="7"/>
      <c r="R32" s="7"/>
      <c r="S32" s="7"/>
      <c r="T32" s="7"/>
      <c r="U32" s="7"/>
      <c r="V32" s="7"/>
      <c r="W32" s="7"/>
      <c r="X32" s="7"/>
      <c r="Y32" s="7"/>
      <c r="Z32" s="7"/>
      <c r="AA32" s="7"/>
    </row>
    <row r="33" spans="1:27" ht="15.5" x14ac:dyDescent="0.25">
      <c r="A33" s="7"/>
      <c r="B33" s="7"/>
      <c r="C33" s="7"/>
      <c r="D33" s="46"/>
      <c r="E33" s="156"/>
      <c r="F33" s="88" t="s">
        <v>329</v>
      </c>
      <c r="G33" s="47">
        <f t="shared" si="0"/>
        <v>11291666.666666666</v>
      </c>
      <c r="H33" s="47">
        <f t="shared" si="2"/>
        <v>2348666666.6666718</v>
      </c>
      <c r="I33" s="47">
        <f t="shared" si="3"/>
        <v>10816475.694444468</v>
      </c>
      <c r="J33" s="47">
        <f t="shared" si="1"/>
        <v>22108142.361111134</v>
      </c>
      <c r="K33" s="156"/>
      <c r="L33" s="7"/>
      <c r="M33" s="7"/>
      <c r="N33" s="7"/>
      <c r="O33" s="7"/>
      <c r="P33" s="7"/>
      <c r="Q33" s="7"/>
      <c r="R33" s="7"/>
      <c r="S33" s="7"/>
      <c r="T33" s="7"/>
      <c r="U33" s="7"/>
      <c r="V33" s="7"/>
      <c r="W33" s="7"/>
      <c r="X33" s="7"/>
      <c r="Y33" s="7"/>
      <c r="Z33" s="7"/>
      <c r="AA33" s="7"/>
    </row>
    <row r="34" spans="1:27" ht="15.5" x14ac:dyDescent="0.25">
      <c r="A34" s="7"/>
      <c r="B34" s="7"/>
      <c r="C34" s="7"/>
      <c r="D34" s="46"/>
      <c r="E34" s="156"/>
      <c r="F34" s="88" t="s">
        <v>330</v>
      </c>
      <c r="G34" s="47">
        <f t="shared" si="0"/>
        <v>11291666.666666666</v>
      </c>
      <c r="H34" s="47">
        <f t="shared" si="2"/>
        <v>2337375000.0000052</v>
      </c>
      <c r="I34" s="47">
        <f t="shared" si="3"/>
        <v>10764722.222222244</v>
      </c>
      <c r="J34" s="47">
        <f t="shared" si="1"/>
        <v>22056388.88888891</v>
      </c>
      <c r="K34" s="156"/>
      <c r="L34" s="7"/>
      <c r="M34" s="7"/>
      <c r="N34" s="7"/>
      <c r="O34" s="7"/>
      <c r="P34" s="7"/>
      <c r="Q34" s="7"/>
      <c r="R34" s="7"/>
      <c r="S34" s="7"/>
      <c r="T34" s="7"/>
      <c r="U34" s="7"/>
      <c r="V34" s="7"/>
      <c r="W34" s="7"/>
      <c r="X34" s="7"/>
      <c r="Y34" s="7"/>
      <c r="Z34" s="7"/>
      <c r="AA34" s="7"/>
    </row>
    <row r="35" spans="1:27" ht="15.5" x14ac:dyDescent="0.25">
      <c r="A35" s="7"/>
      <c r="B35" s="7"/>
      <c r="C35" s="7"/>
      <c r="D35" s="46"/>
      <c r="E35" s="156"/>
      <c r="F35" s="88" t="s">
        <v>331</v>
      </c>
      <c r="G35" s="47">
        <f t="shared" si="0"/>
        <v>11291666.666666666</v>
      </c>
      <c r="H35" s="47">
        <f t="shared" si="2"/>
        <v>2326083333.3333387</v>
      </c>
      <c r="I35" s="47">
        <f t="shared" si="3"/>
        <v>10712968.750000024</v>
      </c>
      <c r="J35" s="47">
        <f t="shared" si="1"/>
        <v>22004635.41666669</v>
      </c>
      <c r="K35" s="156"/>
      <c r="L35" s="7"/>
      <c r="M35" s="7"/>
      <c r="N35" s="7"/>
      <c r="O35" s="7"/>
      <c r="P35" s="7"/>
      <c r="Q35" s="7"/>
      <c r="R35" s="7"/>
      <c r="S35" s="7"/>
      <c r="T35" s="7"/>
      <c r="U35" s="7"/>
      <c r="V35" s="7"/>
      <c r="W35" s="7"/>
      <c r="X35" s="7"/>
      <c r="Y35" s="7"/>
      <c r="Z35" s="7"/>
      <c r="AA35" s="7"/>
    </row>
    <row r="36" spans="1:27" ht="15.5" x14ac:dyDescent="0.25">
      <c r="A36" s="7"/>
      <c r="B36" s="7"/>
      <c r="C36" s="7"/>
      <c r="D36" s="46"/>
      <c r="E36" s="156"/>
      <c r="F36" s="88" t="s">
        <v>332</v>
      </c>
      <c r="G36" s="47">
        <f t="shared" si="0"/>
        <v>11291666.666666666</v>
      </c>
      <c r="H36" s="47">
        <f t="shared" si="2"/>
        <v>2314791666.6666722</v>
      </c>
      <c r="I36" s="47">
        <f t="shared" si="3"/>
        <v>10661215.277777802</v>
      </c>
      <c r="J36" s="47">
        <f t="shared" si="1"/>
        <v>21952881.94444447</v>
      </c>
      <c r="K36" s="156"/>
      <c r="L36" s="7"/>
      <c r="M36" s="7"/>
      <c r="N36" s="7"/>
      <c r="O36" s="7"/>
      <c r="P36" s="7"/>
      <c r="Q36" s="7"/>
      <c r="R36" s="7"/>
      <c r="S36" s="7"/>
      <c r="T36" s="7"/>
      <c r="U36" s="7"/>
      <c r="V36" s="7"/>
      <c r="W36" s="7"/>
      <c r="X36" s="7"/>
      <c r="Y36" s="7"/>
      <c r="Z36" s="7"/>
      <c r="AA36" s="7"/>
    </row>
    <row r="37" spans="1:27" ht="15.5" x14ac:dyDescent="0.25">
      <c r="A37" s="7"/>
      <c r="B37" s="7"/>
      <c r="C37" s="7"/>
      <c r="D37" s="46"/>
      <c r="E37" s="157"/>
      <c r="F37" s="88" t="s">
        <v>333</v>
      </c>
      <c r="G37" s="47">
        <f t="shared" si="0"/>
        <v>11291666.666666666</v>
      </c>
      <c r="H37" s="47">
        <f t="shared" si="2"/>
        <v>2303500000.0000057</v>
      </c>
      <c r="I37" s="47">
        <f t="shared" si="3"/>
        <v>10609461.80555558</v>
      </c>
      <c r="J37" s="47">
        <f t="shared" si="1"/>
        <v>21901128.472222246</v>
      </c>
      <c r="K37" s="157"/>
      <c r="L37" s="7"/>
      <c r="M37" s="7"/>
      <c r="N37" s="7"/>
      <c r="O37" s="7"/>
      <c r="P37" s="7"/>
      <c r="Q37" s="7"/>
      <c r="R37" s="7"/>
      <c r="S37" s="7"/>
      <c r="T37" s="7"/>
      <c r="U37" s="7"/>
      <c r="V37" s="7"/>
      <c r="W37" s="7"/>
      <c r="X37" s="7"/>
      <c r="Y37" s="7"/>
      <c r="Z37" s="7"/>
      <c r="AA37" s="7"/>
    </row>
    <row r="38" spans="1:27" ht="15.5" x14ac:dyDescent="0.25">
      <c r="A38" s="7"/>
      <c r="B38" s="7"/>
      <c r="C38" s="7"/>
      <c r="D38" s="46"/>
      <c r="E38" s="178">
        <v>2037</v>
      </c>
      <c r="F38" s="88" t="s">
        <v>316</v>
      </c>
      <c r="G38" s="47">
        <f t="shared" si="0"/>
        <v>11291666.666666666</v>
      </c>
      <c r="H38" s="47">
        <f t="shared" si="2"/>
        <v>2292208333.3333392</v>
      </c>
      <c r="I38" s="47">
        <f t="shared" ref="I38:I241" si="4">H37*$B$6/12</f>
        <v>16316458.333333373</v>
      </c>
      <c r="J38" s="47">
        <f t="shared" si="1"/>
        <v>27608125.000000037</v>
      </c>
      <c r="K38" s="177">
        <f>SUM(J38:J49)</f>
        <v>326018645.83333385</v>
      </c>
      <c r="L38" s="7"/>
      <c r="M38" s="7"/>
      <c r="N38" s="7"/>
      <c r="O38" s="7"/>
      <c r="P38" s="7"/>
      <c r="Q38" s="7"/>
      <c r="R38" s="7"/>
      <c r="S38" s="7"/>
      <c r="T38" s="7"/>
      <c r="U38" s="7"/>
      <c r="V38" s="7"/>
      <c r="W38" s="7"/>
      <c r="X38" s="7"/>
      <c r="Y38" s="7"/>
      <c r="Z38" s="7"/>
      <c r="AA38" s="7"/>
    </row>
    <row r="39" spans="1:27" ht="15.5" x14ac:dyDescent="0.25">
      <c r="A39" s="7"/>
      <c r="B39" s="7"/>
      <c r="C39" s="7"/>
      <c r="D39" s="46"/>
      <c r="E39" s="156"/>
      <c r="F39" s="88" t="s">
        <v>319</v>
      </c>
      <c r="G39" s="47">
        <f t="shared" si="0"/>
        <v>11291666.666666666</v>
      </c>
      <c r="H39" s="47">
        <f t="shared" si="2"/>
        <v>2280916666.6666727</v>
      </c>
      <c r="I39" s="47">
        <f t="shared" si="4"/>
        <v>16236475.694444485</v>
      </c>
      <c r="J39" s="47">
        <f t="shared" si="1"/>
        <v>27528142.361111149</v>
      </c>
      <c r="K39" s="156"/>
      <c r="L39" s="7"/>
      <c r="M39" s="7"/>
      <c r="N39" s="7"/>
      <c r="O39" s="7"/>
      <c r="P39" s="7"/>
      <c r="Q39" s="7"/>
      <c r="R39" s="7"/>
      <c r="S39" s="7"/>
      <c r="T39" s="7"/>
      <c r="U39" s="7"/>
      <c r="V39" s="7"/>
      <c r="W39" s="7"/>
      <c r="X39" s="7"/>
      <c r="Y39" s="7"/>
      <c r="Z39" s="7"/>
      <c r="AA39" s="7"/>
    </row>
    <row r="40" spans="1:27" ht="15.5" x14ac:dyDescent="0.25">
      <c r="A40" s="7"/>
      <c r="B40" s="7"/>
      <c r="C40" s="7"/>
      <c r="D40" s="46"/>
      <c r="E40" s="156"/>
      <c r="F40" s="88" t="s">
        <v>321</v>
      </c>
      <c r="G40" s="47">
        <f t="shared" si="0"/>
        <v>11291666.666666666</v>
      </c>
      <c r="H40" s="47">
        <f t="shared" si="2"/>
        <v>2269625000.0000062</v>
      </c>
      <c r="I40" s="47">
        <f t="shared" si="4"/>
        <v>16156493.055555597</v>
      </c>
      <c r="J40" s="47">
        <f t="shared" si="1"/>
        <v>27448159.722222261</v>
      </c>
      <c r="K40" s="156"/>
      <c r="L40" s="7"/>
      <c r="M40" s="7"/>
      <c r="N40" s="7"/>
      <c r="O40" s="7"/>
      <c r="P40" s="7"/>
      <c r="Q40" s="7"/>
      <c r="R40" s="7"/>
      <c r="S40" s="7"/>
      <c r="T40" s="7"/>
      <c r="U40" s="7"/>
      <c r="V40" s="7"/>
      <c r="W40" s="7"/>
      <c r="X40" s="7"/>
      <c r="Y40" s="7"/>
      <c r="Z40" s="7"/>
      <c r="AA40" s="7"/>
    </row>
    <row r="41" spans="1:27" ht="15.5" x14ac:dyDescent="0.25">
      <c r="A41" s="7"/>
      <c r="B41" s="7"/>
      <c r="C41" s="7"/>
      <c r="D41" s="46"/>
      <c r="E41" s="156"/>
      <c r="F41" s="88" t="s">
        <v>323</v>
      </c>
      <c r="G41" s="47">
        <f t="shared" si="0"/>
        <v>11291666.666666666</v>
      </c>
      <c r="H41" s="47">
        <f t="shared" si="2"/>
        <v>2258333333.3333397</v>
      </c>
      <c r="I41" s="47">
        <f t="shared" si="4"/>
        <v>16076510.416666709</v>
      </c>
      <c r="J41" s="47">
        <f t="shared" si="1"/>
        <v>27368177.083333373</v>
      </c>
      <c r="K41" s="156"/>
      <c r="L41" s="7"/>
      <c r="M41" s="7"/>
      <c r="N41" s="7"/>
      <c r="O41" s="7"/>
      <c r="P41" s="7"/>
      <c r="Q41" s="7"/>
      <c r="R41" s="7"/>
      <c r="S41" s="7"/>
      <c r="T41" s="7"/>
      <c r="U41" s="7"/>
      <c r="V41" s="7"/>
      <c r="W41" s="7"/>
      <c r="X41" s="7"/>
      <c r="Y41" s="7"/>
      <c r="Z41" s="7"/>
      <c r="AA41" s="7"/>
    </row>
    <row r="42" spans="1:27" ht="15.5" x14ac:dyDescent="0.25">
      <c r="A42" s="7"/>
      <c r="B42" s="7"/>
      <c r="C42" s="7"/>
      <c r="D42" s="46"/>
      <c r="E42" s="156"/>
      <c r="F42" s="88" t="s">
        <v>325</v>
      </c>
      <c r="G42" s="47">
        <f t="shared" si="0"/>
        <v>11291666.666666666</v>
      </c>
      <c r="H42" s="47">
        <f t="shared" si="2"/>
        <v>2247041666.6666732</v>
      </c>
      <c r="I42" s="47">
        <f t="shared" si="4"/>
        <v>15996527.777777821</v>
      </c>
      <c r="J42" s="47">
        <f t="shared" si="1"/>
        <v>27288194.444444485</v>
      </c>
      <c r="K42" s="156"/>
      <c r="L42" s="7"/>
      <c r="M42" s="7"/>
      <c r="N42" s="7"/>
      <c r="O42" s="7"/>
      <c r="P42" s="7"/>
      <c r="Q42" s="7"/>
      <c r="R42" s="7"/>
      <c r="S42" s="7"/>
      <c r="T42" s="7"/>
      <c r="U42" s="7"/>
      <c r="V42" s="7"/>
      <c r="W42" s="7"/>
      <c r="X42" s="7"/>
      <c r="Y42" s="7"/>
      <c r="Z42" s="7"/>
      <c r="AA42" s="7"/>
    </row>
    <row r="43" spans="1:27" ht="15.5" x14ac:dyDescent="0.25">
      <c r="A43" s="7"/>
      <c r="B43" s="7"/>
      <c r="C43" s="7"/>
      <c r="D43" s="46"/>
      <c r="E43" s="156"/>
      <c r="F43" s="88" t="s">
        <v>327</v>
      </c>
      <c r="G43" s="47">
        <f t="shared" si="0"/>
        <v>11291666.666666666</v>
      </c>
      <c r="H43" s="47">
        <f t="shared" si="2"/>
        <v>2235750000.0000067</v>
      </c>
      <c r="I43" s="47">
        <f t="shared" si="4"/>
        <v>15916545.138888933</v>
      </c>
      <c r="J43" s="47">
        <f t="shared" si="1"/>
        <v>27208211.805555597</v>
      </c>
      <c r="K43" s="156"/>
      <c r="L43" s="7"/>
      <c r="M43" s="7"/>
      <c r="N43" s="7"/>
      <c r="O43" s="7"/>
      <c r="P43" s="7"/>
      <c r="Q43" s="7"/>
      <c r="R43" s="7"/>
      <c r="S43" s="7"/>
      <c r="T43" s="7"/>
      <c r="U43" s="7"/>
      <c r="V43" s="7"/>
      <c r="W43" s="7"/>
      <c r="X43" s="7"/>
      <c r="Y43" s="7"/>
      <c r="Z43" s="7"/>
      <c r="AA43" s="7"/>
    </row>
    <row r="44" spans="1:27" ht="15.5" x14ac:dyDescent="0.25">
      <c r="A44" s="7"/>
      <c r="B44" s="7"/>
      <c r="C44" s="7"/>
      <c r="D44" s="46"/>
      <c r="E44" s="156"/>
      <c r="F44" s="88" t="s">
        <v>328</v>
      </c>
      <c r="G44" s="47">
        <f t="shared" si="0"/>
        <v>11291666.666666666</v>
      </c>
      <c r="H44" s="47">
        <f t="shared" si="2"/>
        <v>2224458333.3333402</v>
      </c>
      <c r="I44" s="47">
        <f t="shared" si="4"/>
        <v>15836562.500000045</v>
      </c>
      <c r="J44" s="47">
        <f t="shared" si="1"/>
        <v>27128229.166666709</v>
      </c>
      <c r="K44" s="156"/>
      <c r="L44" s="7"/>
      <c r="M44" s="7"/>
      <c r="N44" s="7"/>
      <c r="O44" s="7"/>
      <c r="P44" s="7"/>
      <c r="Q44" s="7"/>
      <c r="R44" s="7"/>
      <c r="S44" s="7"/>
      <c r="T44" s="7"/>
      <c r="U44" s="7"/>
      <c r="V44" s="7"/>
      <c r="W44" s="7"/>
      <c r="X44" s="7"/>
      <c r="Y44" s="7"/>
      <c r="Z44" s="7"/>
      <c r="AA44" s="7"/>
    </row>
    <row r="45" spans="1:27" ht="15.5" x14ac:dyDescent="0.25">
      <c r="A45" s="7"/>
      <c r="B45" s="7"/>
      <c r="C45" s="7"/>
      <c r="D45" s="46"/>
      <c r="E45" s="156"/>
      <c r="F45" s="88" t="s">
        <v>329</v>
      </c>
      <c r="G45" s="47">
        <f t="shared" si="0"/>
        <v>11291666.666666666</v>
      </c>
      <c r="H45" s="47">
        <f t="shared" si="2"/>
        <v>2213166666.6666737</v>
      </c>
      <c r="I45" s="47">
        <f t="shared" si="4"/>
        <v>15756579.861111159</v>
      </c>
      <c r="J45" s="47">
        <f t="shared" si="1"/>
        <v>27048246.527777825</v>
      </c>
      <c r="K45" s="156"/>
      <c r="L45" s="7"/>
      <c r="M45" s="7"/>
      <c r="N45" s="7"/>
      <c r="O45" s="7"/>
      <c r="P45" s="7"/>
      <c r="Q45" s="7"/>
      <c r="R45" s="7"/>
      <c r="S45" s="7"/>
      <c r="T45" s="7"/>
      <c r="U45" s="7"/>
      <c r="V45" s="7"/>
      <c r="W45" s="7"/>
      <c r="X45" s="7"/>
      <c r="Y45" s="7"/>
      <c r="Z45" s="7"/>
      <c r="AA45" s="7"/>
    </row>
    <row r="46" spans="1:27" ht="15.5" x14ac:dyDescent="0.25">
      <c r="A46" s="7"/>
      <c r="B46" s="7"/>
      <c r="C46" s="7"/>
      <c r="D46" s="46"/>
      <c r="E46" s="156"/>
      <c r="F46" s="88" t="s">
        <v>330</v>
      </c>
      <c r="G46" s="47">
        <f t="shared" si="0"/>
        <v>11291666.666666666</v>
      </c>
      <c r="H46" s="47">
        <f t="shared" si="2"/>
        <v>2201875000.0000072</v>
      </c>
      <c r="I46" s="47">
        <f t="shared" si="4"/>
        <v>15676597.22222227</v>
      </c>
      <c r="J46" s="47">
        <f t="shared" si="1"/>
        <v>26968263.888888936</v>
      </c>
      <c r="K46" s="156"/>
      <c r="L46" s="7"/>
      <c r="M46" s="7"/>
      <c r="N46" s="7"/>
      <c r="O46" s="7"/>
      <c r="P46" s="7"/>
      <c r="Q46" s="7"/>
      <c r="R46" s="7"/>
      <c r="S46" s="7"/>
      <c r="T46" s="7"/>
      <c r="U46" s="7"/>
      <c r="V46" s="7"/>
      <c r="W46" s="7"/>
      <c r="X46" s="7"/>
      <c r="Y46" s="7"/>
      <c r="Z46" s="7"/>
      <c r="AA46" s="7"/>
    </row>
    <row r="47" spans="1:27" ht="15.5" x14ac:dyDescent="0.25">
      <c r="A47" s="7"/>
      <c r="B47" s="7"/>
      <c r="C47" s="7"/>
      <c r="D47" s="46"/>
      <c r="E47" s="156"/>
      <c r="F47" s="88" t="s">
        <v>331</v>
      </c>
      <c r="G47" s="47">
        <f t="shared" si="0"/>
        <v>11291666.666666666</v>
      </c>
      <c r="H47" s="47">
        <f t="shared" si="2"/>
        <v>2190583333.3333406</v>
      </c>
      <c r="I47" s="47">
        <f t="shared" si="4"/>
        <v>15596614.583333382</v>
      </c>
      <c r="J47" s="47">
        <f t="shared" si="1"/>
        <v>26888281.250000048</v>
      </c>
      <c r="K47" s="156"/>
      <c r="L47" s="7"/>
      <c r="M47" s="7"/>
      <c r="N47" s="7"/>
      <c r="O47" s="7"/>
      <c r="P47" s="7"/>
      <c r="Q47" s="7"/>
      <c r="R47" s="7"/>
      <c r="S47" s="7"/>
      <c r="T47" s="7"/>
      <c r="U47" s="7"/>
      <c r="V47" s="7"/>
      <c r="W47" s="7"/>
      <c r="X47" s="7"/>
      <c r="Y47" s="7"/>
      <c r="Z47" s="7"/>
      <c r="AA47" s="7"/>
    </row>
    <row r="48" spans="1:27" ht="15.5" x14ac:dyDescent="0.25">
      <c r="A48" s="7"/>
      <c r="B48" s="7"/>
      <c r="C48" s="7"/>
      <c r="D48" s="46"/>
      <c r="E48" s="156"/>
      <c r="F48" s="88" t="s">
        <v>332</v>
      </c>
      <c r="G48" s="47">
        <f t="shared" si="0"/>
        <v>11291666.666666666</v>
      </c>
      <c r="H48" s="47">
        <f t="shared" si="2"/>
        <v>2179291666.6666741</v>
      </c>
      <c r="I48" s="47">
        <f t="shared" si="4"/>
        <v>15516631.944444494</v>
      </c>
      <c r="J48" s="47">
        <f t="shared" si="1"/>
        <v>26808298.61111116</v>
      </c>
      <c r="K48" s="156"/>
      <c r="L48" s="7"/>
      <c r="M48" s="7"/>
      <c r="N48" s="7"/>
      <c r="O48" s="7"/>
      <c r="P48" s="7"/>
      <c r="Q48" s="7"/>
      <c r="R48" s="7"/>
      <c r="S48" s="7"/>
      <c r="T48" s="7"/>
      <c r="U48" s="7"/>
      <c r="V48" s="7"/>
      <c r="W48" s="7"/>
      <c r="X48" s="7"/>
      <c r="Y48" s="7"/>
      <c r="Z48" s="7"/>
      <c r="AA48" s="7"/>
    </row>
    <row r="49" spans="1:27" ht="15.5" x14ac:dyDescent="0.25">
      <c r="A49" s="7"/>
      <c r="B49" s="7"/>
      <c r="C49" s="7"/>
      <c r="D49" s="46"/>
      <c r="E49" s="157"/>
      <c r="F49" s="88" t="s">
        <v>333</v>
      </c>
      <c r="G49" s="47">
        <f t="shared" si="0"/>
        <v>11291666.666666666</v>
      </c>
      <c r="H49" s="47">
        <f t="shared" si="2"/>
        <v>2168000000.0000076</v>
      </c>
      <c r="I49" s="47">
        <f t="shared" si="4"/>
        <v>15436649.305555606</v>
      </c>
      <c r="J49" s="47">
        <f t="shared" si="1"/>
        <v>26728315.972222272</v>
      </c>
      <c r="K49" s="157"/>
      <c r="L49" s="7"/>
      <c r="M49" s="7"/>
      <c r="N49" s="7"/>
      <c r="O49" s="7"/>
      <c r="P49" s="7"/>
      <c r="Q49" s="7"/>
      <c r="R49" s="7"/>
      <c r="S49" s="7"/>
      <c r="T49" s="7"/>
      <c r="U49" s="7"/>
      <c r="V49" s="7"/>
      <c r="W49" s="7"/>
      <c r="X49" s="7"/>
      <c r="Y49" s="7"/>
      <c r="Z49" s="7"/>
      <c r="AA49" s="7"/>
    </row>
    <row r="50" spans="1:27" ht="15.5" x14ac:dyDescent="0.25">
      <c r="A50" s="7"/>
      <c r="B50" s="7"/>
      <c r="C50" s="7"/>
      <c r="D50" s="46"/>
      <c r="E50" s="178">
        <v>2038</v>
      </c>
      <c r="F50" s="88" t="s">
        <v>316</v>
      </c>
      <c r="G50" s="47">
        <f t="shared" si="0"/>
        <v>11291666.666666666</v>
      </c>
      <c r="H50" s="47">
        <f t="shared" si="2"/>
        <v>2156708333.3333411</v>
      </c>
      <c r="I50" s="47">
        <f t="shared" si="4"/>
        <v>15356666.666666718</v>
      </c>
      <c r="J50" s="47">
        <f t="shared" si="1"/>
        <v>26648333.333333384</v>
      </c>
      <c r="K50" s="177">
        <f>SUM(J50:J61)</f>
        <v>314501145.83333391</v>
      </c>
      <c r="L50" s="7"/>
      <c r="M50" s="7"/>
      <c r="N50" s="7"/>
      <c r="O50" s="7"/>
      <c r="P50" s="7"/>
      <c r="Q50" s="7"/>
      <c r="R50" s="7"/>
      <c r="S50" s="7"/>
      <c r="T50" s="7"/>
      <c r="U50" s="7"/>
      <c r="V50" s="7"/>
      <c r="W50" s="7"/>
      <c r="X50" s="7"/>
      <c r="Y50" s="7"/>
      <c r="Z50" s="7"/>
      <c r="AA50" s="7"/>
    </row>
    <row r="51" spans="1:27" ht="15.5" x14ac:dyDescent="0.25">
      <c r="A51" s="7"/>
      <c r="B51" s="7"/>
      <c r="C51" s="7"/>
      <c r="D51" s="46"/>
      <c r="E51" s="156"/>
      <c r="F51" s="88" t="s">
        <v>319</v>
      </c>
      <c r="G51" s="47">
        <f t="shared" si="0"/>
        <v>11291666.666666666</v>
      </c>
      <c r="H51" s="47">
        <f t="shared" si="2"/>
        <v>2145416666.6666744</v>
      </c>
      <c r="I51" s="47">
        <f t="shared" si="4"/>
        <v>15276684.02777783</v>
      </c>
      <c r="J51" s="47">
        <f t="shared" si="1"/>
        <v>26568350.694444496</v>
      </c>
      <c r="K51" s="156"/>
      <c r="L51" s="7"/>
      <c r="M51" s="7"/>
      <c r="N51" s="7"/>
      <c r="O51" s="7"/>
      <c r="P51" s="7"/>
      <c r="Q51" s="7"/>
      <c r="R51" s="7"/>
      <c r="S51" s="7"/>
      <c r="T51" s="7"/>
      <c r="U51" s="7"/>
      <c r="V51" s="7"/>
      <c r="W51" s="7"/>
      <c r="X51" s="7"/>
      <c r="Y51" s="7"/>
      <c r="Z51" s="7"/>
      <c r="AA51" s="7"/>
    </row>
    <row r="52" spans="1:27" ht="15.5" x14ac:dyDescent="0.25">
      <c r="A52" s="7"/>
      <c r="B52" s="7"/>
      <c r="C52" s="7"/>
      <c r="D52" s="46"/>
      <c r="E52" s="156"/>
      <c r="F52" s="88" t="s">
        <v>321</v>
      </c>
      <c r="G52" s="47">
        <f t="shared" si="0"/>
        <v>11291666.666666666</v>
      </c>
      <c r="H52" s="47">
        <f t="shared" si="2"/>
        <v>2134125000.0000076</v>
      </c>
      <c r="I52" s="47">
        <f t="shared" si="4"/>
        <v>15196701.388888942</v>
      </c>
      <c r="J52" s="47">
        <f t="shared" si="1"/>
        <v>26488368.055555608</v>
      </c>
      <c r="K52" s="156"/>
      <c r="L52" s="7"/>
      <c r="M52" s="7"/>
      <c r="N52" s="7"/>
      <c r="O52" s="7"/>
      <c r="P52" s="7"/>
      <c r="Q52" s="7"/>
      <c r="R52" s="7"/>
      <c r="S52" s="7"/>
      <c r="T52" s="7"/>
      <c r="U52" s="7"/>
      <c r="V52" s="7"/>
      <c r="W52" s="7"/>
      <c r="X52" s="7"/>
      <c r="Y52" s="7"/>
      <c r="Z52" s="7"/>
      <c r="AA52" s="7"/>
    </row>
    <row r="53" spans="1:27" ht="15.5" x14ac:dyDescent="0.25">
      <c r="A53" s="7"/>
      <c r="B53" s="7"/>
      <c r="C53" s="7"/>
      <c r="D53" s="46"/>
      <c r="E53" s="156"/>
      <c r="F53" s="88" t="s">
        <v>323</v>
      </c>
      <c r="G53" s="47">
        <f t="shared" si="0"/>
        <v>11291666.666666666</v>
      </c>
      <c r="H53" s="47">
        <f t="shared" si="2"/>
        <v>2122833333.3333409</v>
      </c>
      <c r="I53" s="47">
        <f t="shared" si="4"/>
        <v>15116718.750000052</v>
      </c>
      <c r="J53" s="47">
        <f t="shared" si="1"/>
        <v>26408385.416666716</v>
      </c>
      <c r="K53" s="156"/>
      <c r="L53" s="7"/>
      <c r="M53" s="7"/>
      <c r="N53" s="7"/>
      <c r="O53" s="7"/>
      <c r="P53" s="7"/>
      <c r="Q53" s="7"/>
      <c r="R53" s="7"/>
      <c r="S53" s="7"/>
      <c r="T53" s="7"/>
      <c r="U53" s="7"/>
      <c r="V53" s="7"/>
      <c r="W53" s="7"/>
      <c r="X53" s="7"/>
      <c r="Y53" s="7"/>
      <c r="Z53" s="7"/>
      <c r="AA53" s="7"/>
    </row>
    <row r="54" spans="1:27" ht="15.5" x14ac:dyDescent="0.25">
      <c r="A54" s="7"/>
      <c r="B54" s="7"/>
      <c r="C54" s="7"/>
      <c r="D54" s="46"/>
      <c r="E54" s="156"/>
      <c r="F54" s="88" t="s">
        <v>325</v>
      </c>
      <c r="G54" s="47">
        <f t="shared" si="0"/>
        <v>11291666.666666666</v>
      </c>
      <c r="H54" s="47">
        <f t="shared" si="2"/>
        <v>2111541666.6666741</v>
      </c>
      <c r="I54" s="47">
        <f t="shared" si="4"/>
        <v>15036736.111111164</v>
      </c>
      <c r="J54" s="47">
        <f t="shared" si="1"/>
        <v>26328402.777777828</v>
      </c>
      <c r="K54" s="156"/>
      <c r="L54" s="7"/>
      <c r="M54" s="7"/>
      <c r="N54" s="7"/>
      <c r="O54" s="7"/>
      <c r="P54" s="7"/>
      <c r="Q54" s="7"/>
      <c r="R54" s="7"/>
      <c r="S54" s="7"/>
      <c r="T54" s="7"/>
      <c r="U54" s="7"/>
      <c r="V54" s="7"/>
      <c r="W54" s="7"/>
      <c r="X54" s="7"/>
      <c r="Y54" s="7"/>
      <c r="Z54" s="7"/>
      <c r="AA54" s="7"/>
    </row>
    <row r="55" spans="1:27" ht="15.5" x14ac:dyDescent="0.25">
      <c r="A55" s="7"/>
      <c r="B55" s="7"/>
      <c r="C55" s="7"/>
      <c r="D55" s="46"/>
      <c r="E55" s="156"/>
      <c r="F55" s="88" t="s">
        <v>327</v>
      </c>
      <c r="G55" s="47">
        <f t="shared" si="0"/>
        <v>11291666.666666666</v>
      </c>
      <c r="H55" s="47">
        <f t="shared" si="2"/>
        <v>2100250000.0000074</v>
      </c>
      <c r="I55" s="47">
        <f t="shared" si="4"/>
        <v>14956753.472222274</v>
      </c>
      <c r="J55" s="47">
        <f t="shared" si="1"/>
        <v>26248420.13888894</v>
      </c>
      <c r="K55" s="156"/>
      <c r="L55" s="7"/>
      <c r="M55" s="7"/>
      <c r="N55" s="7"/>
      <c r="O55" s="7"/>
      <c r="P55" s="7"/>
      <c r="Q55" s="7"/>
      <c r="R55" s="7"/>
      <c r="S55" s="7"/>
      <c r="T55" s="7"/>
      <c r="U55" s="7"/>
      <c r="V55" s="7"/>
      <c r="W55" s="7"/>
      <c r="X55" s="7"/>
      <c r="Y55" s="7"/>
      <c r="Z55" s="7"/>
      <c r="AA55" s="7"/>
    </row>
    <row r="56" spans="1:27" ht="15.5" x14ac:dyDescent="0.25">
      <c r="A56" s="7"/>
      <c r="B56" s="7"/>
      <c r="C56" s="7"/>
      <c r="D56" s="46"/>
      <c r="E56" s="156"/>
      <c r="F56" s="88" t="s">
        <v>328</v>
      </c>
      <c r="G56" s="47">
        <f t="shared" si="0"/>
        <v>11291666.666666666</v>
      </c>
      <c r="H56" s="47">
        <f t="shared" si="2"/>
        <v>2088958333.3333406</v>
      </c>
      <c r="I56" s="47">
        <f t="shared" si="4"/>
        <v>14876770.833333386</v>
      </c>
      <c r="J56" s="47">
        <f t="shared" si="1"/>
        <v>26168437.500000052</v>
      </c>
      <c r="K56" s="156"/>
      <c r="L56" s="7"/>
      <c r="M56" s="7"/>
      <c r="N56" s="7"/>
      <c r="O56" s="7"/>
      <c r="P56" s="7"/>
      <c r="Q56" s="7"/>
      <c r="R56" s="7"/>
      <c r="S56" s="7"/>
      <c r="T56" s="7"/>
      <c r="U56" s="7"/>
      <c r="V56" s="7"/>
      <c r="W56" s="7"/>
      <c r="X56" s="7"/>
      <c r="Y56" s="7"/>
      <c r="Z56" s="7"/>
      <c r="AA56" s="7"/>
    </row>
    <row r="57" spans="1:27" ht="15.5" x14ac:dyDescent="0.25">
      <c r="A57" s="7"/>
      <c r="B57" s="7"/>
      <c r="C57" s="7"/>
      <c r="D57" s="46"/>
      <c r="E57" s="156"/>
      <c r="F57" s="88" t="s">
        <v>329</v>
      </c>
      <c r="G57" s="47">
        <f t="shared" si="0"/>
        <v>11291666.666666666</v>
      </c>
      <c r="H57" s="47">
        <f t="shared" si="2"/>
        <v>2077666666.6666739</v>
      </c>
      <c r="I57" s="47">
        <f t="shared" si="4"/>
        <v>14796788.194444494</v>
      </c>
      <c r="J57" s="47">
        <f t="shared" si="1"/>
        <v>26088454.86111116</v>
      </c>
      <c r="K57" s="156"/>
      <c r="L57" s="7"/>
      <c r="M57" s="7"/>
      <c r="N57" s="7"/>
      <c r="O57" s="7"/>
      <c r="P57" s="7"/>
      <c r="Q57" s="7"/>
      <c r="R57" s="7"/>
      <c r="S57" s="7"/>
      <c r="T57" s="7"/>
      <c r="U57" s="7"/>
      <c r="V57" s="7"/>
      <c r="W57" s="7"/>
      <c r="X57" s="7"/>
      <c r="Y57" s="7"/>
      <c r="Z57" s="7"/>
      <c r="AA57" s="7"/>
    </row>
    <row r="58" spans="1:27" ht="15.5" x14ac:dyDescent="0.25">
      <c r="A58" s="7"/>
      <c r="B58" s="7"/>
      <c r="C58" s="7"/>
      <c r="D58" s="46"/>
      <c r="E58" s="156"/>
      <c r="F58" s="88" t="s">
        <v>330</v>
      </c>
      <c r="G58" s="47">
        <f t="shared" si="0"/>
        <v>11291666.666666666</v>
      </c>
      <c r="H58" s="47">
        <f t="shared" si="2"/>
        <v>2066375000.0000072</v>
      </c>
      <c r="I58" s="47">
        <f t="shared" si="4"/>
        <v>14716805.555555604</v>
      </c>
      <c r="J58" s="47">
        <f t="shared" si="1"/>
        <v>26008472.222222269</v>
      </c>
      <c r="K58" s="156"/>
      <c r="L58" s="7"/>
      <c r="M58" s="7"/>
      <c r="N58" s="7"/>
      <c r="O58" s="7"/>
      <c r="P58" s="7"/>
      <c r="Q58" s="7"/>
      <c r="R58" s="7"/>
      <c r="S58" s="7"/>
      <c r="T58" s="7"/>
      <c r="U58" s="7"/>
      <c r="V58" s="7"/>
      <c r="W58" s="7"/>
      <c r="X58" s="7"/>
      <c r="Y58" s="7"/>
      <c r="Z58" s="7"/>
      <c r="AA58" s="7"/>
    </row>
    <row r="59" spans="1:27" ht="15.5" x14ac:dyDescent="0.25">
      <c r="A59" s="7"/>
      <c r="B59" s="7"/>
      <c r="C59" s="7"/>
      <c r="D59" s="46"/>
      <c r="E59" s="156"/>
      <c r="F59" s="88" t="s">
        <v>331</v>
      </c>
      <c r="G59" s="47">
        <f t="shared" si="0"/>
        <v>11291666.666666666</v>
      </c>
      <c r="H59" s="47">
        <f t="shared" si="2"/>
        <v>2055083333.3333404</v>
      </c>
      <c r="I59" s="47">
        <f t="shared" si="4"/>
        <v>14636822.916666716</v>
      </c>
      <c r="J59" s="47">
        <f t="shared" si="1"/>
        <v>25928489.583333381</v>
      </c>
      <c r="K59" s="156"/>
      <c r="L59" s="7"/>
      <c r="M59" s="7"/>
      <c r="N59" s="7"/>
      <c r="O59" s="7"/>
      <c r="P59" s="7"/>
      <c r="Q59" s="7"/>
      <c r="R59" s="7"/>
      <c r="S59" s="7"/>
      <c r="T59" s="7"/>
      <c r="U59" s="7"/>
      <c r="V59" s="7"/>
      <c r="W59" s="7"/>
      <c r="X59" s="7"/>
      <c r="Y59" s="7"/>
      <c r="Z59" s="7"/>
      <c r="AA59" s="7"/>
    </row>
    <row r="60" spans="1:27" ht="15.5" x14ac:dyDescent="0.25">
      <c r="A60" s="7"/>
      <c r="B60" s="7"/>
      <c r="C60" s="7"/>
      <c r="D60" s="46"/>
      <c r="E60" s="156"/>
      <c r="F60" s="88" t="s">
        <v>332</v>
      </c>
      <c r="G60" s="47">
        <f t="shared" si="0"/>
        <v>11291666.666666666</v>
      </c>
      <c r="H60" s="47">
        <f t="shared" si="2"/>
        <v>2043791666.6666737</v>
      </c>
      <c r="I60" s="47">
        <f t="shared" si="4"/>
        <v>14556840.277777826</v>
      </c>
      <c r="J60" s="47">
        <f t="shared" si="1"/>
        <v>25848506.944444492</v>
      </c>
      <c r="K60" s="156"/>
      <c r="L60" s="7"/>
      <c r="M60" s="7"/>
      <c r="N60" s="7"/>
      <c r="O60" s="7"/>
      <c r="P60" s="7"/>
      <c r="Q60" s="7"/>
      <c r="R60" s="7"/>
      <c r="S60" s="7"/>
      <c r="T60" s="7"/>
      <c r="U60" s="7"/>
      <c r="V60" s="7"/>
      <c r="W60" s="7"/>
      <c r="X60" s="7"/>
      <c r="Y60" s="7"/>
      <c r="Z60" s="7"/>
      <c r="AA60" s="7"/>
    </row>
    <row r="61" spans="1:27" ht="15.5" x14ac:dyDescent="0.25">
      <c r="A61" s="7"/>
      <c r="B61" s="7"/>
      <c r="C61" s="7"/>
      <c r="D61" s="46"/>
      <c r="E61" s="157"/>
      <c r="F61" s="88" t="s">
        <v>333</v>
      </c>
      <c r="G61" s="47">
        <f t="shared" si="0"/>
        <v>11291666.666666666</v>
      </c>
      <c r="H61" s="47">
        <f t="shared" si="2"/>
        <v>2032500000.0000069</v>
      </c>
      <c r="I61" s="47">
        <f t="shared" si="4"/>
        <v>14476857.638888938</v>
      </c>
      <c r="J61" s="47">
        <f t="shared" si="1"/>
        <v>25768524.305555604</v>
      </c>
      <c r="K61" s="157"/>
      <c r="L61" s="7"/>
      <c r="M61" s="7"/>
      <c r="N61" s="7"/>
      <c r="O61" s="7"/>
      <c r="P61" s="7"/>
      <c r="Q61" s="7"/>
      <c r="R61" s="7"/>
      <c r="S61" s="7"/>
      <c r="T61" s="7"/>
      <c r="U61" s="7"/>
      <c r="V61" s="7"/>
      <c r="W61" s="7"/>
      <c r="X61" s="7"/>
      <c r="Y61" s="7"/>
      <c r="Z61" s="7"/>
      <c r="AA61" s="7"/>
    </row>
    <row r="62" spans="1:27" ht="15.5" x14ac:dyDescent="0.25">
      <c r="A62" s="7"/>
      <c r="B62" s="7"/>
      <c r="C62" s="7"/>
      <c r="D62" s="46"/>
      <c r="E62" s="178">
        <v>2039</v>
      </c>
      <c r="F62" s="88" t="s">
        <v>316</v>
      </c>
      <c r="G62" s="47">
        <f t="shared" si="0"/>
        <v>11291666.666666666</v>
      </c>
      <c r="H62" s="47">
        <f t="shared" si="2"/>
        <v>2021208333.3333402</v>
      </c>
      <c r="I62" s="47">
        <f t="shared" si="4"/>
        <v>14396875.000000047</v>
      </c>
      <c r="J62" s="47">
        <f t="shared" si="1"/>
        <v>25688541.666666713</v>
      </c>
      <c r="K62" s="177">
        <f>SUM(J62:J73)</f>
        <v>302983645.83333385</v>
      </c>
      <c r="L62" s="7"/>
      <c r="M62" s="7"/>
      <c r="N62" s="7"/>
      <c r="O62" s="7"/>
      <c r="P62" s="7"/>
      <c r="Q62" s="7"/>
      <c r="R62" s="7"/>
      <c r="S62" s="7"/>
      <c r="T62" s="7"/>
      <c r="U62" s="7"/>
      <c r="V62" s="7"/>
      <c r="W62" s="7"/>
      <c r="X62" s="7"/>
      <c r="Y62" s="7"/>
      <c r="Z62" s="7"/>
      <c r="AA62" s="7"/>
    </row>
    <row r="63" spans="1:27" ht="15.5" x14ac:dyDescent="0.25">
      <c r="A63" s="7"/>
      <c r="B63" s="7"/>
      <c r="C63" s="7"/>
      <c r="D63" s="46"/>
      <c r="E63" s="156"/>
      <c r="F63" s="88" t="s">
        <v>319</v>
      </c>
      <c r="G63" s="47">
        <f t="shared" si="0"/>
        <v>11291666.666666666</v>
      </c>
      <c r="H63" s="47">
        <f t="shared" si="2"/>
        <v>2009916666.6666734</v>
      </c>
      <c r="I63" s="47">
        <f t="shared" si="4"/>
        <v>14316892.361111159</v>
      </c>
      <c r="J63" s="47">
        <f t="shared" si="1"/>
        <v>25608559.027777825</v>
      </c>
      <c r="K63" s="156"/>
      <c r="L63" s="7"/>
      <c r="M63" s="7"/>
      <c r="N63" s="7"/>
      <c r="O63" s="7"/>
      <c r="P63" s="7"/>
      <c r="Q63" s="7"/>
      <c r="R63" s="7"/>
      <c r="S63" s="7"/>
      <c r="T63" s="7"/>
      <c r="U63" s="7"/>
      <c r="V63" s="7"/>
      <c r="W63" s="7"/>
      <c r="X63" s="7"/>
      <c r="Y63" s="7"/>
      <c r="Z63" s="7"/>
      <c r="AA63" s="7"/>
    </row>
    <row r="64" spans="1:27" ht="15.5" x14ac:dyDescent="0.25">
      <c r="A64" s="7"/>
      <c r="B64" s="7"/>
      <c r="C64" s="7"/>
      <c r="D64" s="46"/>
      <c r="E64" s="156"/>
      <c r="F64" s="88" t="s">
        <v>321</v>
      </c>
      <c r="G64" s="47">
        <f t="shared" si="0"/>
        <v>11291666.666666666</v>
      </c>
      <c r="H64" s="47">
        <f t="shared" si="2"/>
        <v>1998625000.0000067</v>
      </c>
      <c r="I64" s="47">
        <f t="shared" si="4"/>
        <v>14236909.722222269</v>
      </c>
      <c r="J64" s="47">
        <f t="shared" si="1"/>
        <v>25528576.388888933</v>
      </c>
      <c r="K64" s="156"/>
      <c r="L64" s="7"/>
      <c r="M64" s="7"/>
      <c r="N64" s="7"/>
      <c r="O64" s="7"/>
      <c r="P64" s="7"/>
      <c r="Q64" s="7"/>
      <c r="R64" s="7"/>
      <c r="S64" s="7"/>
      <c r="T64" s="7"/>
      <c r="U64" s="7"/>
      <c r="V64" s="7"/>
      <c r="W64" s="7"/>
      <c r="X64" s="7"/>
      <c r="Y64" s="7"/>
      <c r="Z64" s="7"/>
      <c r="AA64" s="7"/>
    </row>
    <row r="65" spans="1:27" ht="15.5" x14ac:dyDescent="0.25">
      <c r="A65" s="7"/>
      <c r="B65" s="7"/>
      <c r="C65" s="7"/>
      <c r="D65" s="46"/>
      <c r="E65" s="156"/>
      <c r="F65" s="88" t="s">
        <v>323</v>
      </c>
      <c r="G65" s="47">
        <f t="shared" si="0"/>
        <v>11291666.666666666</v>
      </c>
      <c r="H65" s="47">
        <f t="shared" si="2"/>
        <v>1987333333.3333399</v>
      </c>
      <c r="I65" s="47">
        <f t="shared" si="4"/>
        <v>14156927.083333381</v>
      </c>
      <c r="J65" s="47">
        <f t="shared" si="1"/>
        <v>25448593.750000045</v>
      </c>
      <c r="K65" s="156"/>
      <c r="L65" s="7"/>
      <c r="M65" s="7"/>
      <c r="N65" s="7"/>
      <c r="O65" s="7"/>
      <c r="P65" s="7"/>
      <c r="Q65" s="7"/>
      <c r="R65" s="7"/>
      <c r="S65" s="7"/>
      <c r="T65" s="7"/>
      <c r="U65" s="7"/>
      <c r="V65" s="7"/>
      <c r="W65" s="7"/>
      <c r="X65" s="7"/>
      <c r="Y65" s="7"/>
      <c r="Z65" s="7"/>
      <c r="AA65" s="7"/>
    </row>
    <row r="66" spans="1:27" ht="15.5" x14ac:dyDescent="0.25">
      <c r="A66" s="7"/>
      <c r="B66" s="7"/>
      <c r="C66" s="7"/>
      <c r="D66" s="46"/>
      <c r="E66" s="156"/>
      <c r="F66" s="88" t="s">
        <v>325</v>
      </c>
      <c r="G66" s="47">
        <f t="shared" si="0"/>
        <v>11291666.666666666</v>
      </c>
      <c r="H66" s="47">
        <f t="shared" si="2"/>
        <v>1976041666.6666732</v>
      </c>
      <c r="I66" s="47">
        <f t="shared" si="4"/>
        <v>14076944.444444491</v>
      </c>
      <c r="J66" s="47">
        <f t="shared" si="1"/>
        <v>25368611.111111157</v>
      </c>
      <c r="K66" s="156"/>
      <c r="L66" s="7"/>
      <c r="M66" s="7"/>
      <c r="N66" s="7"/>
      <c r="O66" s="7"/>
      <c r="P66" s="7"/>
      <c r="Q66" s="7"/>
      <c r="R66" s="7"/>
      <c r="S66" s="7"/>
      <c r="T66" s="7"/>
      <c r="U66" s="7"/>
      <c r="V66" s="7"/>
      <c r="W66" s="7"/>
      <c r="X66" s="7"/>
      <c r="Y66" s="7"/>
      <c r="Z66" s="7"/>
      <c r="AA66" s="7"/>
    </row>
    <row r="67" spans="1:27" ht="15.5" x14ac:dyDescent="0.25">
      <c r="A67" s="7"/>
      <c r="B67" s="7"/>
      <c r="C67" s="7"/>
      <c r="D67" s="46"/>
      <c r="E67" s="156"/>
      <c r="F67" s="88" t="s">
        <v>327</v>
      </c>
      <c r="G67" s="47">
        <f t="shared" si="0"/>
        <v>11291666.666666666</v>
      </c>
      <c r="H67" s="47">
        <f t="shared" si="2"/>
        <v>1964750000.0000064</v>
      </c>
      <c r="I67" s="47">
        <f t="shared" si="4"/>
        <v>13996961.805555599</v>
      </c>
      <c r="J67" s="47">
        <f t="shared" si="1"/>
        <v>25288628.472222265</v>
      </c>
      <c r="K67" s="156"/>
      <c r="L67" s="7"/>
      <c r="M67" s="7"/>
      <c r="N67" s="7"/>
      <c r="O67" s="7"/>
      <c r="P67" s="7"/>
      <c r="Q67" s="7"/>
      <c r="R67" s="7"/>
      <c r="S67" s="7"/>
      <c r="T67" s="7"/>
      <c r="U67" s="7"/>
      <c r="V67" s="7"/>
      <c r="W67" s="7"/>
      <c r="X67" s="7"/>
      <c r="Y67" s="7"/>
      <c r="Z67" s="7"/>
      <c r="AA67" s="7"/>
    </row>
    <row r="68" spans="1:27" ht="15.5" x14ac:dyDescent="0.25">
      <c r="A68" s="7"/>
      <c r="B68" s="7"/>
      <c r="C68" s="7"/>
      <c r="D68" s="46"/>
      <c r="E68" s="156"/>
      <c r="F68" s="88" t="s">
        <v>328</v>
      </c>
      <c r="G68" s="47">
        <f t="shared" si="0"/>
        <v>11291666.666666666</v>
      </c>
      <c r="H68" s="47">
        <f t="shared" si="2"/>
        <v>1953458333.3333397</v>
      </c>
      <c r="I68" s="47">
        <f t="shared" si="4"/>
        <v>13916979.166666711</v>
      </c>
      <c r="J68" s="47">
        <f t="shared" si="1"/>
        <v>25208645.833333377</v>
      </c>
      <c r="K68" s="156"/>
      <c r="L68" s="7"/>
      <c r="M68" s="7"/>
      <c r="N68" s="7"/>
      <c r="O68" s="7"/>
      <c r="P68" s="7"/>
      <c r="Q68" s="7"/>
      <c r="R68" s="7"/>
      <c r="S68" s="7"/>
      <c r="T68" s="7"/>
      <c r="U68" s="7"/>
      <c r="V68" s="7"/>
      <c r="W68" s="7"/>
      <c r="X68" s="7"/>
      <c r="Y68" s="7"/>
      <c r="Z68" s="7"/>
      <c r="AA68" s="7"/>
    </row>
    <row r="69" spans="1:27" ht="15.5" x14ac:dyDescent="0.25">
      <c r="A69" s="7"/>
      <c r="B69" s="7"/>
      <c r="C69" s="7"/>
      <c r="D69" s="46"/>
      <c r="E69" s="156"/>
      <c r="F69" s="88" t="s">
        <v>329</v>
      </c>
      <c r="G69" s="47">
        <f t="shared" si="0"/>
        <v>11291666.666666666</v>
      </c>
      <c r="H69" s="47">
        <f t="shared" si="2"/>
        <v>1942166666.6666729</v>
      </c>
      <c r="I69" s="47">
        <f t="shared" si="4"/>
        <v>13836996.527777821</v>
      </c>
      <c r="J69" s="47">
        <f t="shared" si="1"/>
        <v>25128663.194444485</v>
      </c>
      <c r="K69" s="156"/>
      <c r="L69" s="7"/>
      <c r="M69" s="7"/>
      <c r="N69" s="7"/>
      <c r="O69" s="7"/>
      <c r="P69" s="7"/>
      <c r="Q69" s="7"/>
      <c r="R69" s="7"/>
      <c r="S69" s="7"/>
      <c r="T69" s="7"/>
      <c r="U69" s="7"/>
      <c r="V69" s="7"/>
      <c r="W69" s="7"/>
      <c r="X69" s="7"/>
      <c r="Y69" s="7"/>
      <c r="Z69" s="7"/>
      <c r="AA69" s="7"/>
    </row>
    <row r="70" spans="1:27" ht="15.5" x14ac:dyDescent="0.25">
      <c r="A70" s="7"/>
      <c r="B70" s="7"/>
      <c r="C70" s="7"/>
      <c r="D70" s="46"/>
      <c r="E70" s="156"/>
      <c r="F70" s="88" t="s">
        <v>330</v>
      </c>
      <c r="G70" s="47">
        <f t="shared" si="0"/>
        <v>11291666.666666666</v>
      </c>
      <c r="H70" s="47">
        <f t="shared" si="2"/>
        <v>1930875000.0000062</v>
      </c>
      <c r="I70" s="47">
        <f t="shared" si="4"/>
        <v>13757013.888888933</v>
      </c>
      <c r="J70" s="47">
        <f t="shared" si="1"/>
        <v>25048680.555555597</v>
      </c>
      <c r="K70" s="156"/>
      <c r="L70" s="7"/>
      <c r="M70" s="7"/>
      <c r="N70" s="7"/>
      <c r="O70" s="7"/>
      <c r="P70" s="7"/>
      <c r="Q70" s="7"/>
      <c r="R70" s="7"/>
      <c r="S70" s="7"/>
      <c r="T70" s="7"/>
      <c r="U70" s="7"/>
      <c r="V70" s="7"/>
      <c r="W70" s="7"/>
      <c r="X70" s="7"/>
      <c r="Y70" s="7"/>
      <c r="Z70" s="7"/>
      <c r="AA70" s="7"/>
    </row>
    <row r="71" spans="1:27" ht="15.5" x14ac:dyDescent="0.25">
      <c r="A71" s="7"/>
      <c r="B71" s="7"/>
      <c r="C71" s="7"/>
      <c r="D71" s="46"/>
      <c r="E71" s="156"/>
      <c r="F71" s="88" t="s">
        <v>331</v>
      </c>
      <c r="G71" s="47">
        <f t="shared" si="0"/>
        <v>11291666.666666666</v>
      </c>
      <c r="H71" s="47">
        <f t="shared" si="2"/>
        <v>1919583333.3333395</v>
      </c>
      <c r="I71" s="47">
        <f t="shared" si="4"/>
        <v>13677031.250000043</v>
      </c>
      <c r="J71" s="47">
        <f t="shared" si="1"/>
        <v>24968697.916666709</v>
      </c>
      <c r="K71" s="156"/>
      <c r="L71" s="7"/>
      <c r="M71" s="7"/>
      <c r="N71" s="7"/>
      <c r="O71" s="7"/>
      <c r="P71" s="7"/>
      <c r="Q71" s="7"/>
      <c r="R71" s="7"/>
      <c r="S71" s="7"/>
      <c r="T71" s="7"/>
      <c r="U71" s="7"/>
      <c r="V71" s="7"/>
      <c r="W71" s="7"/>
      <c r="X71" s="7"/>
      <c r="Y71" s="7"/>
      <c r="Z71" s="7"/>
      <c r="AA71" s="7"/>
    </row>
    <row r="72" spans="1:27" ht="15.5" x14ac:dyDescent="0.25">
      <c r="A72" s="7"/>
      <c r="B72" s="7"/>
      <c r="C72" s="7"/>
      <c r="D72" s="46"/>
      <c r="E72" s="156"/>
      <c r="F72" s="88" t="s">
        <v>332</v>
      </c>
      <c r="G72" s="47">
        <f t="shared" si="0"/>
        <v>11291666.666666666</v>
      </c>
      <c r="H72" s="47">
        <f t="shared" si="2"/>
        <v>1908291666.6666727</v>
      </c>
      <c r="I72" s="47">
        <f t="shared" si="4"/>
        <v>13597048.611111155</v>
      </c>
      <c r="J72" s="47">
        <f t="shared" si="1"/>
        <v>24888715.277777821</v>
      </c>
      <c r="K72" s="156"/>
      <c r="L72" s="7"/>
      <c r="M72" s="7"/>
      <c r="N72" s="7"/>
      <c r="O72" s="7"/>
      <c r="P72" s="7"/>
      <c r="Q72" s="7"/>
      <c r="R72" s="7"/>
      <c r="S72" s="7"/>
      <c r="T72" s="7"/>
      <c r="U72" s="7"/>
      <c r="V72" s="7"/>
      <c r="W72" s="7"/>
      <c r="X72" s="7"/>
      <c r="Y72" s="7"/>
      <c r="Z72" s="7"/>
      <c r="AA72" s="7"/>
    </row>
    <row r="73" spans="1:27" ht="15.5" x14ac:dyDescent="0.25">
      <c r="A73" s="7"/>
      <c r="B73" s="7"/>
      <c r="C73" s="7"/>
      <c r="D73" s="46"/>
      <c r="E73" s="157"/>
      <c r="F73" s="88" t="s">
        <v>333</v>
      </c>
      <c r="G73" s="47">
        <f t="shared" si="0"/>
        <v>11291666.666666666</v>
      </c>
      <c r="H73" s="47">
        <f t="shared" si="2"/>
        <v>1897000000.000006</v>
      </c>
      <c r="I73" s="47">
        <f t="shared" si="4"/>
        <v>13517065.972222263</v>
      </c>
      <c r="J73" s="47">
        <f t="shared" si="1"/>
        <v>24808732.638888929</v>
      </c>
      <c r="K73" s="157"/>
      <c r="L73" s="7"/>
      <c r="M73" s="7"/>
      <c r="N73" s="7"/>
      <c r="O73" s="7"/>
      <c r="P73" s="7"/>
      <c r="Q73" s="7"/>
      <c r="R73" s="7"/>
      <c r="S73" s="7"/>
      <c r="T73" s="7"/>
      <c r="U73" s="7"/>
      <c r="V73" s="7"/>
      <c r="W73" s="7"/>
      <c r="X73" s="7"/>
      <c r="Y73" s="7"/>
      <c r="Z73" s="7"/>
      <c r="AA73" s="7"/>
    </row>
    <row r="74" spans="1:27" ht="15.5" x14ac:dyDescent="0.25">
      <c r="A74" s="7"/>
      <c r="B74" s="7"/>
      <c r="C74" s="7"/>
      <c r="D74" s="46"/>
      <c r="E74" s="178">
        <v>2040</v>
      </c>
      <c r="F74" s="88" t="s">
        <v>316</v>
      </c>
      <c r="G74" s="47">
        <f t="shared" si="0"/>
        <v>11291666.666666666</v>
      </c>
      <c r="H74" s="47">
        <f t="shared" si="2"/>
        <v>1885708333.3333392</v>
      </c>
      <c r="I74" s="47">
        <f t="shared" si="4"/>
        <v>13437083.333333375</v>
      </c>
      <c r="J74" s="47">
        <f t="shared" si="1"/>
        <v>24728750.000000041</v>
      </c>
      <c r="K74" s="177">
        <f>SUM(J74:J85)</f>
        <v>291466145.83333379</v>
      </c>
      <c r="L74" s="7"/>
      <c r="M74" s="7"/>
      <c r="N74" s="7"/>
      <c r="O74" s="7"/>
      <c r="P74" s="7"/>
      <c r="Q74" s="7"/>
      <c r="R74" s="7"/>
      <c r="S74" s="7"/>
      <c r="T74" s="7"/>
      <c r="U74" s="7"/>
      <c r="V74" s="7"/>
      <c r="W74" s="7"/>
      <c r="X74" s="7"/>
      <c r="Y74" s="7"/>
      <c r="Z74" s="7"/>
      <c r="AA74" s="7"/>
    </row>
    <row r="75" spans="1:27" ht="15.5" x14ac:dyDescent="0.25">
      <c r="A75" s="7"/>
      <c r="B75" s="7"/>
      <c r="C75" s="7"/>
      <c r="D75" s="46"/>
      <c r="E75" s="156"/>
      <c r="F75" s="88" t="s">
        <v>319</v>
      </c>
      <c r="G75" s="47">
        <f t="shared" si="0"/>
        <v>11291666.666666666</v>
      </c>
      <c r="H75" s="47">
        <f t="shared" si="2"/>
        <v>1874416666.6666725</v>
      </c>
      <c r="I75" s="47">
        <f t="shared" si="4"/>
        <v>13357100.694444485</v>
      </c>
      <c r="J75" s="47">
        <f t="shared" si="1"/>
        <v>24648767.361111149</v>
      </c>
      <c r="K75" s="156"/>
      <c r="L75" s="7"/>
      <c r="M75" s="7"/>
      <c r="N75" s="7"/>
      <c r="O75" s="7"/>
      <c r="P75" s="7"/>
      <c r="Q75" s="7"/>
      <c r="R75" s="7"/>
      <c r="S75" s="7"/>
      <c r="T75" s="7"/>
      <c r="U75" s="7"/>
      <c r="V75" s="7"/>
      <c r="W75" s="7"/>
      <c r="X75" s="7"/>
      <c r="Y75" s="7"/>
      <c r="Z75" s="7"/>
      <c r="AA75" s="7"/>
    </row>
    <row r="76" spans="1:27" ht="15.5" x14ac:dyDescent="0.25">
      <c r="A76" s="7"/>
      <c r="B76" s="7"/>
      <c r="C76" s="7"/>
      <c r="D76" s="46"/>
      <c r="E76" s="156"/>
      <c r="F76" s="88" t="s">
        <v>321</v>
      </c>
      <c r="G76" s="47">
        <f t="shared" si="0"/>
        <v>11291666.666666666</v>
      </c>
      <c r="H76" s="47">
        <f t="shared" si="2"/>
        <v>1863125000.0000057</v>
      </c>
      <c r="I76" s="47">
        <f t="shared" si="4"/>
        <v>13277118.055555595</v>
      </c>
      <c r="J76" s="47">
        <f t="shared" si="1"/>
        <v>24568784.722222261</v>
      </c>
      <c r="K76" s="156"/>
      <c r="L76" s="7"/>
      <c r="M76" s="7"/>
      <c r="N76" s="7"/>
      <c r="O76" s="7"/>
      <c r="P76" s="7"/>
      <c r="Q76" s="7"/>
      <c r="R76" s="7"/>
      <c r="S76" s="7"/>
      <c r="T76" s="7"/>
      <c r="U76" s="7"/>
      <c r="V76" s="7"/>
      <c r="W76" s="7"/>
      <c r="X76" s="7"/>
      <c r="Y76" s="7"/>
      <c r="Z76" s="7"/>
      <c r="AA76" s="7"/>
    </row>
    <row r="77" spans="1:27" ht="15.5" x14ac:dyDescent="0.25">
      <c r="A77" s="7"/>
      <c r="B77" s="7"/>
      <c r="C77" s="7"/>
      <c r="D77" s="46"/>
      <c r="E77" s="156"/>
      <c r="F77" s="88" t="s">
        <v>323</v>
      </c>
      <c r="G77" s="47">
        <f t="shared" si="0"/>
        <v>11291666.666666666</v>
      </c>
      <c r="H77" s="47">
        <f t="shared" si="2"/>
        <v>1851833333.333339</v>
      </c>
      <c r="I77" s="47">
        <f t="shared" si="4"/>
        <v>13197135.416666707</v>
      </c>
      <c r="J77" s="47">
        <f t="shared" si="1"/>
        <v>24488802.083333373</v>
      </c>
      <c r="K77" s="156"/>
      <c r="L77" s="7"/>
      <c r="M77" s="7"/>
      <c r="N77" s="7"/>
      <c r="O77" s="7"/>
      <c r="P77" s="7"/>
      <c r="Q77" s="7"/>
      <c r="R77" s="7"/>
      <c r="S77" s="7"/>
      <c r="T77" s="7"/>
      <c r="U77" s="7"/>
      <c r="V77" s="7"/>
      <c r="W77" s="7"/>
      <c r="X77" s="7"/>
      <c r="Y77" s="7"/>
      <c r="Z77" s="7"/>
      <c r="AA77" s="7"/>
    </row>
    <row r="78" spans="1:27" ht="15.5" x14ac:dyDescent="0.25">
      <c r="A78" s="7"/>
      <c r="B78" s="7"/>
      <c r="C78" s="7"/>
      <c r="D78" s="46"/>
      <c r="E78" s="156"/>
      <c r="F78" s="88" t="s">
        <v>325</v>
      </c>
      <c r="G78" s="47">
        <f t="shared" si="0"/>
        <v>11291666.666666666</v>
      </c>
      <c r="H78" s="47">
        <f t="shared" si="2"/>
        <v>1840541666.6666722</v>
      </c>
      <c r="I78" s="47">
        <f t="shared" si="4"/>
        <v>13117152.777777815</v>
      </c>
      <c r="J78" s="47">
        <f t="shared" si="1"/>
        <v>24408819.444444481</v>
      </c>
      <c r="K78" s="156"/>
      <c r="L78" s="7"/>
      <c r="M78" s="7"/>
      <c r="N78" s="7"/>
      <c r="O78" s="7"/>
      <c r="P78" s="7"/>
      <c r="Q78" s="7"/>
      <c r="R78" s="7"/>
      <c r="S78" s="7"/>
      <c r="T78" s="7"/>
      <c r="U78" s="7"/>
      <c r="V78" s="7"/>
      <c r="W78" s="7"/>
      <c r="X78" s="7"/>
      <c r="Y78" s="7"/>
      <c r="Z78" s="7"/>
      <c r="AA78" s="7"/>
    </row>
    <row r="79" spans="1:27" ht="15.5" x14ac:dyDescent="0.25">
      <c r="A79" s="7"/>
      <c r="B79" s="7"/>
      <c r="C79" s="7"/>
      <c r="D79" s="46"/>
      <c r="E79" s="156"/>
      <c r="F79" s="88" t="s">
        <v>327</v>
      </c>
      <c r="G79" s="47">
        <f t="shared" si="0"/>
        <v>11291666.666666666</v>
      </c>
      <c r="H79" s="47">
        <f t="shared" si="2"/>
        <v>1829250000.0000055</v>
      </c>
      <c r="I79" s="47">
        <f t="shared" si="4"/>
        <v>13037170.138888927</v>
      </c>
      <c r="J79" s="47">
        <f t="shared" si="1"/>
        <v>24328836.805555593</v>
      </c>
      <c r="K79" s="156"/>
      <c r="L79" s="7"/>
      <c r="M79" s="7"/>
      <c r="N79" s="7"/>
      <c r="O79" s="7"/>
      <c r="P79" s="7"/>
      <c r="Q79" s="7"/>
      <c r="R79" s="7"/>
      <c r="S79" s="7"/>
      <c r="T79" s="7"/>
      <c r="U79" s="7"/>
      <c r="V79" s="7"/>
      <c r="W79" s="7"/>
      <c r="X79" s="7"/>
      <c r="Y79" s="7"/>
      <c r="Z79" s="7"/>
      <c r="AA79" s="7"/>
    </row>
    <row r="80" spans="1:27" ht="15.5" x14ac:dyDescent="0.25">
      <c r="A80" s="7"/>
      <c r="B80" s="7"/>
      <c r="C80" s="7"/>
      <c r="D80" s="46"/>
      <c r="E80" s="156"/>
      <c r="F80" s="88" t="s">
        <v>328</v>
      </c>
      <c r="G80" s="47">
        <f t="shared" si="0"/>
        <v>11291666.666666666</v>
      </c>
      <c r="H80" s="47">
        <f t="shared" si="2"/>
        <v>1817958333.3333387</v>
      </c>
      <c r="I80" s="47">
        <f t="shared" si="4"/>
        <v>12957187.500000037</v>
      </c>
      <c r="J80" s="47">
        <f t="shared" si="1"/>
        <v>24248854.166666701</v>
      </c>
      <c r="K80" s="156"/>
      <c r="L80" s="7"/>
      <c r="M80" s="7"/>
      <c r="N80" s="7"/>
      <c r="O80" s="7"/>
      <c r="P80" s="7"/>
      <c r="Q80" s="7"/>
      <c r="R80" s="7"/>
      <c r="S80" s="7"/>
      <c r="T80" s="7"/>
      <c r="U80" s="7"/>
      <c r="V80" s="7"/>
      <c r="W80" s="7"/>
      <c r="X80" s="7"/>
      <c r="Y80" s="7"/>
      <c r="Z80" s="7"/>
      <c r="AA80" s="7"/>
    </row>
    <row r="81" spans="1:27" ht="15.5" x14ac:dyDescent="0.25">
      <c r="A81" s="7"/>
      <c r="B81" s="7"/>
      <c r="C81" s="7"/>
      <c r="D81" s="46"/>
      <c r="E81" s="156"/>
      <c r="F81" s="88" t="s">
        <v>329</v>
      </c>
      <c r="G81" s="47">
        <f t="shared" si="0"/>
        <v>11291666.666666666</v>
      </c>
      <c r="H81" s="47">
        <f t="shared" si="2"/>
        <v>1806666666.666672</v>
      </c>
      <c r="I81" s="47">
        <f t="shared" si="4"/>
        <v>12877204.861111149</v>
      </c>
      <c r="J81" s="47">
        <f t="shared" si="1"/>
        <v>24168871.527777813</v>
      </c>
      <c r="K81" s="156"/>
      <c r="L81" s="7"/>
      <c r="M81" s="7"/>
      <c r="N81" s="7"/>
      <c r="O81" s="7"/>
      <c r="P81" s="7"/>
      <c r="Q81" s="7"/>
      <c r="R81" s="7"/>
      <c r="S81" s="7"/>
      <c r="T81" s="7"/>
      <c r="U81" s="7"/>
      <c r="V81" s="7"/>
      <c r="W81" s="7"/>
      <c r="X81" s="7"/>
      <c r="Y81" s="7"/>
      <c r="Z81" s="7"/>
      <c r="AA81" s="7"/>
    </row>
    <row r="82" spans="1:27" ht="15.5" x14ac:dyDescent="0.25">
      <c r="A82" s="7"/>
      <c r="B82" s="7"/>
      <c r="C82" s="7"/>
      <c r="D82" s="46"/>
      <c r="E82" s="156"/>
      <c r="F82" s="88" t="s">
        <v>330</v>
      </c>
      <c r="G82" s="47">
        <f t="shared" si="0"/>
        <v>11291666.666666666</v>
      </c>
      <c r="H82" s="47">
        <f t="shared" si="2"/>
        <v>1795375000.0000052</v>
      </c>
      <c r="I82" s="47">
        <f t="shared" si="4"/>
        <v>12797222.222222259</v>
      </c>
      <c r="J82" s="47">
        <f t="shared" si="1"/>
        <v>24088888.888888925</v>
      </c>
      <c r="K82" s="156"/>
      <c r="L82" s="7"/>
      <c r="M82" s="7"/>
      <c r="N82" s="7"/>
      <c r="O82" s="7"/>
      <c r="P82" s="7"/>
      <c r="Q82" s="7"/>
      <c r="R82" s="7"/>
      <c r="S82" s="7"/>
      <c r="T82" s="7"/>
      <c r="U82" s="7"/>
      <c r="V82" s="7"/>
      <c r="W82" s="7"/>
      <c r="X82" s="7"/>
      <c r="Y82" s="7"/>
      <c r="Z82" s="7"/>
      <c r="AA82" s="7"/>
    </row>
    <row r="83" spans="1:27" ht="15.5" x14ac:dyDescent="0.25">
      <c r="A83" s="7"/>
      <c r="B83" s="7"/>
      <c r="C83" s="7"/>
      <c r="D83" s="46"/>
      <c r="E83" s="156"/>
      <c r="F83" s="88" t="s">
        <v>331</v>
      </c>
      <c r="G83" s="47">
        <f t="shared" si="0"/>
        <v>11291666.666666666</v>
      </c>
      <c r="H83" s="47">
        <f t="shared" si="2"/>
        <v>1784083333.3333385</v>
      </c>
      <c r="I83" s="47">
        <f t="shared" si="4"/>
        <v>12717239.583333367</v>
      </c>
      <c r="J83" s="47">
        <f t="shared" si="1"/>
        <v>24008906.250000034</v>
      </c>
      <c r="K83" s="156"/>
      <c r="L83" s="7"/>
      <c r="M83" s="7"/>
      <c r="N83" s="7"/>
      <c r="O83" s="7"/>
      <c r="P83" s="7"/>
      <c r="Q83" s="7"/>
      <c r="R83" s="7"/>
      <c r="S83" s="7"/>
      <c r="T83" s="7"/>
      <c r="U83" s="7"/>
      <c r="V83" s="7"/>
      <c r="W83" s="7"/>
      <c r="X83" s="7"/>
      <c r="Y83" s="7"/>
      <c r="Z83" s="7"/>
      <c r="AA83" s="7"/>
    </row>
    <row r="84" spans="1:27" ht="15.5" x14ac:dyDescent="0.25">
      <c r="A84" s="7"/>
      <c r="B84" s="7"/>
      <c r="C84" s="7"/>
      <c r="D84" s="46"/>
      <c r="E84" s="156"/>
      <c r="F84" s="88" t="s">
        <v>332</v>
      </c>
      <c r="G84" s="47">
        <f t="shared" si="0"/>
        <v>11291666.666666666</v>
      </c>
      <c r="H84" s="47">
        <f t="shared" si="2"/>
        <v>1772791666.6666718</v>
      </c>
      <c r="I84" s="47">
        <f t="shared" si="4"/>
        <v>12637256.944444479</v>
      </c>
      <c r="J84" s="47">
        <f t="shared" si="1"/>
        <v>23928923.611111145</v>
      </c>
      <c r="K84" s="156"/>
      <c r="L84" s="7"/>
      <c r="M84" s="7"/>
      <c r="N84" s="7"/>
      <c r="O84" s="7"/>
      <c r="P84" s="7"/>
      <c r="Q84" s="7"/>
      <c r="R84" s="7"/>
      <c r="S84" s="7"/>
      <c r="T84" s="7"/>
      <c r="U84" s="7"/>
      <c r="V84" s="7"/>
      <c r="W84" s="7"/>
      <c r="X84" s="7"/>
      <c r="Y84" s="7"/>
      <c r="Z84" s="7"/>
      <c r="AA84" s="7"/>
    </row>
    <row r="85" spans="1:27" ht="15.5" x14ac:dyDescent="0.25">
      <c r="A85" s="7"/>
      <c r="B85" s="7"/>
      <c r="C85" s="7"/>
      <c r="D85" s="46"/>
      <c r="E85" s="157"/>
      <c r="F85" s="88" t="s">
        <v>333</v>
      </c>
      <c r="G85" s="47">
        <f t="shared" si="0"/>
        <v>11291666.666666666</v>
      </c>
      <c r="H85" s="47">
        <f t="shared" si="2"/>
        <v>1761500000.000005</v>
      </c>
      <c r="I85" s="47">
        <f t="shared" si="4"/>
        <v>12557274.305555589</v>
      </c>
      <c r="J85" s="47">
        <f t="shared" si="1"/>
        <v>23848940.972222254</v>
      </c>
      <c r="K85" s="157"/>
      <c r="L85" s="7"/>
      <c r="M85" s="7"/>
      <c r="N85" s="7"/>
      <c r="O85" s="7"/>
      <c r="P85" s="7"/>
      <c r="Q85" s="7"/>
      <c r="R85" s="7"/>
      <c r="S85" s="7"/>
      <c r="T85" s="7"/>
      <c r="U85" s="7"/>
      <c r="V85" s="7"/>
      <c r="W85" s="7"/>
      <c r="X85" s="7"/>
      <c r="Y85" s="7"/>
      <c r="Z85" s="7"/>
      <c r="AA85" s="7"/>
    </row>
    <row r="86" spans="1:27" ht="15.5" x14ac:dyDescent="0.25">
      <c r="A86" s="7"/>
      <c r="B86" s="7"/>
      <c r="C86" s="7"/>
      <c r="D86" s="46"/>
      <c r="E86" s="178">
        <v>2041</v>
      </c>
      <c r="F86" s="88" t="s">
        <v>316</v>
      </c>
      <c r="G86" s="47">
        <f t="shared" si="0"/>
        <v>11291666.666666666</v>
      </c>
      <c r="H86" s="47">
        <f t="shared" si="2"/>
        <v>1750208333.3333383</v>
      </c>
      <c r="I86" s="47">
        <f t="shared" si="4"/>
        <v>12477291.666666701</v>
      </c>
      <c r="J86" s="47">
        <f t="shared" si="1"/>
        <v>23768958.333333366</v>
      </c>
      <c r="K86" s="177">
        <f>SUM(J86:J97)</f>
        <v>279948645.83333373</v>
      </c>
      <c r="L86" s="7"/>
      <c r="M86" s="7"/>
      <c r="N86" s="7"/>
      <c r="O86" s="7"/>
      <c r="P86" s="7"/>
      <c r="Q86" s="7"/>
      <c r="R86" s="7"/>
      <c r="S86" s="7"/>
      <c r="T86" s="7"/>
      <c r="U86" s="7"/>
      <c r="V86" s="7"/>
      <c r="W86" s="7"/>
      <c r="X86" s="7"/>
      <c r="Y86" s="7"/>
      <c r="Z86" s="7"/>
      <c r="AA86" s="7"/>
    </row>
    <row r="87" spans="1:27" ht="15.5" x14ac:dyDescent="0.25">
      <c r="A87" s="7"/>
      <c r="B87" s="7"/>
      <c r="C87" s="7"/>
      <c r="D87" s="46"/>
      <c r="E87" s="156"/>
      <c r="F87" s="88" t="s">
        <v>319</v>
      </c>
      <c r="G87" s="47">
        <f t="shared" si="0"/>
        <v>11291666.666666666</v>
      </c>
      <c r="H87" s="47">
        <f t="shared" si="2"/>
        <v>1738916666.6666715</v>
      </c>
      <c r="I87" s="47">
        <f t="shared" si="4"/>
        <v>12397309.027777812</v>
      </c>
      <c r="J87" s="47">
        <f t="shared" si="1"/>
        <v>23688975.694444478</v>
      </c>
      <c r="K87" s="156"/>
      <c r="L87" s="7"/>
      <c r="M87" s="7"/>
      <c r="N87" s="7"/>
      <c r="O87" s="7"/>
      <c r="P87" s="7"/>
      <c r="Q87" s="7"/>
      <c r="R87" s="7"/>
      <c r="S87" s="7"/>
      <c r="T87" s="7"/>
      <c r="U87" s="7"/>
      <c r="V87" s="7"/>
      <c r="W87" s="7"/>
      <c r="X87" s="7"/>
      <c r="Y87" s="7"/>
      <c r="Z87" s="7"/>
      <c r="AA87" s="7"/>
    </row>
    <row r="88" spans="1:27" ht="15.5" x14ac:dyDescent="0.25">
      <c r="A88" s="7"/>
      <c r="B88" s="7"/>
      <c r="C88" s="7"/>
      <c r="D88" s="46"/>
      <c r="E88" s="156"/>
      <c r="F88" s="88" t="s">
        <v>321</v>
      </c>
      <c r="G88" s="47">
        <f t="shared" si="0"/>
        <v>11291666.666666666</v>
      </c>
      <c r="H88" s="47">
        <f t="shared" si="2"/>
        <v>1727625000.0000048</v>
      </c>
      <c r="I88" s="47">
        <f t="shared" si="4"/>
        <v>12317326.388888923</v>
      </c>
      <c r="J88" s="47">
        <f t="shared" si="1"/>
        <v>23608993.055555589</v>
      </c>
      <c r="K88" s="156"/>
      <c r="L88" s="7"/>
      <c r="M88" s="7"/>
      <c r="N88" s="7"/>
      <c r="O88" s="7"/>
      <c r="P88" s="7"/>
      <c r="Q88" s="7"/>
      <c r="R88" s="7"/>
      <c r="S88" s="7"/>
      <c r="T88" s="7"/>
      <c r="U88" s="7"/>
      <c r="V88" s="7"/>
      <c r="W88" s="7"/>
      <c r="X88" s="7"/>
      <c r="Y88" s="7"/>
      <c r="Z88" s="7"/>
      <c r="AA88" s="7"/>
    </row>
    <row r="89" spans="1:27" ht="15.5" x14ac:dyDescent="0.25">
      <c r="A89" s="7"/>
      <c r="B89" s="7"/>
      <c r="C89" s="7"/>
      <c r="D89" s="46"/>
      <c r="E89" s="156"/>
      <c r="F89" s="88" t="s">
        <v>323</v>
      </c>
      <c r="G89" s="47">
        <f t="shared" si="0"/>
        <v>11291666.666666666</v>
      </c>
      <c r="H89" s="47">
        <f t="shared" si="2"/>
        <v>1716333333.333338</v>
      </c>
      <c r="I89" s="47">
        <f t="shared" si="4"/>
        <v>12237343.750000032</v>
      </c>
      <c r="J89" s="47">
        <f t="shared" si="1"/>
        <v>23529010.416666698</v>
      </c>
      <c r="K89" s="156"/>
      <c r="L89" s="7"/>
      <c r="M89" s="7"/>
      <c r="N89" s="7"/>
      <c r="O89" s="7"/>
      <c r="P89" s="7"/>
      <c r="Q89" s="7"/>
      <c r="R89" s="7"/>
      <c r="S89" s="7"/>
      <c r="T89" s="7"/>
      <c r="U89" s="7"/>
      <c r="V89" s="7"/>
      <c r="W89" s="7"/>
      <c r="X89" s="7"/>
      <c r="Y89" s="7"/>
      <c r="Z89" s="7"/>
      <c r="AA89" s="7"/>
    </row>
    <row r="90" spans="1:27" ht="15.5" x14ac:dyDescent="0.25">
      <c r="A90" s="7"/>
      <c r="B90" s="7"/>
      <c r="C90" s="7"/>
      <c r="D90" s="46"/>
      <c r="E90" s="156"/>
      <c r="F90" s="88" t="s">
        <v>325</v>
      </c>
      <c r="G90" s="47">
        <f t="shared" si="0"/>
        <v>11291666.666666666</v>
      </c>
      <c r="H90" s="47">
        <f t="shared" si="2"/>
        <v>1705041666.6666713</v>
      </c>
      <c r="I90" s="47">
        <f t="shared" si="4"/>
        <v>12157361.111111144</v>
      </c>
      <c r="J90" s="47">
        <f t="shared" si="1"/>
        <v>23449027.77777781</v>
      </c>
      <c r="K90" s="156"/>
      <c r="L90" s="7"/>
      <c r="M90" s="7"/>
      <c r="N90" s="7"/>
      <c r="O90" s="7"/>
      <c r="P90" s="7"/>
      <c r="Q90" s="7"/>
      <c r="R90" s="7"/>
      <c r="S90" s="7"/>
      <c r="T90" s="7"/>
      <c r="U90" s="7"/>
      <c r="V90" s="7"/>
      <c r="W90" s="7"/>
      <c r="X90" s="7"/>
      <c r="Y90" s="7"/>
      <c r="Z90" s="7"/>
      <c r="AA90" s="7"/>
    </row>
    <row r="91" spans="1:27" ht="15.5" x14ac:dyDescent="0.25">
      <c r="A91" s="7"/>
      <c r="B91" s="7"/>
      <c r="C91" s="7"/>
      <c r="D91" s="46"/>
      <c r="E91" s="156"/>
      <c r="F91" s="88" t="s">
        <v>327</v>
      </c>
      <c r="G91" s="47">
        <f t="shared" si="0"/>
        <v>11291666.666666666</v>
      </c>
      <c r="H91" s="47">
        <f t="shared" si="2"/>
        <v>1693750000.0000045</v>
      </c>
      <c r="I91" s="47">
        <f t="shared" si="4"/>
        <v>12077378.472222254</v>
      </c>
      <c r="J91" s="47">
        <f t="shared" si="1"/>
        <v>23369045.138888918</v>
      </c>
      <c r="K91" s="156"/>
      <c r="L91" s="7"/>
      <c r="M91" s="7"/>
      <c r="N91" s="7"/>
      <c r="O91" s="7"/>
      <c r="P91" s="7"/>
      <c r="Q91" s="7"/>
      <c r="R91" s="7"/>
      <c r="S91" s="7"/>
      <c r="T91" s="7"/>
      <c r="U91" s="7"/>
      <c r="V91" s="7"/>
      <c r="W91" s="7"/>
      <c r="X91" s="7"/>
      <c r="Y91" s="7"/>
      <c r="Z91" s="7"/>
      <c r="AA91" s="7"/>
    </row>
    <row r="92" spans="1:27" ht="15.5" x14ac:dyDescent="0.25">
      <c r="A92" s="7"/>
      <c r="B92" s="7"/>
      <c r="C92" s="7"/>
      <c r="D92" s="46"/>
      <c r="E92" s="156"/>
      <c r="F92" s="88" t="s">
        <v>328</v>
      </c>
      <c r="G92" s="47">
        <f t="shared" si="0"/>
        <v>11291666.666666666</v>
      </c>
      <c r="H92" s="47">
        <f t="shared" si="2"/>
        <v>1682458333.3333378</v>
      </c>
      <c r="I92" s="47">
        <f t="shared" si="4"/>
        <v>11997395.833333364</v>
      </c>
      <c r="J92" s="47">
        <f t="shared" si="1"/>
        <v>23289062.50000003</v>
      </c>
      <c r="K92" s="156"/>
      <c r="L92" s="7"/>
      <c r="M92" s="7"/>
      <c r="N92" s="7"/>
      <c r="O92" s="7"/>
      <c r="P92" s="7"/>
      <c r="Q92" s="7"/>
      <c r="R92" s="7"/>
      <c r="S92" s="7"/>
      <c r="T92" s="7"/>
      <c r="U92" s="7"/>
      <c r="V92" s="7"/>
      <c r="W92" s="7"/>
      <c r="X92" s="7"/>
      <c r="Y92" s="7"/>
      <c r="Z92" s="7"/>
      <c r="AA92" s="7"/>
    </row>
    <row r="93" spans="1:27" ht="15.5" x14ac:dyDescent="0.25">
      <c r="A93" s="7"/>
      <c r="B93" s="7"/>
      <c r="C93" s="7"/>
      <c r="D93" s="46"/>
      <c r="E93" s="156"/>
      <c r="F93" s="88" t="s">
        <v>329</v>
      </c>
      <c r="G93" s="47">
        <f t="shared" si="0"/>
        <v>11291666.666666666</v>
      </c>
      <c r="H93" s="47">
        <f t="shared" si="2"/>
        <v>1671166666.666671</v>
      </c>
      <c r="I93" s="47">
        <f t="shared" si="4"/>
        <v>11917413.194444476</v>
      </c>
      <c r="J93" s="47">
        <f t="shared" si="1"/>
        <v>23209079.861111142</v>
      </c>
      <c r="K93" s="156"/>
      <c r="L93" s="7"/>
      <c r="M93" s="7"/>
      <c r="N93" s="7"/>
      <c r="O93" s="7"/>
      <c r="P93" s="7"/>
      <c r="Q93" s="7"/>
      <c r="R93" s="7"/>
      <c r="S93" s="7"/>
      <c r="T93" s="7"/>
      <c r="U93" s="7"/>
      <c r="V93" s="7"/>
      <c r="W93" s="7"/>
      <c r="X93" s="7"/>
      <c r="Y93" s="7"/>
      <c r="Z93" s="7"/>
      <c r="AA93" s="7"/>
    </row>
    <row r="94" spans="1:27" ht="15.5" x14ac:dyDescent="0.25">
      <c r="A94" s="7"/>
      <c r="B94" s="7"/>
      <c r="C94" s="7"/>
      <c r="D94" s="46"/>
      <c r="E94" s="156"/>
      <c r="F94" s="88" t="s">
        <v>330</v>
      </c>
      <c r="G94" s="47">
        <f t="shared" si="0"/>
        <v>11291666.666666666</v>
      </c>
      <c r="H94" s="47">
        <f t="shared" si="2"/>
        <v>1659875000.0000043</v>
      </c>
      <c r="I94" s="47">
        <f t="shared" si="4"/>
        <v>11837430.555555584</v>
      </c>
      <c r="J94" s="47">
        <f t="shared" si="1"/>
        <v>23129097.22222225</v>
      </c>
      <c r="K94" s="156"/>
      <c r="L94" s="7"/>
      <c r="M94" s="7"/>
      <c r="N94" s="7"/>
      <c r="O94" s="7"/>
      <c r="P94" s="7"/>
      <c r="Q94" s="7"/>
      <c r="R94" s="7"/>
      <c r="S94" s="7"/>
      <c r="T94" s="7"/>
      <c r="U94" s="7"/>
      <c r="V94" s="7"/>
      <c r="W94" s="7"/>
      <c r="X94" s="7"/>
      <c r="Y94" s="7"/>
      <c r="Z94" s="7"/>
      <c r="AA94" s="7"/>
    </row>
    <row r="95" spans="1:27" ht="15.5" x14ac:dyDescent="0.25">
      <c r="A95" s="7"/>
      <c r="B95" s="7"/>
      <c r="C95" s="7"/>
      <c r="D95" s="46"/>
      <c r="E95" s="156"/>
      <c r="F95" s="88" t="s">
        <v>331</v>
      </c>
      <c r="G95" s="47">
        <f t="shared" si="0"/>
        <v>11291666.666666666</v>
      </c>
      <c r="H95" s="47">
        <f t="shared" si="2"/>
        <v>1648583333.3333375</v>
      </c>
      <c r="I95" s="47">
        <f t="shared" si="4"/>
        <v>11757447.916666696</v>
      </c>
      <c r="J95" s="47">
        <f t="shared" si="1"/>
        <v>23049114.583333362</v>
      </c>
      <c r="K95" s="156"/>
      <c r="L95" s="7"/>
      <c r="M95" s="7"/>
      <c r="N95" s="7"/>
      <c r="O95" s="7"/>
      <c r="P95" s="7"/>
      <c r="Q95" s="7"/>
      <c r="R95" s="7"/>
      <c r="S95" s="7"/>
      <c r="T95" s="7"/>
      <c r="U95" s="7"/>
      <c r="V95" s="7"/>
      <c r="W95" s="7"/>
      <c r="X95" s="7"/>
      <c r="Y95" s="7"/>
      <c r="Z95" s="7"/>
      <c r="AA95" s="7"/>
    </row>
    <row r="96" spans="1:27" ht="15.5" x14ac:dyDescent="0.25">
      <c r="A96" s="7"/>
      <c r="B96" s="7"/>
      <c r="C96" s="7"/>
      <c r="D96" s="46"/>
      <c r="E96" s="156"/>
      <c r="F96" s="88" t="s">
        <v>332</v>
      </c>
      <c r="G96" s="47">
        <f t="shared" si="0"/>
        <v>11291666.666666666</v>
      </c>
      <c r="H96" s="47">
        <f t="shared" si="2"/>
        <v>1637291666.6666708</v>
      </c>
      <c r="I96" s="47">
        <f t="shared" si="4"/>
        <v>11677465.277777806</v>
      </c>
      <c r="J96" s="47">
        <f t="shared" si="1"/>
        <v>22969131.94444447</v>
      </c>
      <c r="K96" s="156"/>
      <c r="L96" s="7"/>
      <c r="M96" s="7"/>
      <c r="N96" s="7"/>
      <c r="O96" s="7"/>
      <c r="P96" s="7"/>
      <c r="Q96" s="7"/>
      <c r="R96" s="7"/>
      <c r="S96" s="7"/>
      <c r="T96" s="7"/>
      <c r="U96" s="7"/>
      <c r="V96" s="7"/>
      <c r="W96" s="7"/>
      <c r="X96" s="7"/>
      <c r="Y96" s="7"/>
      <c r="Z96" s="7"/>
      <c r="AA96" s="7"/>
    </row>
    <row r="97" spans="1:27" ht="15.5" x14ac:dyDescent="0.25">
      <c r="A97" s="7"/>
      <c r="B97" s="7"/>
      <c r="C97" s="7"/>
      <c r="D97" s="46"/>
      <c r="E97" s="157"/>
      <c r="F97" s="88" t="s">
        <v>333</v>
      </c>
      <c r="G97" s="47">
        <f t="shared" si="0"/>
        <v>11291666.666666666</v>
      </c>
      <c r="H97" s="47">
        <f t="shared" si="2"/>
        <v>1626000000.0000041</v>
      </c>
      <c r="I97" s="47">
        <f t="shared" si="4"/>
        <v>11597482.638888918</v>
      </c>
      <c r="J97" s="47">
        <f t="shared" si="1"/>
        <v>22889149.305555582</v>
      </c>
      <c r="K97" s="157"/>
      <c r="L97" s="7"/>
      <c r="M97" s="7"/>
      <c r="N97" s="7"/>
      <c r="O97" s="7"/>
      <c r="P97" s="7"/>
      <c r="Q97" s="7"/>
      <c r="R97" s="7"/>
      <c r="S97" s="7"/>
      <c r="T97" s="7"/>
      <c r="U97" s="7"/>
      <c r="V97" s="7"/>
      <c r="W97" s="7"/>
      <c r="X97" s="7"/>
      <c r="Y97" s="7"/>
      <c r="Z97" s="7"/>
      <c r="AA97" s="7"/>
    </row>
    <row r="98" spans="1:27" ht="15.5" x14ac:dyDescent="0.25">
      <c r="A98" s="7"/>
      <c r="B98" s="7"/>
      <c r="C98" s="7"/>
      <c r="D98" s="46"/>
      <c r="E98" s="178">
        <v>2042</v>
      </c>
      <c r="F98" s="88" t="s">
        <v>316</v>
      </c>
      <c r="G98" s="47">
        <f t="shared" si="0"/>
        <v>11291666.666666666</v>
      </c>
      <c r="H98" s="47">
        <f t="shared" si="2"/>
        <v>1614708333.3333373</v>
      </c>
      <c r="I98" s="47">
        <f t="shared" si="4"/>
        <v>11517500.000000028</v>
      </c>
      <c r="J98" s="47">
        <f t="shared" si="1"/>
        <v>22809166.666666694</v>
      </c>
      <c r="K98" s="177">
        <f>SUM(J98:J109)</f>
        <v>268431145.83333361</v>
      </c>
      <c r="L98" s="7"/>
      <c r="M98" s="7"/>
      <c r="N98" s="7"/>
      <c r="O98" s="7"/>
      <c r="P98" s="7"/>
      <c r="Q98" s="7"/>
      <c r="R98" s="7"/>
      <c r="S98" s="7"/>
      <c r="T98" s="7"/>
      <c r="U98" s="7"/>
      <c r="V98" s="7"/>
      <c r="W98" s="7"/>
      <c r="X98" s="7"/>
      <c r="Y98" s="7"/>
      <c r="Z98" s="7"/>
      <c r="AA98" s="7"/>
    </row>
    <row r="99" spans="1:27" ht="15.5" x14ac:dyDescent="0.25">
      <c r="A99" s="7"/>
      <c r="B99" s="7"/>
      <c r="C99" s="7"/>
      <c r="D99" s="46"/>
      <c r="E99" s="156"/>
      <c r="F99" s="88" t="s">
        <v>319</v>
      </c>
      <c r="G99" s="47">
        <f t="shared" si="0"/>
        <v>11291666.666666666</v>
      </c>
      <c r="H99" s="47">
        <f t="shared" si="2"/>
        <v>1603416666.6666706</v>
      </c>
      <c r="I99" s="47">
        <f t="shared" si="4"/>
        <v>11437517.36111114</v>
      </c>
      <c r="J99" s="47">
        <f t="shared" si="1"/>
        <v>22729184.027777806</v>
      </c>
      <c r="K99" s="156"/>
      <c r="L99" s="7"/>
      <c r="M99" s="7"/>
      <c r="N99" s="7"/>
      <c r="O99" s="7"/>
      <c r="P99" s="7"/>
      <c r="Q99" s="7"/>
      <c r="R99" s="7"/>
      <c r="S99" s="7"/>
      <c r="T99" s="7"/>
      <c r="U99" s="7"/>
      <c r="V99" s="7"/>
      <c r="W99" s="7"/>
      <c r="X99" s="7"/>
      <c r="Y99" s="7"/>
      <c r="Z99" s="7"/>
      <c r="AA99" s="7"/>
    </row>
    <row r="100" spans="1:27" ht="15.5" x14ac:dyDescent="0.25">
      <c r="A100" s="7"/>
      <c r="B100" s="7"/>
      <c r="C100" s="7"/>
      <c r="D100" s="46"/>
      <c r="E100" s="156"/>
      <c r="F100" s="88" t="s">
        <v>321</v>
      </c>
      <c r="G100" s="47">
        <f t="shared" si="0"/>
        <v>11291666.666666666</v>
      </c>
      <c r="H100" s="47">
        <f t="shared" si="2"/>
        <v>1592125000.0000038</v>
      </c>
      <c r="I100" s="47">
        <f t="shared" si="4"/>
        <v>11357534.722222248</v>
      </c>
      <c r="J100" s="47">
        <f t="shared" si="1"/>
        <v>22649201.388888914</v>
      </c>
      <c r="K100" s="156"/>
      <c r="L100" s="7"/>
      <c r="M100" s="7"/>
      <c r="N100" s="7"/>
      <c r="O100" s="7"/>
      <c r="P100" s="7"/>
      <c r="Q100" s="7"/>
      <c r="R100" s="7"/>
      <c r="S100" s="7"/>
      <c r="T100" s="7"/>
      <c r="U100" s="7"/>
      <c r="V100" s="7"/>
      <c r="W100" s="7"/>
      <c r="X100" s="7"/>
      <c r="Y100" s="7"/>
      <c r="Z100" s="7"/>
      <c r="AA100" s="7"/>
    </row>
    <row r="101" spans="1:27" ht="15.5" x14ac:dyDescent="0.25">
      <c r="A101" s="7"/>
      <c r="B101" s="7"/>
      <c r="C101" s="7"/>
      <c r="D101" s="46"/>
      <c r="E101" s="156"/>
      <c r="F101" s="88" t="s">
        <v>323</v>
      </c>
      <c r="G101" s="47">
        <f t="shared" si="0"/>
        <v>11291666.666666666</v>
      </c>
      <c r="H101" s="47">
        <f t="shared" si="2"/>
        <v>1580833333.3333371</v>
      </c>
      <c r="I101" s="47">
        <f t="shared" si="4"/>
        <v>11277552.083333358</v>
      </c>
      <c r="J101" s="47">
        <f t="shared" si="1"/>
        <v>22569218.750000022</v>
      </c>
      <c r="K101" s="156"/>
      <c r="L101" s="7"/>
      <c r="M101" s="7"/>
      <c r="N101" s="7"/>
      <c r="O101" s="7"/>
      <c r="P101" s="7"/>
      <c r="Q101" s="7"/>
      <c r="R101" s="7"/>
      <c r="S101" s="7"/>
      <c r="T101" s="7"/>
      <c r="U101" s="7"/>
      <c r="V101" s="7"/>
      <c r="W101" s="7"/>
      <c r="X101" s="7"/>
      <c r="Y101" s="7"/>
      <c r="Z101" s="7"/>
      <c r="AA101" s="7"/>
    </row>
    <row r="102" spans="1:27" ht="15.5" x14ac:dyDescent="0.25">
      <c r="A102" s="7"/>
      <c r="B102" s="7"/>
      <c r="C102" s="7"/>
      <c r="D102" s="46"/>
      <c r="E102" s="156"/>
      <c r="F102" s="88" t="s">
        <v>325</v>
      </c>
      <c r="G102" s="47">
        <f t="shared" si="0"/>
        <v>11291666.666666666</v>
      </c>
      <c r="H102" s="47">
        <f t="shared" si="2"/>
        <v>1569541666.6666703</v>
      </c>
      <c r="I102" s="47">
        <f t="shared" si="4"/>
        <v>11197569.44444447</v>
      </c>
      <c r="J102" s="47">
        <f t="shared" si="1"/>
        <v>22489236.111111134</v>
      </c>
      <c r="K102" s="156"/>
      <c r="L102" s="7"/>
      <c r="M102" s="7"/>
      <c r="N102" s="7"/>
      <c r="O102" s="7"/>
      <c r="P102" s="7"/>
      <c r="Q102" s="7"/>
      <c r="R102" s="7"/>
      <c r="S102" s="7"/>
      <c r="T102" s="7"/>
      <c r="U102" s="7"/>
      <c r="V102" s="7"/>
      <c r="W102" s="7"/>
      <c r="X102" s="7"/>
      <c r="Y102" s="7"/>
      <c r="Z102" s="7"/>
      <c r="AA102" s="7"/>
    </row>
    <row r="103" spans="1:27" ht="15.5" x14ac:dyDescent="0.25">
      <c r="A103" s="7"/>
      <c r="B103" s="7"/>
      <c r="C103" s="7"/>
      <c r="D103" s="46"/>
      <c r="E103" s="156"/>
      <c r="F103" s="88" t="s">
        <v>327</v>
      </c>
      <c r="G103" s="47">
        <f t="shared" si="0"/>
        <v>11291666.666666666</v>
      </c>
      <c r="H103" s="47">
        <f t="shared" si="2"/>
        <v>1558250000.0000036</v>
      </c>
      <c r="I103" s="47">
        <f t="shared" si="4"/>
        <v>11117586.80555558</v>
      </c>
      <c r="J103" s="47">
        <f t="shared" si="1"/>
        <v>22409253.472222246</v>
      </c>
      <c r="K103" s="156"/>
      <c r="L103" s="7"/>
      <c r="M103" s="7"/>
      <c r="N103" s="7"/>
      <c r="O103" s="7"/>
      <c r="P103" s="7"/>
      <c r="Q103" s="7"/>
      <c r="R103" s="7"/>
      <c r="S103" s="7"/>
      <c r="T103" s="7"/>
      <c r="U103" s="7"/>
      <c r="V103" s="7"/>
      <c r="W103" s="7"/>
      <c r="X103" s="7"/>
      <c r="Y103" s="7"/>
      <c r="Z103" s="7"/>
      <c r="AA103" s="7"/>
    </row>
    <row r="104" spans="1:27" ht="15.5" x14ac:dyDescent="0.25">
      <c r="A104" s="7"/>
      <c r="B104" s="7"/>
      <c r="C104" s="7"/>
      <c r="D104" s="46"/>
      <c r="E104" s="156"/>
      <c r="F104" s="88" t="s">
        <v>328</v>
      </c>
      <c r="G104" s="47">
        <f t="shared" si="0"/>
        <v>11291666.666666666</v>
      </c>
      <c r="H104" s="47">
        <f t="shared" si="2"/>
        <v>1546958333.3333368</v>
      </c>
      <c r="I104" s="47">
        <f t="shared" si="4"/>
        <v>11037604.166666692</v>
      </c>
      <c r="J104" s="47">
        <f t="shared" si="1"/>
        <v>22329270.833333358</v>
      </c>
      <c r="K104" s="156"/>
      <c r="L104" s="7"/>
      <c r="M104" s="7"/>
      <c r="N104" s="7"/>
      <c r="O104" s="7"/>
      <c r="P104" s="7"/>
      <c r="Q104" s="7"/>
      <c r="R104" s="7"/>
      <c r="S104" s="7"/>
      <c r="T104" s="7"/>
      <c r="U104" s="7"/>
      <c r="V104" s="7"/>
      <c r="W104" s="7"/>
      <c r="X104" s="7"/>
      <c r="Y104" s="7"/>
      <c r="Z104" s="7"/>
      <c r="AA104" s="7"/>
    </row>
    <row r="105" spans="1:27" ht="15.5" x14ac:dyDescent="0.25">
      <c r="A105" s="7"/>
      <c r="B105" s="7"/>
      <c r="C105" s="7"/>
      <c r="D105" s="46"/>
      <c r="E105" s="156"/>
      <c r="F105" s="88" t="s">
        <v>329</v>
      </c>
      <c r="G105" s="47">
        <f t="shared" si="0"/>
        <v>11291666.666666666</v>
      </c>
      <c r="H105" s="47">
        <f t="shared" si="2"/>
        <v>1535666666.6666701</v>
      </c>
      <c r="I105" s="47">
        <f t="shared" si="4"/>
        <v>10957621.5277778</v>
      </c>
      <c r="J105" s="47">
        <f t="shared" si="1"/>
        <v>22249288.194444466</v>
      </c>
      <c r="K105" s="156"/>
      <c r="L105" s="7"/>
      <c r="M105" s="7"/>
      <c r="N105" s="7"/>
      <c r="O105" s="7"/>
      <c r="P105" s="7"/>
      <c r="Q105" s="7"/>
      <c r="R105" s="7"/>
      <c r="S105" s="7"/>
      <c r="T105" s="7"/>
      <c r="U105" s="7"/>
      <c r="V105" s="7"/>
      <c r="W105" s="7"/>
      <c r="X105" s="7"/>
      <c r="Y105" s="7"/>
      <c r="Z105" s="7"/>
      <c r="AA105" s="7"/>
    </row>
    <row r="106" spans="1:27" ht="15.5" x14ac:dyDescent="0.25">
      <c r="A106" s="7"/>
      <c r="B106" s="7"/>
      <c r="C106" s="7"/>
      <c r="D106" s="46"/>
      <c r="E106" s="156"/>
      <c r="F106" s="88" t="s">
        <v>330</v>
      </c>
      <c r="G106" s="47">
        <f t="shared" si="0"/>
        <v>11291666.666666666</v>
      </c>
      <c r="H106" s="47">
        <f t="shared" si="2"/>
        <v>1524375000.0000033</v>
      </c>
      <c r="I106" s="47">
        <f t="shared" si="4"/>
        <v>10877638.888888912</v>
      </c>
      <c r="J106" s="47">
        <f t="shared" si="1"/>
        <v>22169305.555555578</v>
      </c>
      <c r="K106" s="156"/>
      <c r="L106" s="7"/>
      <c r="M106" s="7"/>
      <c r="N106" s="7"/>
      <c r="O106" s="7"/>
      <c r="P106" s="7"/>
      <c r="Q106" s="7"/>
      <c r="R106" s="7"/>
      <c r="S106" s="7"/>
      <c r="T106" s="7"/>
      <c r="U106" s="7"/>
      <c r="V106" s="7"/>
      <c r="W106" s="7"/>
      <c r="X106" s="7"/>
      <c r="Y106" s="7"/>
      <c r="Z106" s="7"/>
      <c r="AA106" s="7"/>
    </row>
    <row r="107" spans="1:27" ht="15.5" x14ac:dyDescent="0.25">
      <c r="A107" s="7"/>
      <c r="B107" s="7"/>
      <c r="C107" s="7"/>
      <c r="D107" s="46"/>
      <c r="E107" s="156"/>
      <c r="F107" s="88" t="s">
        <v>331</v>
      </c>
      <c r="G107" s="47">
        <f t="shared" si="0"/>
        <v>11291666.666666666</v>
      </c>
      <c r="H107" s="47">
        <f t="shared" si="2"/>
        <v>1513083333.3333366</v>
      </c>
      <c r="I107" s="47">
        <f t="shared" si="4"/>
        <v>10797656.250000022</v>
      </c>
      <c r="J107" s="47">
        <f t="shared" si="1"/>
        <v>22089322.916666687</v>
      </c>
      <c r="K107" s="156"/>
      <c r="L107" s="7"/>
      <c r="M107" s="7"/>
      <c r="N107" s="7"/>
      <c r="O107" s="7"/>
      <c r="P107" s="7"/>
      <c r="Q107" s="7"/>
      <c r="R107" s="7"/>
      <c r="S107" s="7"/>
      <c r="T107" s="7"/>
      <c r="U107" s="7"/>
      <c r="V107" s="7"/>
      <c r="W107" s="7"/>
      <c r="X107" s="7"/>
      <c r="Y107" s="7"/>
      <c r="Z107" s="7"/>
      <c r="AA107" s="7"/>
    </row>
    <row r="108" spans="1:27" ht="15.5" x14ac:dyDescent="0.25">
      <c r="A108" s="7"/>
      <c r="B108" s="7"/>
      <c r="C108" s="7"/>
      <c r="D108" s="46"/>
      <c r="E108" s="156"/>
      <c r="F108" s="88" t="s">
        <v>332</v>
      </c>
      <c r="G108" s="47">
        <f t="shared" si="0"/>
        <v>11291666.666666666</v>
      </c>
      <c r="H108" s="47">
        <f t="shared" si="2"/>
        <v>1501791666.6666698</v>
      </c>
      <c r="I108" s="47">
        <f t="shared" si="4"/>
        <v>10717673.611111132</v>
      </c>
      <c r="J108" s="47">
        <f t="shared" si="1"/>
        <v>22009340.277777798</v>
      </c>
      <c r="K108" s="156"/>
      <c r="L108" s="7"/>
      <c r="M108" s="7"/>
      <c r="N108" s="7"/>
      <c r="O108" s="7"/>
      <c r="P108" s="7"/>
      <c r="Q108" s="7"/>
      <c r="R108" s="7"/>
      <c r="S108" s="7"/>
      <c r="T108" s="7"/>
      <c r="U108" s="7"/>
      <c r="V108" s="7"/>
      <c r="W108" s="7"/>
      <c r="X108" s="7"/>
      <c r="Y108" s="7"/>
      <c r="Z108" s="7"/>
      <c r="AA108" s="7"/>
    </row>
    <row r="109" spans="1:27" ht="15.5" x14ac:dyDescent="0.25">
      <c r="A109" s="7"/>
      <c r="B109" s="7"/>
      <c r="C109" s="7"/>
      <c r="D109" s="46"/>
      <c r="E109" s="157"/>
      <c r="F109" s="88" t="s">
        <v>333</v>
      </c>
      <c r="G109" s="47">
        <f t="shared" si="0"/>
        <v>11291666.666666666</v>
      </c>
      <c r="H109" s="47">
        <f t="shared" si="2"/>
        <v>1490500000.0000031</v>
      </c>
      <c r="I109" s="47">
        <f t="shared" si="4"/>
        <v>10637690.972222244</v>
      </c>
      <c r="J109" s="47">
        <f t="shared" si="1"/>
        <v>21929357.63888891</v>
      </c>
      <c r="K109" s="157"/>
      <c r="L109" s="7"/>
      <c r="M109" s="7"/>
      <c r="N109" s="7"/>
      <c r="O109" s="7"/>
      <c r="P109" s="7"/>
      <c r="Q109" s="7"/>
      <c r="R109" s="7"/>
      <c r="S109" s="7"/>
      <c r="T109" s="7"/>
      <c r="U109" s="7"/>
      <c r="V109" s="7"/>
      <c r="W109" s="7"/>
      <c r="X109" s="7"/>
      <c r="Y109" s="7"/>
      <c r="Z109" s="7"/>
      <c r="AA109" s="7"/>
    </row>
    <row r="110" spans="1:27" ht="15.5" x14ac:dyDescent="0.25">
      <c r="A110" s="7"/>
      <c r="B110" s="7"/>
      <c r="C110" s="7"/>
      <c r="D110" s="46"/>
      <c r="E110" s="178">
        <v>2043</v>
      </c>
      <c r="F110" s="88" t="s">
        <v>316</v>
      </c>
      <c r="G110" s="47">
        <f t="shared" si="0"/>
        <v>11291666.666666666</v>
      </c>
      <c r="H110" s="47">
        <f t="shared" si="2"/>
        <v>1479208333.3333364</v>
      </c>
      <c r="I110" s="47">
        <f t="shared" si="4"/>
        <v>10557708.333333354</v>
      </c>
      <c r="J110" s="47">
        <f t="shared" si="1"/>
        <v>21849375.000000022</v>
      </c>
      <c r="K110" s="177">
        <f>SUM(J110:J121)</f>
        <v>256913645.83333355</v>
      </c>
      <c r="L110" s="7"/>
      <c r="M110" s="7"/>
      <c r="N110" s="7"/>
      <c r="O110" s="7"/>
      <c r="P110" s="7"/>
      <c r="Q110" s="7"/>
      <c r="R110" s="7"/>
      <c r="S110" s="7"/>
      <c r="T110" s="7"/>
      <c r="U110" s="7"/>
      <c r="V110" s="7"/>
      <c r="W110" s="7"/>
      <c r="X110" s="7"/>
      <c r="Y110" s="7"/>
      <c r="Z110" s="7"/>
      <c r="AA110" s="7"/>
    </row>
    <row r="111" spans="1:27" ht="15.5" x14ac:dyDescent="0.25">
      <c r="A111" s="7"/>
      <c r="B111" s="7"/>
      <c r="C111" s="7"/>
      <c r="D111" s="46"/>
      <c r="E111" s="156"/>
      <c r="F111" s="88" t="s">
        <v>319</v>
      </c>
      <c r="G111" s="47">
        <f t="shared" si="0"/>
        <v>11291666.666666666</v>
      </c>
      <c r="H111" s="47">
        <f t="shared" si="2"/>
        <v>1467916666.6666696</v>
      </c>
      <c r="I111" s="47">
        <f t="shared" si="4"/>
        <v>10477725.694444465</v>
      </c>
      <c r="J111" s="47">
        <f t="shared" si="1"/>
        <v>21769392.361111131</v>
      </c>
      <c r="K111" s="156"/>
      <c r="L111" s="7"/>
      <c r="M111" s="7"/>
      <c r="N111" s="7"/>
      <c r="O111" s="7"/>
      <c r="P111" s="7"/>
      <c r="Q111" s="7"/>
      <c r="R111" s="7"/>
      <c r="S111" s="7"/>
      <c r="T111" s="7"/>
      <c r="U111" s="7"/>
      <c r="V111" s="7"/>
      <c r="W111" s="7"/>
      <c r="X111" s="7"/>
      <c r="Y111" s="7"/>
      <c r="Z111" s="7"/>
      <c r="AA111" s="7"/>
    </row>
    <row r="112" spans="1:27" ht="15.5" x14ac:dyDescent="0.25">
      <c r="A112" s="7"/>
      <c r="B112" s="7"/>
      <c r="C112" s="7"/>
      <c r="D112" s="46"/>
      <c r="E112" s="156"/>
      <c r="F112" s="88" t="s">
        <v>321</v>
      </c>
      <c r="G112" s="47">
        <f t="shared" si="0"/>
        <v>11291666.666666666</v>
      </c>
      <c r="H112" s="47">
        <f t="shared" si="2"/>
        <v>1456625000.0000029</v>
      </c>
      <c r="I112" s="47">
        <f t="shared" si="4"/>
        <v>10397743.055555576</v>
      </c>
      <c r="J112" s="47">
        <f t="shared" si="1"/>
        <v>21689409.722222243</v>
      </c>
      <c r="K112" s="156"/>
      <c r="L112" s="7"/>
      <c r="M112" s="7"/>
      <c r="N112" s="7"/>
      <c r="O112" s="7"/>
      <c r="P112" s="7"/>
      <c r="Q112" s="7"/>
      <c r="R112" s="7"/>
      <c r="S112" s="7"/>
      <c r="T112" s="7"/>
      <c r="U112" s="7"/>
      <c r="V112" s="7"/>
      <c r="W112" s="7"/>
      <c r="X112" s="7"/>
      <c r="Y112" s="7"/>
      <c r="Z112" s="7"/>
      <c r="AA112" s="7"/>
    </row>
    <row r="113" spans="1:27" ht="15.5" x14ac:dyDescent="0.25">
      <c r="A113" s="7"/>
      <c r="B113" s="7"/>
      <c r="C113" s="7"/>
      <c r="D113" s="46"/>
      <c r="E113" s="156"/>
      <c r="F113" s="88" t="s">
        <v>323</v>
      </c>
      <c r="G113" s="47">
        <f t="shared" si="0"/>
        <v>11291666.666666666</v>
      </c>
      <c r="H113" s="47">
        <f t="shared" si="2"/>
        <v>1445333333.3333361</v>
      </c>
      <c r="I113" s="47">
        <f t="shared" si="4"/>
        <v>10317760.416666687</v>
      </c>
      <c r="J113" s="47">
        <f t="shared" si="1"/>
        <v>21609427.083333351</v>
      </c>
      <c r="K113" s="156"/>
      <c r="L113" s="7"/>
      <c r="M113" s="7"/>
      <c r="N113" s="7"/>
      <c r="O113" s="7"/>
      <c r="P113" s="7"/>
      <c r="Q113" s="7"/>
      <c r="R113" s="7"/>
      <c r="S113" s="7"/>
      <c r="T113" s="7"/>
      <c r="U113" s="7"/>
      <c r="V113" s="7"/>
      <c r="W113" s="7"/>
      <c r="X113" s="7"/>
      <c r="Y113" s="7"/>
      <c r="Z113" s="7"/>
      <c r="AA113" s="7"/>
    </row>
    <row r="114" spans="1:27" ht="15.5" x14ac:dyDescent="0.25">
      <c r="A114" s="7"/>
      <c r="B114" s="7"/>
      <c r="C114" s="7"/>
      <c r="D114" s="46"/>
      <c r="E114" s="156"/>
      <c r="F114" s="88" t="s">
        <v>325</v>
      </c>
      <c r="G114" s="47">
        <f t="shared" si="0"/>
        <v>11291666.666666666</v>
      </c>
      <c r="H114" s="47">
        <f t="shared" si="2"/>
        <v>1434041666.6666694</v>
      </c>
      <c r="I114" s="47">
        <f t="shared" si="4"/>
        <v>10237777.777777797</v>
      </c>
      <c r="J114" s="47">
        <f t="shared" si="1"/>
        <v>21529444.444444463</v>
      </c>
      <c r="K114" s="156"/>
      <c r="L114" s="7"/>
      <c r="M114" s="7"/>
      <c r="N114" s="7"/>
      <c r="O114" s="7"/>
      <c r="P114" s="7"/>
      <c r="Q114" s="7"/>
      <c r="R114" s="7"/>
      <c r="S114" s="7"/>
      <c r="T114" s="7"/>
      <c r="U114" s="7"/>
      <c r="V114" s="7"/>
      <c r="W114" s="7"/>
      <c r="X114" s="7"/>
      <c r="Y114" s="7"/>
      <c r="Z114" s="7"/>
      <c r="AA114" s="7"/>
    </row>
    <row r="115" spans="1:27" ht="15.5" x14ac:dyDescent="0.25">
      <c r="A115" s="7"/>
      <c r="B115" s="7"/>
      <c r="C115" s="7"/>
      <c r="D115" s="46"/>
      <c r="E115" s="156"/>
      <c r="F115" s="88" t="s">
        <v>327</v>
      </c>
      <c r="G115" s="47">
        <f t="shared" si="0"/>
        <v>11291666.666666666</v>
      </c>
      <c r="H115" s="47">
        <f t="shared" si="2"/>
        <v>1422750000.0000026</v>
      </c>
      <c r="I115" s="47">
        <f t="shared" si="4"/>
        <v>10157795.138888907</v>
      </c>
      <c r="J115" s="47">
        <f t="shared" si="1"/>
        <v>21449461.805555575</v>
      </c>
      <c r="K115" s="156"/>
      <c r="L115" s="7"/>
      <c r="M115" s="7"/>
      <c r="N115" s="7"/>
      <c r="O115" s="7"/>
      <c r="P115" s="7"/>
      <c r="Q115" s="7"/>
      <c r="R115" s="7"/>
      <c r="S115" s="7"/>
      <c r="T115" s="7"/>
      <c r="U115" s="7"/>
      <c r="V115" s="7"/>
      <c r="W115" s="7"/>
      <c r="X115" s="7"/>
      <c r="Y115" s="7"/>
      <c r="Z115" s="7"/>
      <c r="AA115" s="7"/>
    </row>
    <row r="116" spans="1:27" ht="15.5" x14ac:dyDescent="0.25">
      <c r="A116" s="7"/>
      <c r="B116" s="7"/>
      <c r="C116" s="7"/>
      <c r="D116" s="46"/>
      <c r="E116" s="156"/>
      <c r="F116" s="88" t="s">
        <v>328</v>
      </c>
      <c r="G116" s="47">
        <f t="shared" si="0"/>
        <v>11291666.666666666</v>
      </c>
      <c r="H116" s="47">
        <f t="shared" si="2"/>
        <v>1411458333.3333359</v>
      </c>
      <c r="I116" s="47">
        <f t="shared" si="4"/>
        <v>10077812.500000017</v>
      </c>
      <c r="J116" s="47">
        <f t="shared" si="1"/>
        <v>21369479.166666683</v>
      </c>
      <c r="K116" s="156"/>
      <c r="L116" s="7"/>
      <c r="M116" s="7"/>
      <c r="N116" s="7"/>
      <c r="O116" s="7"/>
      <c r="P116" s="7"/>
      <c r="Q116" s="7"/>
      <c r="R116" s="7"/>
      <c r="S116" s="7"/>
      <c r="T116" s="7"/>
      <c r="U116" s="7"/>
      <c r="V116" s="7"/>
      <c r="W116" s="7"/>
      <c r="X116" s="7"/>
      <c r="Y116" s="7"/>
      <c r="Z116" s="7"/>
      <c r="AA116" s="7"/>
    </row>
    <row r="117" spans="1:27" ht="15.5" x14ac:dyDescent="0.25">
      <c r="A117" s="7"/>
      <c r="B117" s="7"/>
      <c r="C117" s="7"/>
      <c r="D117" s="46"/>
      <c r="E117" s="156"/>
      <c r="F117" s="88" t="s">
        <v>329</v>
      </c>
      <c r="G117" s="47">
        <f t="shared" si="0"/>
        <v>11291666.666666666</v>
      </c>
      <c r="H117" s="47">
        <f t="shared" si="2"/>
        <v>1400166666.6666691</v>
      </c>
      <c r="I117" s="47">
        <f t="shared" si="4"/>
        <v>9997829.8611111287</v>
      </c>
      <c r="J117" s="47">
        <f t="shared" si="1"/>
        <v>21289496.527777795</v>
      </c>
      <c r="K117" s="156"/>
      <c r="L117" s="7"/>
      <c r="M117" s="7"/>
      <c r="N117" s="7"/>
      <c r="O117" s="7"/>
      <c r="P117" s="7"/>
      <c r="Q117" s="7"/>
      <c r="R117" s="7"/>
      <c r="S117" s="7"/>
      <c r="T117" s="7"/>
      <c r="U117" s="7"/>
      <c r="V117" s="7"/>
      <c r="W117" s="7"/>
      <c r="X117" s="7"/>
      <c r="Y117" s="7"/>
      <c r="Z117" s="7"/>
      <c r="AA117" s="7"/>
    </row>
    <row r="118" spans="1:27" ht="15.5" x14ac:dyDescent="0.25">
      <c r="A118" s="7"/>
      <c r="B118" s="7"/>
      <c r="C118" s="7"/>
      <c r="D118" s="46"/>
      <c r="E118" s="156"/>
      <c r="F118" s="88" t="s">
        <v>330</v>
      </c>
      <c r="G118" s="47">
        <f t="shared" si="0"/>
        <v>11291666.666666666</v>
      </c>
      <c r="H118" s="47">
        <f t="shared" si="2"/>
        <v>1388875000.0000024</v>
      </c>
      <c r="I118" s="47">
        <f t="shared" si="4"/>
        <v>9917847.2222222388</v>
      </c>
      <c r="J118" s="47">
        <f t="shared" si="1"/>
        <v>21209513.888888903</v>
      </c>
      <c r="K118" s="156"/>
      <c r="L118" s="7"/>
      <c r="M118" s="7"/>
      <c r="N118" s="7"/>
      <c r="O118" s="7"/>
      <c r="P118" s="7"/>
      <c r="Q118" s="7"/>
      <c r="R118" s="7"/>
      <c r="S118" s="7"/>
      <c r="T118" s="7"/>
      <c r="U118" s="7"/>
      <c r="V118" s="7"/>
      <c r="W118" s="7"/>
      <c r="X118" s="7"/>
      <c r="Y118" s="7"/>
      <c r="Z118" s="7"/>
      <c r="AA118" s="7"/>
    </row>
    <row r="119" spans="1:27" ht="15.5" x14ac:dyDescent="0.25">
      <c r="A119" s="7"/>
      <c r="B119" s="7"/>
      <c r="C119" s="7"/>
      <c r="D119" s="46"/>
      <c r="E119" s="156"/>
      <c r="F119" s="88" t="s">
        <v>331</v>
      </c>
      <c r="G119" s="47">
        <f t="shared" si="0"/>
        <v>11291666.666666666</v>
      </c>
      <c r="H119" s="47">
        <f t="shared" si="2"/>
        <v>1377583333.3333356</v>
      </c>
      <c r="I119" s="47">
        <f t="shared" si="4"/>
        <v>9837864.5833333489</v>
      </c>
      <c r="J119" s="47">
        <f t="shared" si="1"/>
        <v>21129531.250000015</v>
      </c>
      <c r="K119" s="156"/>
      <c r="L119" s="7"/>
      <c r="M119" s="7"/>
      <c r="N119" s="7"/>
      <c r="O119" s="7"/>
      <c r="P119" s="7"/>
      <c r="Q119" s="7"/>
      <c r="R119" s="7"/>
      <c r="S119" s="7"/>
      <c r="T119" s="7"/>
      <c r="U119" s="7"/>
      <c r="V119" s="7"/>
      <c r="W119" s="7"/>
      <c r="X119" s="7"/>
      <c r="Y119" s="7"/>
      <c r="Z119" s="7"/>
      <c r="AA119" s="7"/>
    </row>
    <row r="120" spans="1:27" ht="15.5" x14ac:dyDescent="0.25">
      <c r="A120" s="7"/>
      <c r="B120" s="7"/>
      <c r="C120" s="7"/>
      <c r="D120" s="46"/>
      <c r="E120" s="156"/>
      <c r="F120" s="88" t="s">
        <v>332</v>
      </c>
      <c r="G120" s="47">
        <f t="shared" si="0"/>
        <v>11291666.666666666</v>
      </c>
      <c r="H120" s="47">
        <f t="shared" si="2"/>
        <v>1366291666.6666689</v>
      </c>
      <c r="I120" s="47">
        <f t="shared" si="4"/>
        <v>9757881.9444444608</v>
      </c>
      <c r="J120" s="47">
        <f t="shared" si="1"/>
        <v>21049548.611111127</v>
      </c>
      <c r="K120" s="156"/>
      <c r="L120" s="7"/>
      <c r="M120" s="7"/>
      <c r="N120" s="7"/>
      <c r="O120" s="7"/>
      <c r="P120" s="7"/>
      <c r="Q120" s="7"/>
      <c r="R120" s="7"/>
      <c r="S120" s="7"/>
      <c r="T120" s="7"/>
      <c r="U120" s="7"/>
      <c r="V120" s="7"/>
      <c r="W120" s="7"/>
      <c r="X120" s="7"/>
      <c r="Y120" s="7"/>
      <c r="Z120" s="7"/>
      <c r="AA120" s="7"/>
    </row>
    <row r="121" spans="1:27" ht="15.5" x14ac:dyDescent="0.25">
      <c r="A121" s="7"/>
      <c r="B121" s="7"/>
      <c r="C121" s="7"/>
      <c r="D121" s="46"/>
      <c r="E121" s="157"/>
      <c r="F121" s="88" t="s">
        <v>333</v>
      </c>
      <c r="G121" s="47">
        <f t="shared" si="0"/>
        <v>11291666.666666666</v>
      </c>
      <c r="H121" s="47">
        <f t="shared" si="2"/>
        <v>1355000000.0000021</v>
      </c>
      <c r="I121" s="47">
        <f t="shared" si="4"/>
        <v>9677899.3055555709</v>
      </c>
      <c r="J121" s="47">
        <f t="shared" si="1"/>
        <v>20969565.972222239</v>
      </c>
      <c r="K121" s="157"/>
      <c r="L121" s="7"/>
      <c r="M121" s="7"/>
      <c r="N121" s="7"/>
      <c r="O121" s="7"/>
      <c r="P121" s="7"/>
      <c r="Q121" s="7"/>
      <c r="R121" s="7"/>
      <c r="S121" s="7"/>
      <c r="T121" s="7"/>
      <c r="U121" s="7"/>
      <c r="V121" s="7"/>
      <c r="W121" s="7"/>
      <c r="X121" s="7"/>
      <c r="Y121" s="7"/>
      <c r="Z121" s="7"/>
      <c r="AA121" s="7"/>
    </row>
    <row r="122" spans="1:27" ht="15.5" x14ac:dyDescent="0.25">
      <c r="A122" s="7"/>
      <c r="B122" s="7"/>
      <c r="C122" s="7"/>
      <c r="D122" s="46"/>
      <c r="E122" s="178">
        <v>2044</v>
      </c>
      <c r="F122" s="88" t="s">
        <v>316</v>
      </c>
      <c r="G122" s="47">
        <f t="shared" si="0"/>
        <v>11291666.666666666</v>
      </c>
      <c r="H122" s="47">
        <f t="shared" si="2"/>
        <v>1343708333.3333354</v>
      </c>
      <c r="I122" s="47">
        <f t="shared" si="4"/>
        <v>9597916.6666666809</v>
      </c>
      <c r="J122" s="47">
        <f t="shared" si="1"/>
        <v>20889583.333333347</v>
      </c>
      <c r="K122" s="177">
        <f>SUM(J122:J133)</f>
        <v>245396145.83333343</v>
      </c>
      <c r="L122" s="7"/>
      <c r="M122" s="7"/>
      <c r="N122" s="7"/>
      <c r="O122" s="7"/>
      <c r="P122" s="7"/>
      <c r="Q122" s="7"/>
      <c r="R122" s="7"/>
      <c r="S122" s="7"/>
      <c r="T122" s="7"/>
      <c r="U122" s="7"/>
      <c r="V122" s="7"/>
      <c r="W122" s="7"/>
      <c r="X122" s="7"/>
      <c r="Y122" s="7"/>
      <c r="Z122" s="7"/>
      <c r="AA122" s="7"/>
    </row>
    <row r="123" spans="1:27" ht="15.5" x14ac:dyDescent="0.25">
      <c r="A123" s="7"/>
      <c r="B123" s="7"/>
      <c r="C123" s="7"/>
      <c r="D123" s="46"/>
      <c r="E123" s="156"/>
      <c r="F123" s="88" t="s">
        <v>319</v>
      </c>
      <c r="G123" s="47">
        <f t="shared" si="0"/>
        <v>11291666.666666666</v>
      </c>
      <c r="H123" s="47">
        <f t="shared" si="2"/>
        <v>1332416666.6666687</v>
      </c>
      <c r="I123" s="47">
        <f t="shared" si="4"/>
        <v>9517934.027777791</v>
      </c>
      <c r="J123" s="47">
        <f t="shared" si="1"/>
        <v>20809600.694444455</v>
      </c>
      <c r="K123" s="156"/>
      <c r="L123" s="7"/>
      <c r="M123" s="7"/>
      <c r="N123" s="7"/>
      <c r="O123" s="7"/>
      <c r="P123" s="7"/>
      <c r="Q123" s="7"/>
      <c r="R123" s="7"/>
      <c r="S123" s="7"/>
      <c r="T123" s="7"/>
      <c r="U123" s="7"/>
      <c r="V123" s="7"/>
      <c r="W123" s="7"/>
      <c r="X123" s="7"/>
      <c r="Y123" s="7"/>
      <c r="Z123" s="7"/>
      <c r="AA123" s="7"/>
    </row>
    <row r="124" spans="1:27" ht="15.5" x14ac:dyDescent="0.25">
      <c r="A124" s="7"/>
      <c r="B124" s="7"/>
      <c r="C124" s="7"/>
      <c r="D124" s="46"/>
      <c r="E124" s="156"/>
      <c r="F124" s="88" t="s">
        <v>321</v>
      </c>
      <c r="G124" s="47">
        <f t="shared" si="0"/>
        <v>11291666.666666666</v>
      </c>
      <c r="H124" s="47">
        <f t="shared" si="2"/>
        <v>1321125000.0000019</v>
      </c>
      <c r="I124" s="47">
        <f t="shared" si="4"/>
        <v>9437951.3888889011</v>
      </c>
      <c r="J124" s="47">
        <f t="shared" si="1"/>
        <v>20729618.055555567</v>
      </c>
      <c r="K124" s="156"/>
      <c r="L124" s="7"/>
      <c r="M124" s="7"/>
      <c r="N124" s="7"/>
      <c r="O124" s="7"/>
      <c r="P124" s="7"/>
      <c r="Q124" s="7"/>
      <c r="R124" s="7"/>
      <c r="S124" s="7"/>
      <c r="T124" s="7"/>
      <c r="U124" s="7"/>
      <c r="V124" s="7"/>
      <c r="W124" s="7"/>
      <c r="X124" s="7"/>
      <c r="Y124" s="7"/>
      <c r="Z124" s="7"/>
      <c r="AA124" s="7"/>
    </row>
    <row r="125" spans="1:27" ht="15.5" x14ac:dyDescent="0.25">
      <c r="A125" s="7"/>
      <c r="B125" s="7"/>
      <c r="C125" s="7"/>
      <c r="D125" s="46"/>
      <c r="E125" s="156"/>
      <c r="F125" s="88" t="s">
        <v>323</v>
      </c>
      <c r="G125" s="47">
        <f t="shared" si="0"/>
        <v>11291666.666666666</v>
      </c>
      <c r="H125" s="47">
        <f t="shared" si="2"/>
        <v>1309833333.3333352</v>
      </c>
      <c r="I125" s="47">
        <f t="shared" si="4"/>
        <v>9357968.750000013</v>
      </c>
      <c r="J125" s="47">
        <f t="shared" si="1"/>
        <v>20649635.416666679</v>
      </c>
      <c r="K125" s="156"/>
      <c r="L125" s="7"/>
      <c r="M125" s="7"/>
      <c r="N125" s="7"/>
      <c r="O125" s="7"/>
      <c r="P125" s="7"/>
      <c r="Q125" s="7"/>
      <c r="R125" s="7"/>
      <c r="S125" s="7"/>
      <c r="T125" s="7"/>
      <c r="U125" s="7"/>
      <c r="V125" s="7"/>
      <c r="W125" s="7"/>
      <c r="X125" s="7"/>
      <c r="Y125" s="7"/>
      <c r="Z125" s="7"/>
      <c r="AA125" s="7"/>
    </row>
    <row r="126" spans="1:27" ht="15.5" x14ac:dyDescent="0.25">
      <c r="A126" s="7"/>
      <c r="B126" s="7"/>
      <c r="C126" s="7"/>
      <c r="D126" s="46"/>
      <c r="E126" s="156"/>
      <c r="F126" s="88" t="s">
        <v>325</v>
      </c>
      <c r="G126" s="47">
        <f t="shared" si="0"/>
        <v>11291666.666666666</v>
      </c>
      <c r="H126" s="47">
        <f t="shared" si="2"/>
        <v>1298541666.6666684</v>
      </c>
      <c r="I126" s="47">
        <f t="shared" si="4"/>
        <v>9277986.1111111231</v>
      </c>
      <c r="J126" s="47">
        <f t="shared" si="1"/>
        <v>20569652.777777791</v>
      </c>
      <c r="K126" s="156"/>
      <c r="L126" s="7"/>
      <c r="M126" s="7"/>
      <c r="N126" s="7"/>
      <c r="O126" s="7"/>
      <c r="P126" s="7"/>
      <c r="Q126" s="7"/>
      <c r="R126" s="7"/>
      <c r="S126" s="7"/>
      <c r="T126" s="7"/>
      <c r="U126" s="7"/>
      <c r="V126" s="7"/>
      <c r="W126" s="7"/>
      <c r="X126" s="7"/>
      <c r="Y126" s="7"/>
      <c r="Z126" s="7"/>
      <c r="AA126" s="7"/>
    </row>
    <row r="127" spans="1:27" ht="15.5" x14ac:dyDescent="0.25">
      <c r="A127" s="7"/>
      <c r="B127" s="7"/>
      <c r="C127" s="7"/>
      <c r="D127" s="46"/>
      <c r="E127" s="156"/>
      <c r="F127" s="88" t="s">
        <v>327</v>
      </c>
      <c r="G127" s="47">
        <f t="shared" si="0"/>
        <v>11291666.666666666</v>
      </c>
      <c r="H127" s="47">
        <f t="shared" si="2"/>
        <v>1287250000.0000017</v>
      </c>
      <c r="I127" s="47">
        <f t="shared" si="4"/>
        <v>9198003.4722222332</v>
      </c>
      <c r="J127" s="47">
        <f t="shared" si="1"/>
        <v>20489670.138888899</v>
      </c>
      <c r="K127" s="156"/>
      <c r="L127" s="7"/>
      <c r="M127" s="7"/>
      <c r="N127" s="7"/>
      <c r="O127" s="7"/>
      <c r="P127" s="7"/>
      <c r="Q127" s="7"/>
      <c r="R127" s="7"/>
      <c r="S127" s="7"/>
      <c r="T127" s="7"/>
      <c r="U127" s="7"/>
      <c r="V127" s="7"/>
      <c r="W127" s="7"/>
      <c r="X127" s="7"/>
      <c r="Y127" s="7"/>
      <c r="Z127" s="7"/>
      <c r="AA127" s="7"/>
    </row>
    <row r="128" spans="1:27" ht="15.5" x14ac:dyDescent="0.25">
      <c r="A128" s="7"/>
      <c r="B128" s="7"/>
      <c r="C128" s="7"/>
      <c r="D128" s="46"/>
      <c r="E128" s="156"/>
      <c r="F128" s="88" t="s">
        <v>328</v>
      </c>
      <c r="G128" s="47">
        <f t="shared" si="0"/>
        <v>11291666.666666666</v>
      </c>
      <c r="H128" s="47">
        <f t="shared" si="2"/>
        <v>1275958333.3333349</v>
      </c>
      <c r="I128" s="47">
        <f t="shared" si="4"/>
        <v>9118020.8333333451</v>
      </c>
      <c r="J128" s="47">
        <f t="shared" si="1"/>
        <v>20409687.500000011</v>
      </c>
      <c r="K128" s="156"/>
      <c r="L128" s="7"/>
      <c r="M128" s="7"/>
      <c r="N128" s="7"/>
      <c r="O128" s="7"/>
      <c r="P128" s="7"/>
      <c r="Q128" s="7"/>
      <c r="R128" s="7"/>
      <c r="S128" s="7"/>
      <c r="T128" s="7"/>
      <c r="U128" s="7"/>
      <c r="V128" s="7"/>
      <c r="W128" s="7"/>
      <c r="X128" s="7"/>
      <c r="Y128" s="7"/>
      <c r="Z128" s="7"/>
      <c r="AA128" s="7"/>
    </row>
    <row r="129" spans="1:27" ht="15.5" x14ac:dyDescent="0.25">
      <c r="A129" s="7"/>
      <c r="B129" s="7"/>
      <c r="C129" s="7"/>
      <c r="D129" s="46"/>
      <c r="E129" s="156"/>
      <c r="F129" s="88" t="s">
        <v>329</v>
      </c>
      <c r="G129" s="47">
        <f t="shared" si="0"/>
        <v>11291666.666666666</v>
      </c>
      <c r="H129" s="47">
        <f t="shared" si="2"/>
        <v>1264666666.6666682</v>
      </c>
      <c r="I129" s="47">
        <f t="shared" si="4"/>
        <v>9038038.1944444552</v>
      </c>
      <c r="J129" s="47">
        <f t="shared" si="1"/>
        <v>20329704.861111119</v>
      </c>
      <c r="K129" s="156"/>
      <c r="L129" s="7"/>
      <c r="M129" s="7"/>
      <c r="N129" s="7"/>
      <c r="O129" s="7"/>
      <c r="P129" s="7"/>
      <c r="Q129" s="7"/>
      <c r="R129" s="7"/>
      <c r="S129" s="7"/>
      <c r="T129" s="7"/>
      <c r="U129" s="7"/>
      <c r="V129" s="7"/>
      <c r="W129" s="7"/>
      <c r="X129" s="7"/>
      <c r="Y129" s="7"/>
      <c r="Z129" s="7"/>
      <c r="AA129" s="7"/>
    </row>
    <row r="130" spans="1:27" ht="15.5" x14ac:dyDescent="0.25">
      <c r="A130" s="7"/>
      <c r="B130" s="7"/>
      <c r="C130" s="7"/>
      <c r="D130" s="46"/>
      <c r="E130" s="156"/>
      <c r="F130" s="88" t="s">
        <v>330</v>
      </c>
      <c r="G130" s="47">
        <f t="shared" si="0"/>
        <v>11291666.666666666</v>
      </c>
      <c r="H130" s="47">
        <f t="shared" si="2"/>
        <v>1253375000.0000014</v>
      </c>
      <c r="I130" s="47">
        <f t="shared" si="4"/>
        <v>8958055.5555555653</v>
      </c>
      <c r="J130" s="47">
        <f t="shared" si="1"/>
        <v>20249722.222222231</v>
      </c>
      <c r="K130" s="156"/>
      <c r="L130" s="7"/>
      <c r="M130" s="7"/>
      <c r="N130" s="7"/>
      <c r="O130" s="7"/>
      <c r="P130" s="7"/>
      <c r="Q130" s="7"/>
      <c r="R130" s="7"/>
      <c r="S130" s="7"/>
      <c r="T130" s="7"/>
      <c r="U130" s="7"/>
      <c r="V130" s="7"/>
      <c r="W130" s="7"/>
      <c r="X130" s="7"/>
      <c r="Y130" s="7"/>
      <c r="Z130" s="7"/>
      <c r="AA130" s="7"/>
    </row>
    <row r="131" spans="1:27" ht="15.5" x14ac:dyDescent="0.25">
      <c r="A131" s="7"/>
      <c r="B131" s="7"/>
      <c r="C131" s="7"/>
      <c r="D131" s="46"/>
      <c r="E131" s="156"/>
      <c r="F131" s="88" t="s">
        <v>331</v>
      </c>
      <c r="G131" s="47">
        <f t="shared" si="0"/>
        <v>11291666.666666666</v>
      </c>
      <c r="H131" s="47">
        <f t="shared" si="2"/>
        <v>1242083333.3333347</v>
      </c>
      <c r="I131" s="47">
        <f t="shared" si="4"/>
        <v>8878072.9166666772</v>
      </c>
      <c r="J131" s="47">
        <f t="shared" si="1"/>
        <v>20169739.583333343</v>
      </c>
      <c r="K131" s="156"/>
      <c r="L131" s="7"/>
      <c r="M131" s="7"/>
      <c r="N131" s="7"/>
      <c r="O131" s="7"/>
      <c r="P131" s="7"/>
      <c r="Q131" s="7"/>
      <c r="R131" s="7"/>
      <c r="S131" s="7"/>
      <c r="T131" s="7"/>
      <c r="U131" s="7"/>
      <c r="V131" s="7"/>
      <c r="W131" s="7"/>
      <c r="X131" s="7"/>
      <c r="Y131" s="7"/>
      <c r="Z131" s="7"/>
      <c r="AA131" s="7"/>
    </row>
    <row r="132" spans="1:27" ht="15.5" x14ac:dyDescent="0.25">
      <c r="A132" s="7"/>
      <c r="B132" s="7"/>
      <c r="C132" s="7"/>
      <c r="D132" s="46"/>
      <c r="E132" s="156"/>
      <c r="F132" s="88" t="s">
        <v>332</v>
      </c>
      <c r="G132" s="47">
        <f t="shared" si="0"/>
        <v>11291666.666666666</v>
      </c>
      <c r="H132" s="47">
        <f t="shared" si="2"/>
        <v>1230791666.6666679</v>
      </c>
      <c r="I132" s="47">
        <f t="shared" si="4"/>
        <v>8798090.2777777854</v>
      </c>
      <c r="J132" s="47">
        <f t="shared" si="1"/>
        <v>20089756.944444451</v>
      </c>
      <c r="K132" s="156"/>
      <c r="L132" s="7"/>
      <c r="M132" s="7"/>
      <c r="N132" s="7"/>
      <c r="O132" s="7"/>
      <c r="P132" s="7"/>
      <c r="Q132" s="7"/>
      <c r="R132" s="7"/>
      <c r="S132" s="7"/>
      <c r="T132" s="7"/>
      <c r="U132" s="7"/>
      <c r="V132" s="7"/>
      <c r="W132" s="7"/>
      <c r="X132" s="7"/>
      <c r="Y132" s="7"/>
      <c r="Z132" s="7"/>
      <c r="AA132" s="7"/>
    </row>
    <row r="133" spans="1:27" ht="15.5" x14ac:dyDescent="0.25">
      <c r="A133" s="7"/>
      <c r="B133" s="7"/>
      <c r="C133" s="7"/>
      <c r="D133" s="46"/>
      <c r="E133" s="157"/>
      <c r="F133" s="88" t="s">
        <v>333</v>
      </c>
      <c r="G133" s="47">
        <f t="shared" si="0"/>
        <v>11291666.666666666</v>
      </c>
      <c r="H133" s="47">
        <f t="shared" si="2"/>
        <v>1219500000.0000012</v>
      </c>
      <c r="I133" s="47">
        <f t="shared" si="4"/>
        <v>8718107.6388888974</v>
      </c>
      <c r="J133" s="47">
        <f t="shared" si="1"/>
        <v>20009774.305555563</v>
      </c>
      <c r="K133" s="157"/>
      <c r="L133" s="7"/>
      <c r="M133" s="7"/>
      <c r="N133" s="7"/>
      <c r="O133" s="7"/>
      <c r="P133" s="7"/>
      <c r="Q133" s="7"/>
      <c r="R133" s="7"/>
      <c r="S133" s="7"/>
      <c r="T133" s="7"/>
      <c r="U133" s="7"/>
      <c r="V133" s="7"/>
      <c r="W133" s="7"/>
      <c r="X133" s="7"/>
      <c r="Y133" s="7"/>
      <c r="Z133" s="7"/>
      <c r="AA133" s="7"/>
    </row>
    <row r="134" spans="1:27" ht="15.5" x14ac:dyDescent="0.25">
      <c r="A134" s="7"/>
      <c r="B134" s="7"/>
      <c r="C134" s="7"/>
      <c r="D134" s="46"/>
      <c r="E134" s="178">
        <v>2045</v>
      </c>
      <c r="F134" s="88" t="s">
        <v>316</v>
      </c>
      <c r="G134" s="47">
        <f t="shared" si="0"/>
        <v>11291666.666666666</v>
      </c>
      <c r="H134" s="47">
        <f t="shared" si="2"/>
        <v>1208208333.3333344</v>
      </c>
      <c r="I134" s="47">
        <f t="shared" si="4"/>
        <v>8638125.0000000075</v>
      </c>
      <c r="J134" s="47">
        <f t="shared" si="1"/>
        <v>19929791.666666672</v>
      </c>
      <c r="K134" s="177">
        <f>SUM(J134:J145)</f>
        <v>233878645.83333337</v>
      </c>
      <c r="L134" s="7"/>
      <c r="M134" s="7"/>
      <c r="N134" s="7"/>
      <c r="O134" s="7"/>
      <c r="P134" s="7"/>
      <c r="Q134" s="7"/>
      <c r="R134" s="7"/>
      <c r="S134" s="7"/>
      <c r="T134" s="7"/>
      <c r="U134" s="7"/>
      <c r="V134" s="7"/>
      <c r="W134" s="7"/>
      <c r="X134" s="7"/>
      <c r="Y134" s="7"/>
      <c r="Z134" s="7"/>
      <c r="AA134" s="7"/>
    </row>
    <row r="135" spans="1:27" ht="15.5" x14ac:dyDescent="0.25">
      <c r="A135" s="7"/>
      <c r="B135" s="7"/>
      <c r="C135" s="7"/>
      <c r="D135" s="46"/>
      <c r="E135" s="156"/>
      <c r="F135" s="88" t="s">
        <v>319</v>
      </c>
      <c r="G135" s="47">
        <f t="shared" si="0"/>
        <v>11291666.666666666</v>
      </c>
      <c r="H135" s="47">
        <f t="shared" si="2"/>
        <v>1196916666.6666677</v>
      </c>
      <c r="I135" s="47">
        <f t="shared" si="4"/>
        <v>8558142.3611111175</v>
      </c>
      <c r="J135" s="47">
        <f t="shared" si="1"/>
        <v>19849809.027777784</v>
      </c>
      <c r="K135" s="156"/>
      <c r="L135" s="7"/>
      <c r="M135" s="7"/>
      <c r="N135" s="7"/>
      <c r="O135" s="7"/>
      <c r="P135" s="7"/>
      <c r="Q135" s="7"/>
      <c r="R135" s="7"/>
      <c r="S135" s="7"/>
      <c r="T135" s="7"/>
      <c r="U135" s="7"/>
      <c r="V135" s="7"/>
      <c r="W135" s="7"/>
      <c r="X135" s="7"/>
      <c r="Y135" s="7"/>
      <c r="Z135" s="7"/>
      <c r="AA135" s="7"/>
    </row>
    <row r="136" spans="1:27" ht="15.5" x14ac:dyDescent="0.25">
      <c r="A136" s="7"/>
      <c r="B136" s="7"/>
      <c r="C136" s="7"/>
      <c r="D136" s="46"/>
      <c r="E136" s="156"/>
      <c r="F136" s="88" t="s">
        <v>321</v>
      </c>
      <c r="G136" s="47">
        <f t="shared" si="0"/>
        <v>11291666.666666666</v>
      </c>
      <c r="H136" s="47">
        <f t="shared" si="2"/>
        <v>1185625000.000001</v>
      </c>
      <c r="I136" s="47">
        <f t="shared" si="4"/>
        <v>8478159.7222222295</v>
      </c>
      <c r="J136" s="47">
        <f t="shared" si="1"/>
        <v>19769826.388888896</v>
      </c>
      <c r="K136" s="156"/>
      <c r="L136" s="7"/>
      <c r="M136" s="7"/>
      <c r="N136" s="7"/>
      <c r="O136" s="7"/>
      <c r="P136" s="7"/>
      <c r="Q136" s="7"/>
      <c r="R136" s="7"/>
      <c r="S136" s="7"/>
      <c r="T136" s="7"/>
      <c r="U136" s="7"/>
      <c r="V136" s="7"/>
      <c r="W136" s="7"/>
      <c r="X136" s="7"/>
      <c r="Y136" s="7"/>
      <c r="Z136" s="7"/>
      <c r="AA136" s="7"/>
    </row>
    <row r="137" spans="1:27" ht="15.5" x14ac:dyDescent="0.25">
      <c r="A137" s="7"/>
      <c r="B137" s="7"/>
      <c r="C137" s="7"/>
      <c r="D137" s="46"/>
      <c r="E137" s="156"/>
      <c r="F137" s="88" t="s">
        <v>323</v>
      </c>
      <c r="G137" s="47">
        <f t="shared" si="0"/>
        <v>11291666.666666666</v>
      </c>
      <c r="H137" s="47">
        <f t="shared" si="2"/>
        <v>1174333333.3333342</v>
      </c>
      <c r="I137" s="47">
        <f t="shared" si="4"/>
        <v>8398177.0833333395</v>
      </c>
      <c r="J137" s="47">
        <f t="shared" si="1"/>
        <v>19689843.750000007</v>
      </c>
      <c r="K137" s="156"/>
      <c r="L137" s="7"/>
      <c r="M137" s="7"/>
      <c r="N137" s="7"/>
      <c r="O137" s="7"/>
      <c r="P137" s="7"/>
      <c r="Q137" s="7"/>
      <c r="R137" s="7"/>
      <c r="S137" s="7"/>
      <c r="T137" s="7"/>
      <c r="U137" s="7"/>
      <c r="V137" s="7"/>
      <c r="W137" s="7"/>
      <c r="X137" s="7"/>
      <c r="Y137" s="7"/>
      <c r="Z137" s="7"/>
      <c r="AA137" s="7"/>
    </row>
    <row r="138" spans="1:27" ht="15.5" x14ac:dyDescent="0.25">
      <c r="A138" s="7"/>
      <c r="B138" s="7"/>
      <c r="C138" s="7"/>
      <c r="D138" s="46"/>
      <c r="E138" s="156"/>
      <c r="F138" s="88" t="s">
        <v>325</v>
      </c>
      <c r="G138" s="47">
        <f t="shared" si="0"/>
        <v>11291666.666666666</v>
      </c>
      <c r="H138" s="47">
        <f t="shared" si="2"/>
        <v>1163041666.6666675</v>
      </c>
      <c r="I138" s="47">
        <f t="shared" si="4"/>
        <v>8318194.4444444505</v>
      </c>
      <c r="J138" s="47">
        <f t="shared" si="1"/>
        <v>19609861.111111116</v>
      </c>
      <c r="K138" s="156"/>
      <c r="L138" s="7"/>
      <c r="M138" s="7"/>
      <c r="N138" s="7"/>
      <c r="O138" s="7"/>
      <c r="P138" s="7"/>
      <c r="Q138" s="7"/>
      <c r="R138" s="7"/>
      <c r="S138" s="7"/>
      <c r="T138" s="7"/>
      <c r="U138" s="7"/>
      <c r="V138" s="7"/>
      <c r="W138" s="7"/>
      <c r="X138" s="7"/>
      <c r="Y138" s="7"/>
      <c r="Z138" s="7"/>
      <c r="AA138" s="7"/>
    </row>
    <row r="139" spans="1:27" ht="15.5" x14ac:dyDescent="0.25">
      <c r="A139" s="7"/>
      <c r="B139" s="7"/>
      <c r="C139" s="7"/>
      <c r="D139" s="46"/>
      <c r="E139" s="156"/>
      <c r="F139" s="88" t="s">
        <v>327</v>
      </c>
      <c r="G139" s="47">
        <f t="shared" si="0"/>
        <v>11291666.666666666</v>
      </c>
      <c r="H139" s="47">
        <f t="shared" si="2"/>
        <v>1151750000.0000007</v>
      </c>
      <c r="I139" s="47">
        <f t="shared" si="4"/>
        <v>8238211.8055555606</v>
      </c>
      <c r="J139" s="47">
        <f t="shared" si="1"/>
        <v>19529878.472222228</v>
      </c>
      <c r="K139" s="156"/>
      <c r="L139" s="7"/>
      <c r="M139" s="7"/>
      <c r="N139" s="7"/>
      <c r="O139" s="7"/>
      <c r="P139" s="7"/>
      <c r="Q139" s="7"/>
      <c r="R139" s="7"/>
      <c r="S139" s="7"/>
      <c r="T139" s="7"/>
      <c r="U139" s="7"/>
      <c r="V139" s="7"/>
      <c r="W139" s="7"/>
      <c r="X139" s="7"/>
      <c r="Y139" s="7"/>
      <c r="Z139" s="7"/>
      <c r="AA139" s="7"/>
    </row>
    <row r="140" spans="1:27" ht="15.5" x14ac:dyDescent="0.25">
      <c r="A140" s="7"/>
      <c r="B140" s="7"/>
      <c r="C140" s="7"/>
      <c r="D140" s="46"/>
      <c r="E140" s="156"/>
      <c r="F140" s="88" t="s">
        <v>328</v>
      </c>
      <c r="G140" s="47">
        <f t="shared" si="0"/>
        <v>11291666.666666666</v>
      </c>
      <c r="H140" s="47">
        <f t="shared" si="2"/>
        <v>1140458333.333334</v>
      </c>
      <c r="I140" s="47">
        <f t="shared" si="4"/>
        <v>8158229.1666666707</v>
      </c>
      <c r="J140" s="47">
        <f t="shared" si="1"/>
        <v>19449895.833333336</v>
      </c>
      <c r="K140" s="156"/>
      <c r="L140" s="7"/>
      <c r="M140" s="7"/>
      <c r="N140" s="7"/>
      <c r="O140" s="7"/>
      <c r="P140" s="7"/>
      <c r="Q140" s="7"/>
      <c r="R140" s="7"/>
      <c r="S140" s="7"/>
      <c r="T140" s="7"/>
      <c r="U140" s="7"/>
      <c r="V140" s="7"/>
      <c r="W140" s="7"/>
      <c r="X140" s="7"/>
      <c r="Y140" s="7"/>
      <c r="Z140" s="7"/>
      <c r="AA140" s="7"/>
    </row>
    <row r="141" spans="1:27" ht="15.5" x14ac:dyDescent="0.25">
      <c r="A141" s="7"/>
      <c r="B141" s="7"/>
      <c r="C141" s="7"/>
      <c r="D141" s="46"/>
      <c r="E141" s="156"/>
      <c r="F141" s="88" t="s">
        <v>329</v>
      </c>
      <c r="G141" s="47">
        <f t="shared" si="0"/>
        <v>11291666.666666666</v>
      </c>
      <c r="H141" s="47">
        <f t="shared" si="2"/>
        <v>1129166666.6666672</v>
      </c>
      <c r="I141" s="47">
        <f t="shared" si="4"/>
        <v>8078246.5277777808</v>
      </c>
      <c r="J141" s="47">
        <f t="shared" si="1"/>
        <v>19369913.194444448</v>
      </c>
      <c r="K141" s="156"/>
      <c r="L141" s="7"/>
      <c r="M141" s="7"/>
      <c r="N141" s="7"/>
      <c r="O141" s="7"/>
      <c r="P141" s="7"/>
      <c r="Q141" s="7"/>
      <c r="R141" s="7"/>
      <c r="S141" s="7"/>
      <c r="T141" s="7"/>
      <c r="U141" s="7"/>
      <c r="V141" s="7"/>
      <c r="W141" s="7"/>
      <c r="X141" s="7"/>
      <c r="Y141" s="7"/>
      <c r="Z141" s="7"/>
      <c r="AA141" s="7"/>
    </row>
    <row r="142" spans="1:27" ht="15.5" x14ac:dyDescent="0.25">
      <c r="A142" s="7"/>
      <c r="B142" s="7"/>
      <c r="C142" s="7"/>
      <c r="D142" s="46"/>
      <c r="E142" s="156"/>
      <c r="F142" s="88" t="s">
        <v>330</v>
      </c>
      <c r="G142" s="47">
        <f t="shared" si="0"/>
        <v>11291666.666666666</v>
      </c>
      <c r="H142" s="47">
        <f t="shared" si="2"/>
        <v>1117875000.0000005</v>
      </c>
      <c r="I142" s="47">
        <f t="shared" si="4"/>
        <v>7998263.8888888918</v>
      </c>
      <c r="J142" s="47">
        <f t="shared" si="1"/>
        <v>19289930.55555556</v>
      </c>
      <c r="K142" s="156"/>
      <c r="L142" s="7"/>
      <c r="M142" s="7"/>
      <c r="N142" s="7"/>
      <c r="O142" s="7"/>
      <c r="P142" s="7"/>
      <c r="Q142" s="7"/>
      <c r="R142" s="7"/>
      <c r="S142" s="7"/>
      <c r="T142" s="7"/>
      <c r="U142" s="7"/>
      <c r="V142" s="7"/>
      <c r="W142" s="7"/>
      <c r="X142" s="7"/>
      <c r="Y142" s="7"/>
      <c r="Z142" s="7"/>
      <c r="AA142" s="7"/>
    </row>
    <row r="143" spans="1:27" ht="15.5" x14ac:dyDescent="0.25">
      <c r="A143" s="7"/>
      <c r="B143" s="7"/>
      <c r="C143" s="7"/>
      <c r="D143" s="46"/>
      <c r="E143" s="156"/>
      <c r="F143" s="88" t="s">
        <v>331</v>
      </c>
      <c r="G143" s="47">
        <f t="shared" si="0"/>
        <v>11291666.666666666</v>
      </c>
      <c r="H143" s="47">
        <f t="shared" si="2"/>
        <v>1106583333.3333337</v>
      </c>
      <c r="I143" s="47">
        <f t="shared" si="4"/>
        <v>7918281.2500000028</v>
      </c>
      <c r="J143" s="47">
        <f t="shared" si="1"/>
        <v>19209947.916666668</v>
      </c>
      <c r="K143" s="156"/>
      <c r="L143" s="7"/>
      <c r="M143" s="7"/>
      <c r="N143" s="7"/>
      <c r="O143" s="7"/>
      <c r="P143" s="7"/>
      <c r="Q143" s="7"/>
      <c r="R143" s="7"/>
      <c r="S143" s="7"/>
      <c r="T143" s="7"/>
      <c r="U143" s="7"/>
      <c r="V143" s="7"/>
      <c r="W143" s="7"/>
      <c r="X143" s="7"/>
      <c r="Y143" s="7"/>
      <c r="Z143" s="7"/>
      <c r="AA143" s="7"/>
    </row>
    <row r="144" spans="1:27" ht="15.5" x14ac:dyDescent="0.25">
      <c r="A144" s="7"/>
      <c r="B144" s="7"/>
      <c r="C144" s="7"/>
      <c r="D144" s="46"/>
      <c r="E144" s="156"/>
      <c r="F144" s="88" t="s">
        <v>332</v>
      </c>
      <c r="G144" s="47">
        <f t="shared" si="0"/>
        <v>11291666.666666666</v>
      </c>
      <c r="H144" s="47">
        <f t="shared" si="2"/>
        <v>1095291666.666667</v>
      </c>
      <c r="I144" s="47">
        <f t="shared" si="4"/>
        <v>7838298.6111111129</v>
      </c>
      <c r="J144" s="47">
        <f t="shared" si="1"/>
        <v>19129965.27777778</v>
      </c>
      <c r="K144" s="156"/>
      <c r="L144" s="7"/>
      <c r="M144" s="7"/>
      <c r="N144" s="7"/>
      <c r="O144" s="7"/>
      <c r="P144" s="7"/>
      <c r="Q144" s="7"/>
      <c r="R144" s="7"/>
      <c r="S144" s="7"/>
      <c r="T144" s="7"/>
      <c r="U144" s="7"/>
      <c r="V144" s="7"/>
      <c r="W144" s="7"/>
      <c r="X144" s="7"/>
      <c r="Y144" s="7"/>
      <c r="Z144" s="7"/>
      <c r="AA144" s="7"/>
    </row>
    <row r="145" spans="1:27" ht="15.5" x14ac:dyDescent="0.25">
      <c r="A145" s="7"/>
      <c r="B145" s="7"/>
      <c r="C145" s="7"/>
      <c r="D145" s="46"/>
      <c r="E145" s="157"/>
      <c r="F145" s="88" t="s">
        <v>333</v>
      </c>
      <c r="G145" s="47">
        <f t="shared" si="0"/>
        <v>11291666.666666666</v>
      </c>
      <c r="H145" s="47">
        <f t="shared" si="2"/>
        <v>1084000000.0000002</v>
      </c>
      <c r="I145" s="47">
        <f t="shared" si="4"/>
        <v>7758315.9722222239</v>
      </c>
      <c r="J145" s="47">
        <f t="shared" si="1"/>
        <v>19049982.638888888</v>
      </c>
      <c r="K145" s="157"/>
      <c r="L145" s="7"/>
      <c r="M145" s="7"/>
      <c r="N145" s="7"/>
      <c r="O145" s="7"/>
      <c r="P145" s="7"/>
      <c r="Q145" s="7"/>
      <c r="R145" s="7"/>
      <c r="S145" s="7"/>
      <c r="T145" s="7"/>
      <c r="U145" s="7"/>
      <c r="V145" s="7"/>
      <c r="W145" s="7"/>
      <c r="X145" s="7"/>
      <c r="Y145" s="7"/>
      <c r="Z145" s="7"/>
      <c r="AA145" s="7"/>
    </row>
    <row r="146" spans="1:27" ht="15.5" x14ac:dyDescent="0.25">
      <c r="A146" s="7"/>
      <c r="B146" s="7"/>
      <c r="C146" s="7"/>
      <c r="D146" s="46"/>
      <c r="E146" s="178">
        <v>2046</v>
      </c>
      <c r="F146" s="88" t="s">
        <v>316</v>
      </c>
      <c r="G146" s="47">
        <f t="shared" si="0"/>
        <v>11291666.666666666</v>
      </c>
      <c r="H146" s="47">
        <f t="shared" si="2"/>
        <v>1072708333.3333336</v>
      </c>
      <c r="I146" s="47">
        <f t="shared" si="4"/>
        <v>7678333.3333333349</v>
      </c>
      <c r="J146" s="47">
        <f t="shared" si="1"/>
        <v>18970000</v>
      </c>
      <c r="K146" s="177">
        <f>SUM(J146:J157)</f>
        <v>222361145.83333337</v>
      </c>
      <c r="L146" s="7"/>
      <c r="M146" s="7"/>
      <c r="N146" s="7"/>
      <c r="O146" s="7"/>
      <c r="P146" s="7"/>
      <c r="Q146" s="7"/>
      <c r="R146" s="7"/>
      <c r="S146" s="7"/>
      <c r="T146" s="7"/>
      <c r="U146" s="7"/>
      <c r="V146" s="7"/>
      <c r="W146" s="7"/>
      <c r="X146" s="7"/>
      <c r="Y146" s="7"/>
      <c r="Z146" s="7"/>
      <c r="AA146" s="7"/>
    </row>
    <row r="147" spans="1:27" ht="15.5" x14ac:dyDescent="0.25">
      <c r="A147" s="7"/>
      <c r="B147" s="7"/>
      <c r="C147" s="7"/>
      <c r="D147" s="46"/>
      <c r="E147" s="156"/>
      <c r="F147" s="88" t="s">
        <v>319</v>
      </c>
      <c r="G147" s="47">
        <f t="shared" si="0"/>
        <v>11291666.666666666</v>
      </c>
      <c r="H147" s="47">
        <f t="shared" si="2"/>
        <v>1061416666.666667</v>
      </c>
      <c r="I147" s="47">
        <f t="shared" si="4"/>
        <v>7598350.694444445</v>
      </c>
      <c r="J147" s="47">
        <f t="shared" si="1"/>
        <v>18890017.361111112</v>
      </c>
      <c r="K147" s="156"/>
      <c r="L147" s="7"/>
      <c r="M147" s="7"/>
      <c r="N147" s="7"/>
      <c r="O147" s="7"/>
      <c r="P147" s="7"/>
      <c r="Q147" s="7"/>
      <c r="R147" s="7"/>
      <c r="S147" s="7"/>
      <c r="T147" s="7"/>
      <c r="U147" s="7"/>
      <c r="V147" s="7"/>
      <c r="W147" s="7"/>
      <c r="X147" s="7"/>
      <c r="Y147" s="7"/>
      <c r="Z147" s="7"/>
      <c r="AA147" s="7"/>
    </row>
    <row r="148" spans="1:27" ht="15.5" x14ac:dyDescent="0.25">
      <c r="A148" s="7"/>
      <c r="B148" s="7"/>
      <c r="C148" s="7"/>
      <c r="D148" s="46"/>
      <c r="E148" s="156"/>
      <c r="F148" s="88" t="s">
        <v>321</v>
      </c>
      <c r="G148" s="47">
        <f t="shared" si="0"/>
        <v>11291666.666666666</v>
      </c>
      <c r="H148" s="47">
        <f t="shared" si="2"/>
        <v>1050125000.0000004</v>
      </c>
      <c r="I148" s="47">
        <f t="shared" si="4"/>
        <v>7518368.0555555569</v>
      </c>
      <c r="J148" s="47">
        <f t="shared" si="1"/>
        <v>18810034.722222224</v>
      </c>
      <c r="K148" s="156"/>
      <c r="L148" s="7"/>
      <c r="M148" s="7"/>
      <c r="N148" s="7"/>
      <c r="O148" s="7"/>
      <c r="P148" s="7"/>
      <c r="Q148" s="7"/>
      <c r="R148" s="7"/>
      <c r="S148" s="7"/>
      <c r="T148" s="7"/>
      <c r="U148" s="7"/>
      <c r="V148" s="7"/>
      <c r="W148" s="7"/>
      <c r="X148" s="7"/>
      <c r="Y148" s="7"/>
      <c r="Z148" s="7"/>
      <c r="AA148" s="7"/>
    </row>
    <row r="149" spans="1:27" ht="15.5" x14ac:dyDescent="0.25">
      <c r="A149" s="7"/>
      <c r="B149" s="7"/>
      <c r="C149" s="7"/>
      <c r="D149" s="46"/>
      <c r="E149" s="156"/>
      <c r="F149" s="88" t="s">
        <v>323</v>
      </c>
      <c r="G149" s="47">
        <f t="shared" si="0"/>
        <v>11291666.666666666</v>
      </c>
      <c r="H149" s="47">
        <f t="shared" si="2"/>
        <v>1038833333.3333337</v>
      </c>
      <c r="I149" s="47">
        <f t="shared" si="4"/>
        <v>7438385.4166666679</v>
      </c>
      <c r="J149" s="47">
        <f t="shared" si="1"/>
        <v>18730052.083333336</v>
      </c>
      <c r="K149" s="156"/>
      <c r="L149" s="7"/>
      <c r="M149" s="7"/>
      <c r="N149" s="7"/>
      <c r="O149" s="7"/>
      <c r="P149" s="7"/>
      <c r="Q149" s="7"/>
      <c r="R149" s="7"/>
      <c r="S149" s="7"/>
      <c r="T149" s="7"/>
      <c r="U149" s="7"/>
      <c r="V149" s="7"/>
      <c r="W149" s="7"/>
      <c r="X149" s="7"/>
      <c r="Y149" s="7"/>
      <c r="Z149" s="7"/>
      <c r="AA149" s="7"/>
    </row>
    <row r="150" spans="1:27" ht="15.5" x14ac:dyDescent="0.25">
      <c r="A150" s="7"/>
      <c r="B150" s="7"/>
      <c r="C150" s="7"/>
      <c r="D150" s="46"/>
      <c r="E150" s="156"/>
      <c r="F150" s="88" t="s">
        <v>325</v>
      </c>
      <c r="G150" s="47">
        <f t="shared" si="0"/>
        <v>11291666.666666666</v>
      </c>
      <c r="H150" s="47">
        <f t="shared" si="2"/>
        <v>1027541666.6666671</v>
      </c>
      <c r="I150" s="47">
        <f t="shared" si="4"/>
        <v>7358402.7777777798</v>
      </c>
      <c r="J150" s="47">
        <f t="shared" si="1"/>
        <v>18650069.444444448</v>
      </c>
      <c r="K150" s="156"/>
      <c r="L150" s="7"/>
      <c r="M150" s="7"/>
      <c r="N150" s="7"/>
      <c r="O150" s="7"/>
      <c r="P150" s="7"/>
      <c r="Q150" s="7"/>
      <c r="R150" s="7"/>
      <c r="S150" s="7"/>
      <c r="T150" s="7"/>
      <c r="U150" s="7"/>
      <c r="V150" s="7"/>
      <c r="W150" s="7"/>
      <c r="X150" s="7"/>
      <c r="Y150" s="7"/>
      <c r="Z150" s="7"/>
      <c r="AA150" s="7"/>
    </row>
    <row r="151" spans="1:27" ht="15.5" x14ac:dyDescent="0.25">
      <c r="A151" s="7"/>
      <c r="B151" s="7"/>
      <c r="C151" s="7"/>
      <c r="D151" s="46"/>
      <c r="E151" s="156"/>
      <c r="F151" s="88" t="s">
        <v>327</v>
      </c>
      <c r="G151" s="47">
        <f t="shared" si="0"/>
        <v>11291666.666666666</v>
      </c>
      <c r="H151" s="47">
        <f t="shared" si="2"/>
        <v>1016250000.0000005</v>
      </c>
      <c r="I151" s="47">
        <f t="shared" si="4"/>
        <v>7278420.1388888918</v>
      </c>
      <c r="J151" s="47">
        <f t="shared" si="1"/>
        <v>18570086.80555556</v>
      </c>
      <c r="K151" s="156"/>
      <c r="L151" s="7"/>
      <c r="M151" s="7"/>
      <c r="N151" s="7"/>
      <c r="O151" s="7"/>
      <c r="P151" s="7"/>
      <c r="Q151" s="7"/>
      <c r="R151" s="7"/>
      <c r="S151" s="7"/>
      <c r="T151" s="7"/>
      <c r="U151" s="7"/>
      <c r="V151" s="7"/>
      <c r="W151" s="7"/>
      <c r="X151" s="7"/>
      <c r="Y151" s="7"/>
      <c r="Z151" s="7"/>
      <c r="AA151" s="7"/>
    </row>
    <row r="152" spans="1:27" ht="15.5" x14ac:dyDescent="0.25">
      <c r="A152" s="7"/>
      <c r="B152" s="7"/>
      <c r="C152" s="7"/>
      <c r="D152" s="46"/>
      <c r="E152" s="156"/>
      <c r="F152" s="88" t="s">
        <v>328</v>
      </c>
      <c r="G152" s="47">
        <f t="shared" si="0"/>
        <v>11291666.666666666</v>
      </c>
      <c r="H152" s="47">
        <f t="shared" si="2"/>
        <v>1004958333.3333338</v>
      </c>
      <c r="I152" s="47">
        <f t="shared" si="4"/>
        <v>7198437.5000000028</v>
      </c>
      <c r="J152" s="47">
        <f t="shared" si="1"/>
        <v>18490104.166666668</v>
      </c>
      <c r="K152" s="156"/>
      <c r="L152" s="7"/>
      <c r="M152" s="7"/>
      <c r="N152" s="7"/>
      <c r="O152" s="7"/>
      <c r="P152" s="7"/>
      <c r="Q152" s="7"/>
      <c r="R152" s="7"/>
      <c r="S152" s="7"/>
      <c r="T152" s="7"/>
      <c r="U152" s="7"/>
      <c r="V152" s="7"/>
      <c r="W152" s="7"/>
      <c r="X152" s="7"/>
      <c r="Y152" s="7"/>
      <c r="Z152" s="7"/>
      <c r="AA152" s="7"/>
    </row>
    <row r="153" spans="1:27" ht="15.5" x14ac:dyDescent="0.25">
      <c r="A153" s="7"/>
      <c r="B153" s="7"/>
      <c r="C153" s="7"/>
      <c r="D153" s="46"/>
      <c r="E153" s="156"/>
      <c r="F153" s="88" t="s">
        <v>329</v>
      </c>
      <c r="G153" s="47">
        <f t="shared" si="0"/>
        <v>11291666.666666666</v>
      </c>
      <c r="H153" s="47">
        <f t="shared" si="2"/>
        <v>993666666.66666722</v>
      </c>
      <c r="I153" s="47">
        <f t="shared" si="4"/>
        <v>7118454.8611111147</v>
      </c>
      <c r="J153" s="47">
        <f t="shared" si="1"/>
        <v>18410121.52777778</v>
      </c>
      <c r="K153" s="156"/>
      <c r="L153" s="7"/>
      <c r="M153" s="7"/>
      <c r="N153" s="7"/>
      <c r="O153" s="7"/>
      <c r="P153" s="7"/>
      <c r="Q153" s="7"/>
      <c r="R153" s="7"/>
      <c r="S153" s="7"/>
      <c r="T153" s="7"/>
      <c r="U153" s="7"/>
      <c r="V153" s="7"/>
      <c r="W153" s="7"/>
      <c r="X153" s="7"/>
      <c r="Y153" s="7"/>
      <c r="Z153" s="7"/>
      <c r="AA153" s="7"/>
    </row>
    <row r="154" spans="1:27" ht="15.5" x14ac:dyDescent="0.25">
      <c r="A154" s="7"/>
      <c r="B154" s="7"/>
      <c r="C154" s="7"/>
      <c r="D154" s="46"/>
      <c r="E154" s="156"/>
      <c r="F154" s="88" t="s">
        <v>330</v>
      </c>
      <c r="G154" s="47">
        <f t="shared" si="0"/>
        <v>11291666.666666666</v>
      </c>
      <c r="H154" s="47">
        <f t="shared" si="2"/>
        <v>982375000.0000006</v>
      </c>
      <c r="I154" s="47">
        <f t="shared" si="4"/>
        <v>7038472.2222222248</v>
      </c>
      <c r="J154" s="47">
        <f t="shared" si="1"/>
        <v>18330138.888888892</v>
      </c>
      <c r="K154" s="156"/>
      <c r="L154" s="7"/>
      <c r="M154" s="7"/>
      <c r="N154" s="7"/>
      <c r="O154" s="7"/>
      <c r="P154" s="7"/>
      <c r="Q154" s="7"/>
      <c r="R154" s="7"/>
      <c r="S154" s="7"/>
      <c r="T154" s="7"/>
      <c r="U154" s="7"/>
      <c r="V154" s="7"/>
      <c r="W154" s="7"/>
      <c r="X154" s="7"/>
      <c r="Y154" s="7"/>
      <c r="Z154" s="7"/>
      <c r="AA154" s="7"/>
    </row>
    <row r="155" spans="1:27" ht="15.5" x14ac:dyDescent="0.25">
      <c r="A155" s="7"/>
      <c r="B155" s="7"/>
      <c r="C155" s="7"/>
      <c r="D155" s="46"/>
      <c r="E155" s="156"/>
      <c r="F155" s="88" t="s">
        <v>331</v>
      </c>
      <c r="G155" s="47">
        <f t="shared" si="0"/>
        <v>11291666.666666666</v>
      </c>
      <c r="H155" s="47">
        <f t="shared" si="2"/>
        <v>971083333.33333397</v>
      </c>
      <c r="I155" s="47">
        <f t="shared" si="4"/>
        <v>6958489.5833333367</v>
      </c>
      <c r="J155" s="47">
        <f t="shared" si="1"/>
        <v>18250156.250000004</v>
      </c>
      <c r="K155" s="156"/>
      <c r="L155" s="7"/>
      <c r="M155" s="7"/>
      <c r="N155" s="7"/>
      <c r="O155" s="7"/>
      <c r="P155" s="7"/>
      <c r="Q155" s="7"/>
      <c r="R155" s="7"/>
      <c r="S155" s="7"/>
      <c r="T155" s="7"/>
      <c r="U155" s="7"/>
      <c r="V155" s="7"/>
      <c r="W155" s="7"/>
      <c r="X155" s="7"/>
      <c r="Y155" s="7"/>
      <c r="Z155" s="7"/>
      <c r="AA155" s="7"/>
    </row>
    <row r="156" spans="1:27" ht="15.5" x14ac:dyDescent="0.25">
      <c r="A156" s="7"/>
      <c r="B156" s="7"/>
      <c r="C156" s="7"/>
      <c r="D156" s="46"/>
      <c r="E156" s="156"/>
      <c r="F156" s="88" t="s">
        <v>332</v>
      </c>
      <c r="G156" s="47">
        <f t="shared" si="0"/>
        <v>11291666.666666666</v>
      </c>
      <c r="H156" s="47">
        <f t="shared" si="2"/>
        <v>959791666.66666734</v>
      </c>
      <c r="I156" s="47">
        <f t="shared" si="4"/>
        <v>6878506.9444444478</v>
      </c>
      <c r="J156" s="47">
        <f t="shared" si="1"/>
        <v>18170173.611111112</v>
      </c>
      <c r="K156" s="156"/>
      <c r="L156" s="7"/>
      <c r="M156" s="7"/>
      <c r="N156" s="7"/>
      <c r="O156" s="7"/>
      <c r="P156" s="7"/>
      <c r="Q156" s="7"/>
      <c r="R156" s="7"/>
      <c r="S156" s="7"/>
      <c r="T156" s="7"/>
      <c r="U156" s="7"/>
      <c r="V156" s="7"/>
      <c r="W156" s="7"/>
      <c r="X156" s="7"/>
      <c r="Y156" s="7"/>
      <c r="Z156" s="7"/>
      <c r="AA156" s="7"/>
    </row>
    <row r="157" spans="1:27" ht="15.5" x14ac:dyDescent="0.25">
      <c r="A157" s="7"/>
      <c r="B157" s="7"/>
      <c r="C157" s="7"/>
      <c r="D157" s="46"/>
      <c r="E157" s="157"/>
      <c r="F157" s="88" t="s">
        <v>333</v>
      </c>
      <c r="G157" s="47">
        <f t="shared" si="0"/>
        <v>11291666.666666666</v>
      </c>
      <c r="H157" s="47">
        <f t="shared" si="2"/>
        <v>948500000.00000072</v>
      </c>
      <c r="I157" s="47">
        <f t="shared" si="4"/>
        <v>6798524.3055555597</v>
      </c>
      <c r="J157" s="47">
        <f t="shared" si="1"/>
        <v>18090190.972222224</v>
      </c>
      <c r="K157" s="157"/>
      <c r="L157" s="7"/>
      <c r="M157" s="7"/>
      <c r="N157" s="7"/>
      <c r="O157" s="7"/>
      <c r="P157" s="7"/>
      <c r="Q157" s="7"/>
      <c r="R157" s="7"/>
      <c r="S157" s="7"/>
      <c r="T157" s="7"/>
      <c r="U157" s="7"/>
      <c r="V157" s="7"/>
      <c r="W157" s="7"/>
      <c r="X157" s="7"/>
      <c r="Y157" s="7"/>
      <c r="Z157" s="7"/>
      <c r="AA157" s="7"/>
    </row>
    <row r="158" spans="1:27" ht="15.5" x14ac:dyDescent="0.25">
      <c r="A158" s="7"/>
      <c r="B158" s="7"/>
      <c r="C158" s="7"/>
      <c r="D158" s="46"/>
      <c r="E158" s="178">
        <v>2047</v>
      </c>
      <c r="F158" s="88" t="s">
        <v>316</v>
      </c>
      <c r="G158" s="47">
        <f t="shared" si="0"/>
        <v>11291666.666666666</v>
      </c>
      <c r="H158" s="47">
        <f t="shared" si="2"/>
        <v>937208333.33333409</v>
      </c>
      <c r="I158" s="47">
        <f t="shared" si="4"/>
        <v>6718541.6666666716</v>
      </c>
      <c r="J158" s="47">
        <f t="shared" si="1"/>
        <v>18010208.333333336</v>
      </c>
      <c r="K158" s="177">
        <f>SUM(J158:J169)</f>
        <v>210843645.83333337</v>
      </c>
      <c r="L158" s="7"/>
      <c r="M158" s="7"/>
      <c r="N158" s="7"/>
      <c r="O158" s="7"/>
      <c r="P158" s="7"/>
      <c r="Q158" s="7"/>
      <c r="R158" s="7"/>
      <c r="S158" s="7"/>
      <c r="T158" s="7"/>
      <c r="U158" s="7"/>
      <c r="V158" s="7"/>
      <c r="W158" s="7"/>
      <c r="X158" s="7"/>
      <c r="Y158" s="7"/>
      <c r="Z158" s="7"/>
      <c r="AA158" s="7"/>
    </row>
    <row r="159" spans="1:27" ht="15.5" x14ac:dyDescent="0.25">
      <c r="A159" s="7"/>
      <c r="B159" s="7"/>
      <c r="C159" s="7"/>
      <c r="D159" s="46"/>
      <c r="E159" s="156"/>
      <c r="F159" s="88" t="s">
        <v>319</v>
      </c>
      <c r="G159" s="47">
        <f t="shared" si="0"/>
        <v>11291666.666666666</v>
      </c>
      <c r="H159" s="47">
        <f t="shared" si="2"/>
        <v>925916666.66666746</v>
      </c>
      <c r="I159" s="47">
        <f t="shared" si="4"/>
        <v>6638559.0277777826</v>
      </c>
      <c r="J159" s="47">
        <f t="shared" si="1"/>
        <v>17930225.694444448</v>
      </c>
      <c r="K159" s="156"/>
      <c r="L159" s="7"/>
      <c r="M159" s="7"/>
      <c r="N159" s="7"/>
      <c r="O159" s="7"/>
      <c r="P159" s="7"/>
      <c r="Q159" s="7"/>
      <c r="R159" s="7"/>
      <c r="S159" s="7"/>
      <c r="T159" s="7"/>
      <c r="U159" s="7"/>
      <c r="V159" s="7"/>
      <c r="W159" s="7"/>
      <c r="X159" s="7"/>
      <c r="Y159" s="7"/>
      <c r="Z159" s="7"/>
      <c r="AA159" s="7"/>
    </row>
    <row r="160" spans="1:27" ht="15.5" x14ac:dyDescent="0.25">
      <c r="A160" s="7"/>
      <c r="B160" s="7"/>
      <c r="C160" s="7"/>
      <c r="D160" s="46"/>
      <c r="E160" s="156"/>
      <c r="F160" s="88" t="s">
        <v>321</v>
      </c>
      <c r="G160" s="47">
        <f t="shared" si="0"/>
        <v>11291666.666666666</v>
      </c>
      <c r="H160" s="47">
        <f t="shared" si="2"/>
        <v>914625000.00000083</v>
      </c>
      <c r="I160" s="47">
        <f t="shared" si="4"/>
        <v>6558576.3888888946</v>
      </c>
      <c r="J160" s="47">
        <f t="shared" si="1"/>
        <v>17850243.05555556</v>
      </c>
      <c r="K160" s="156"/>
      <c r="L160" s="7"/>
      <c r="M160" s="7"/>
      <c r="N160" s="7"/>
      <c r="O160" s="7"/>
      <c r="P160" s="7"/>
      <c r="Q160" s="7"/>
      <c r="R160" s="7"/>
      <c r="S160" s="7"/>
      <c r="T160" s="7"/>
      <c r="U160" s="7"/>
      <c r="V160" s="7"/>
      <c r="W160" s="7"/>
      <c r="X160" s="7"/>
      <c r="Y160" s="7"/>
      <c r="Z160" s="7"/>
      <c r="AA160" s="7"/>
    </row>
    <row r="161" spans="1:27" ht="15.5" x14ac:dyDescent="0.25">
      <c r="A161" s="7"/>
      <c r="B161" s="7"/>
      <c r="C161" s="7"/>
      <c r="D161" s="46"/>
      <c r="E161" s="156"/>
      <c r="F161" s="88" t="s">
        <v>323</v>
      </c>
      <c r="G161" s="47">
        <f t="shared" si="0"/>
        <v>11291666.666666666</v>
      </c>
      <c r="H161" s="47">
        <f t="shared" si="2"/>
        <v>903333333.33333421</v>
      </c>
      <c r="I161" s="47">
        <f t="shared" si="4"/>
        <v>6478593.7500000047</v>
      </c>
      <c r="J161" s="47">
        <f t="shared" si="1"/>
        <v>17770260.416666672</v>
      </c>
      <c r="K161" s="156"/>
      <c r="L161" s="7"/>
      <c r="M161" s="7"/>
      <c r="N161" s="7"/>
      <c r="O161" s="7"/>
      <c r="P161" s="7"/>
      <c r="Q161" s="7"/>
      <c r="R161" s="7"/>
      <c r="S161" s="7"/>
      <c r="T161" s="7"/>
      <c r="U161" s="7"/>
      <c r="V161" s="7"/>
      <c r="W161" s="7"/>
      <c r="X161" s="7"/>
      <c r="Y161" s="7"/>
      <c r="Z161" s="7"/>
      <c r="AA161" s="7"/>
    </row>
    <row r="162" spans="1:27" ht="15.5" x14ac:dyDescent="0.25">
      <c r="A162" s="7"/>
      <c r="B162" s="7"/>
      <c r="C162" s="7"/>
      <c r="D162" s="46"/>
      <c r="E162" s="156"/>
      <c r="F162" s="88" t="s">
        <v>325</v>
      </c>
      <c r="G162" s="47">
        <f t="shared" si="0"/>
        <v>11291666.666666666</v>
      </c>
      <c r="H162" s="47">
        <f t="shared" si="2"/>
        <v>892041666.66666758</v>
      </c>
      <c r="I162" s="47">
        <f t="shared" si="4"/>
        <v>6398611.1111111166</v>
      </c>
      <c r="J162" s="47">
        <f t="shared" si="1"/>
        <v>17690277.777777784</v>
      </c>
      <c r="K162" s="156"/>
      <c r="L162" s="7"/>
      <c r="M162" s="7"/>
      <c r="N162" s="7"/>
      <c r="O162" s="7"/>
      <c r="P162" s="7"/>
      <c r="Q162" s="7"/>
      <c r="R162" s="7"/>
      <c r="S162" s="7"/>
      <c r="T162" s="7"/>
      <c r="U162" s="7"/>
      <c r="V162" s="7"/>
      <c r="W162" s="7"/>
      <c r="X162" s="7"/>
      <c r="Y162" s="7"/>
      <c r="Z162" s="7"/>
      <c r="AA162" s="7"/>
    </row>
    <row r="163" spans="1:27" ht="15.5" x14ac:dyDescent="0.25">
      <c r="A163" s="7"/>
      <c r="B163" s="7"/>
      <c r="C163" s="7"/>
      <c r="D163" s="46"/>
      <c r="E163" s="156"/>
      <c r="F163" s="88" t="s">
        <v>327</v>
      </c>
      <c r="G163" s="47">
        <f t="shared" si="0"/>
        <v>11291666.666666666</v>
      </c>
      <c r="H163" s="47">
        <f t="shared" si="2"/>
        <v>880750000.00000095</v>
      </c>
      <c r="I163" s="47">
        <f t="shared" si="4"/>
        <v>6318628.4722222276</v>
      </c>
      <c r="J163" s="47">
        <f t="shared" si="1"/>
        <v>17610295.138888896</v>
      </c>
      <c r="K163" s="156"/>
      <c r="L163" s="7"/>
      <c r="M163" s="7"/>
      <c r="N163" s="7"/>
      <c r="O163" s="7"/>
      <c r="P163" s="7"/>
      <c r="Q163" s="7"/>
      <c r="R163" s="7"/>
      <c r="S163" s="7"/>
      <c r="T163" s="7"/>
      <c r="U163" s="7"/>
      <c r="V163" s="7"/>
      <c r="W163" s="7"/>
      <c r="X163" s="7"/>
      <c r="Y163" s="7"/>
      <c r="Z163" s="7"/>
      <c r="AA163" s="7"/>
    </row>
    <row r="164" spans="1:27" ht="15.5" x14ac:dyDescent="0.25">
      <c r="A164" s="7"/>
      <c r="B164" s="7"/>
      <c r="C164" s="7"/>
      <c r="D164" s="46"/>
      <c r="E164" s="156"/>
      <c r="F164" s="88" t="s">
        <v>328</v>
      </c>
      <c r="G164" s="47">
        <f t="shared" si="0"/>
        <v>11291666.666666666</v>
      </c>
      <c r="H164" s="47">
        <f t="shared" si="2"/>
        <v>869458333.33333433</v>
      </c>
      <c r="I164" s="47">
        <f t="shared" si="4"/>
        <v>6238645.8333333395</v>
      </c>
      <c r="J164" s="47">
        <f t="shared" si="1"/>
        <v>17530312.500000007</v>
      </c>
      <c r="K164" s="156"/>
      <c r="L164" s="7"/>
      <c r="M164" s="7"/>
      <c r="N164" s="7"/>
      <c r="O164" s="7"/>
      <c r="P164" s="7"/>
      <c r="Q164" s="7"/>
      <c r="R164" s="7"/>
      <c r="S164" s="7"/>
      <c r="T164" s="7"/>
      <c r="U164" s="7"/>
      <c r="V164" s="7"/>
      <c r="W164" s="7"/>
      <c r="X164" s="7"/>
      <c r="Y164" s="7"/>
      <c r="Z164" s="7"/>
      <c r="AA164" s="7"/>
    </row>
    <row r="165" spans="1:27" ht="15.5" x14ac:dyDescent="0.25">
      <c r="A165" s="7"/>
      <c r="B165" s="7"/>
      <c r="C165" s="7"/>
      <c r="D165" s="46"/>
      <c r="E165" s="156"/>
      <c r="F165" s="88" t="s">
        <v>329</v>
      </c>
      <c r="G165" s="47">
        <f t="shared" si="0"/>
        <v>11291666.666666666</v>
      </c>
      <c r="H165" s="47">
        <f t="shared" si="2"/>
        <v>858166666.6666677</v>
      </c>
      <c r="I165" s="47">
        <f t="shared" si="4"/>
        <v>6158663.1944444515</v>
      </c>
      <c r="J165" s="47">
        <f t="shared" si="1"/>
        <v>17450329.861111119</v>
      </c>
      <c r="K165" s="156"/>
      <c r="L165" s="7"/>
      <c r="M165" s="7"/>
      <c r="N165" s="7"/>
      <c r="O165" s="7"/>
      <c r="P165" s="7"/>
      <c r="Q165" s="7"/>
      <c r="R165" s="7"/>
      <c r="S165" s="7"/>
      <c r="T165" s="7"/>
      <c r="U165" s="7"/>
      <c r="V165" s="7"/>
      <c r="W165" s="7"/>
      <c r="X165" s="7"/>
      <c r="Y165" s="7"/>
      <c r="Z165" s="7"/>
      <c r="AA165" s="7"/>
    </row>
    <row r="166" spans="1:27" ht="15.5" x14ac:dyDescent="0.25">
      <c r="A166" s="7"/>
      <c r="B166" s="7"/>
      <c r="C166" s="7"/>
      <c r="D166" s="46"/>
      <c r="E166" s="156"/>
      <c r="F166" s="88" t="s">
        <v>330</v>
      </c>
      <c r="G166" s="47">
        <f t="shared" si="0"/>
        <v>11291666.666666666</v>
      </c>
      <c r="H166" s="47">
        <f t="shared" si="2"/>
        <v>846875000.00000107</v>
      </c>
      <c r="I166" s="47">
        <f t="shared" si="4"/>
        <v>6078680.5555555625</v>
      </c>
      <c r="J166" s="47">
        <f t="shared" si="1"/>
        <v>17370347.222222228</v>
      </c>
      <c r="K166" s="156"/>
      <c r="L166" s="7"/>
      <c r="M166" s="7"/>
      <c r="N166" s="7"/>
      <c r="O166" s="7"/>
      <c r="P166" s="7"/>
      <c r="Q166" s="7"/>
      <c r="R166" s="7"/>
      <c r="S166" s="7"/>
      <c r="T166" s="7"/>
      <c r="U166" s="7"/>
      <c r="V166" s="7"/>
      <c r="W166" s="7"/>
      <c r="X166" s="7"/>
      <c r="Y166" s="7"/>
      <c r="Z166" s="7"/>
      <c r="AA166" s="7"/>
    </row>
    <row r="167" spans="1:27" ht="15.5" x14ac:dyDescent="0.25">
      <c r="A167" s="7"/>
      <c r="B167" s="7"/>
      <c r="C167" s="7"/>
      <c r="D167" s="46"/>
      <c r="E167" s="156"/>
      <c r="F167" s="88" t="s">
        <v>331</v>
      </c>
      <c r="G167" s="47">
        <f t="shared" si="0"/>
        <v>11291666.666666666</v>
      </c>
      <c r="H167" s="47">
        <f t="shared" si="2"/>
        <v>835583333.33333445</v>
      </c>
      <c r="I167" s="47">
        <f t="shared" si="4"/>
        <v>5998697.9166666744</v>
      </c>
      <c r="J167" s="47">
        <f t="shared" si="1"/>
        <v>17290364.58333334</v>
      </c>
      <c r="K167" s="156"/>
      <c r="L167" s="7"/>
      <c r="M167" s="7"/>
      <c r="N167" s="7"/>
      <c r="O167" s="7"/>
      <c r="P167" s="7"/>
      <c r="Q167" s="7"/>
      <c r="R167" s="7"/>
      <c r="S167" s="7"/>
      <c r="T167" s="7"/>
      <c r="U167" s="7"/>
      <c r="V167" s="7"/>
      <c r="W167" s="7"/>
      <c r="X167" s="7"/>
      <c r="Y167" s="7"/>
      <c r="Z167" s="7"/>
      <c r="AA167" s="7"/>
    </row>
    <row r="168" spans="1:27" ht="15.5" x14ac:dyDescent="0.25">
      <c r="A168" s="7"/>
      <c r="B168" s="7"/>
      <c r="C168" s="7"/>
      <c r="D168" s="46"/>
      <c r="E168" s="156"/>
      <c r="F168" s="88" t="s">
        <v>332</v>
      </c>
      <c r="G168" s="47">
        <f t="shared" si="0"/>
        <v>11291666.666666666</v>
      </c>
      <c r="H168" s="47">
        <f t="shared" si="2"/>
        <v>824291666.66666782</v>
      </c>
      <c r="I168" s="47">
        <f t="shared" si="4"/>
        <v>5918715.2777777845</v>
      </c>
      <c r="J168" s="47">
        <f t="shared" si="1"/>
        <v>17210381.944444451</v>
      </c>
      <c r="K168" s="156"/>
      <c r="L168" s="7"/>
      <c r="M168" s="7"/>
      <c r="N168" s="7"/>
      <c r="O168" s="7"/>
      <c r="P168" s="7"/>
      <c r="Q168" s="7"/>
      <c r="R168" s="7"/>
      <c r="S168" s="7"/>
      <c r="T168" s="7"/>
      <c r="U168" s="7"/>
      <c r="V168" s="7"/>
      <c r="W168" s="7"/>
      <c r="X168" s="7"/>
      <c r="Y168" s="7"/>
      <c r="Z168" s="7"/>
      <c r="AA168" s="7"/>
    </row>
    <row r="169" spans="1:27" ht="15.5" x14ac:dyDescent="0.25">
      <c r="A169" s="7"/>
      <c r="B169" s="7"/>
      <c r="C169" s="7"/>
      <c r="D169" s="46"/>
      <c r="E169" s="157"/>
      <c r="F169" s="88" t="s">
        <v>333</v>
      </c>
      <c r="G169" s="47">
        <f t="shared" si="0"/>
        <v>11291666.666666666</v>
      </c>
      <c r="H169" s="47">
        <f t="shared" si="2"/>
        <v>813000000.00000119</v>
      </c>
      <c r="I169" s="47">
        <f t="shared" si="4"/>
        <v>5838732.6388888964</v>
      </c>
      <c r="J169" s="47">
        <f t="shared" si="1"/>
        <v>17130399.305555563</v>
      </c>
      <c r="K169" s="157"/>
      <c r="L169" s="7"/>
      <c r="M169" s="7"/>
      <c r="N169" s="7"/>
      <c r="O169" s="7"/>
      <c r="P169" s="7"/>
      <c r="Q169" s="7"/>
      <c r="R169" s="7"/>
      <c r="S169" s="7"/>
      <c r="T169" s="7"/>
      <c r="U169" s="7"/>
      <c r="V169" s="7"/>
      <c r="W169" s="7"/>
      <c r="X169" s="7"/>
      <c r="Y169" s="7"/>
      <c r="Z169" s="7"/>
      <c r="AA169" s="7"/>
    </row>
    <row r="170" spans="1:27" ht="15.5" x14ac:dyDescent="0.25">
      <c r="A170" s="7"/>
      <c r="B170" s="7"/>
      <c r="C170" s="7"/>
      <c r="D170" s="46"/>
      <c r="E170" s="178">
        <v>2048</v>
      </c>
      <c r="F170" s="88" t="s">
        <v>316</v>
      </c>
      <c r="G170" s="47">
        <f t="shared" si="0"/>
        <v>11291666.666666666</v>
      </c>
      <c r="H170" s="47">
        <f t="shared" si="2"/>
        <v>801708333.33333457</v>
      </c>
      <c r="I170" s="47">
        <f t="shared" si="4"/>
        <v>5758750.0000000075</v>
      </c>
      <c r="J170" s="47">
        <f t="shared" si="1"/>
        <v>17050416.666666672</v>
      </c>
      <c r="K170" s="177">
        <f>SUM(J170:J181)</f>
        <v>199326145.83333343</v>
      </c>
      <c r="L170" s="7"/>
      <c r="M170" s="7"/>
      <c r="N170" s="7"/>
      <c r="O170" s="7"/>
      <c r="P170" s="7"/>
      <c r="Q170" s="7"/>
      <c r="R170" s="7"/>
      <c r="S170" s="7"/>
      <c r="T170" s="7"/>
      <c r="U170" s="7"/>
      <c r="V170" s="7"/>
      <c r="W170" s="7"/>
      <c r="X170" s="7"/>
      <c r="Y170" s="7"/>
      <c r="Z170" s="7"/>
      <c r="AA170" s="7"/>
    </row>
    <row r="171" spans="1:27" ht="15.5" x14ac:dyDescent="0.25">
      <c r="A171" s="7"/>
      <c r="B171" s="7"/>
      <c r="C171" s="7"/>
      <c r="D171" s="46"/>
      <c r="E171" s="156"/>
      <c r="F171" s="88" t="s">
        <v>319</v>
      </c>
      <c r="G171" s="47">
        <f t="shared" si="0"/>
        <v>11291666.666666666</v>
      </c>
      <c r="H171" s="47">
        <f t="shared" si="2"/>
        <v>790416666.66666794</v>
      </c>
      <c r="I171" s="47">
        <f t="shared" si="4"/>
        <v>5678767.3611111194</v>
      </c>
      <c r="J171" s="47">
        <f t="shared" si="1"/>
        <v>16970434.027777784</v>
      </c>
      <c r="K171" s="156"/>
      <c r="L171" s="7"/>
      <c r="M171" s="7"/>
      <c r="N171" s="7"/>
      <c r="O171" s="7"/>
      <c r="P171" s="7"/>
      <c r="Q171" s="7"/>
      <c r="R171" s="7"/>
      <c r="S171" s="7"/>
      <c r="T171" s="7"/>
      <c r="U171" s="7"/>
      <c r="V171" s="7"/>
      <c r="W171" s="7"/>
      <c r="X171" s="7"/>
      <c r="Y171" s="7"/>
      <c r="Z171" s="7"/>
      <c r="AA171" s="7"/>
    </row>
    <row r="172" spans="1:27" ht="15.5" x14ac:dyDescent="0.25">
      <c r="A172" s="7"/>
      <c r="B172" s="7"/>
      <c r="C172" s="7"/>
      <c r="D172" s="46"/>
      <c r="E172" s="156"/>
      <c r="F172" s="88" t="s">
        <v>321</v>
      </c>
      <c r="G172" s="47">
        <f t="shared" si="0"/>
        <v>11291666.666666666</v>
      </c>
      <c r="H172" s="47">
        <f t="shared" si="2"/>
        <v>779125000.00000131</v>
      </c>
      <c r="I172" s="47">
        <f t="shared" si="4"/>
        <v>5598784.7222222313</v>
      </c>
      <c r="J172" s="47">
        <f t="shared" si="1"/>
        <v>16890451.388888896</v>
      </c>
      <c r="K172" s="156"/>
      <c r="L172" s="7"/>
      <c r="M172" s="7"/>
      <c r="N172" s="7"/>
      <c r="O172" s="7"/>
      <c r="P172" s="7"/>
      <c r="Q172" s="7"/>
      <c r="R172" s="7"/>
      <c r="S172" s="7"/>
      <c r="T172" s="7"/>
      <c r="U172" s="7"/>
      <c r="V172" s="7"/>
      <c r="W172" s="7"/>
      <c r="X172" s="7"/>
      <c r="Y172" s="7"/>
      <c r="Z172" s="7"/>
      <c r="AA172" s="7"/>
    </row>
    <row r="173" spans="1:27" ht="15.5" x14ac:dyDescent="0.25">
      <c r="A173" s="7"/>
      <c r="B173" s="7"/>
      <c r="C173" s="7"/>
      <c r="D173" s="46"/>
      <c r="E173" s="156"/>
      <c r="F173" s="88" t="s">
        <v>323</v>
      </c>
      <c r="G173" s="47">
        <f t="shared" si="0"/>
        <v>11291666.666666666</v>
      </c>
      <c r="H173" s="47">
        <f t="shared" si="2"/>
        <v>767833333.33333468</v>
      </c>
      <c r="I173" s="47">
        <f t="shared" si="4"/>
        <v>5518802.0833333423</v>
      </c>
      <c r="J173" s="47">
        <f t="shared" si="1"/>
        <v>16810468.750000007</v>
      </c>
      <c r="K173" s="156"/>
      <c r="L173" s="7"/>
      <c r="M173" s="7"/>
      <c r="N173" s="7"/>
      <c r="O173" s="7"/>
      <c r="P173" s="7"/>
      <c r="Q173" s="7"/>
      <c r="R173" s="7"/>
      <c r="S173" s="7"/>
      <c r="T173" s="7"/>
      <c r="U173" s="7"/>
      <c r="V173" s="7"/>
      <c r="W173" s="7"/>
      <c r="X173" s="7"/>
      <c r="Y173" s="7"/>
      <c r="Z173" s="7"/>
      <c r="AA173" s="7"/>
    </row>
    <row r="174" spans="1:27" ht="15.5" x14ac:dyDescent="0.25">
      <c r="A174" s="7"/>
      <c r="B174" s="7"/>
      <c r="C174" s="7"/>
      <c r="D174" s="46"/>
      <c r="E174" s="156"/>
      <c r="F174" s="88" t="s">
        <v>325</v>
      </c>
      <c r="G174" s="47">
        <f t="shared" si="0"/>
        <v>11291666.666666666</v>
      </c>
      <c r="H174" s="47">
        <f t="shared" si="2"/>
        <v>756541666.66666806</v>
      </c>
      <c r="I174" s="47">
        <f t="shared" si="4"/>
        <v>5438819.4444444533</v>
      </c>
      <c r="J174" s="47">
        <f t="shared" si="1"/>
        <v>16730486.111111119</v>
      </c>
      <c r="K174" s="156"/>
      <c r="L174" s="7"/>
      <c r="M174" s="7"/>
      <c r="N174" s="7"/>
      <c r="O174" s="7"/>
      <c r="P174" s="7"/>
      <c r="Q174" s="7"/>
      <c r="R174" s="7"/>
      <c r="S174" s="7"/>
      <c r="T174" s="7"/>
      <c r="U174" s="7"/>
      <c r="V174" s="7"/>
      <c r="W174" s="7"/>
      <c r="X174" s="7"/>
      <c r="Y174" s="7"/>
      <c r="Z174" s="7"/>
      <c r="AA174" s="7"/>
    </row>
    <row r="175" spans="1:27" ht="15.5" x14ac:dyDescent="0.25">
      <c r="A175" s="7"/>
      <c r="B175" s="7"/>
      <c r="C175" s="7"/>
      <c r="D175" s="46"/>
      <c r="E175" s="156"/>
      <c r="F175" s="88" t="s">
        <v>327</v>
      </c>
      <c r="G175" s="47">
        <f t="shared" si="0"/>
        <v>11291666.666666666</v>
      </c>
      <c r="H175" s="47">
        <f t="shared" si="2"/>
        <v>745250000.00000143</v>
      </c>
      <c r="I175" s="47">
        <f t="shared" si="4"/>
        <v>5358836.8055555644</v>
      </c>
      <c r="J175" s="47">
        <f t="shared" si="1"/>
        <v>16650503.472222231</v>
      </c>
      <c r="K175" s="156"/>
      <c r="L175" s="7"/>
      <c r="M175" s="7"/>
      <c r="N175" s="7"/>
      <c r="O175" s="7"/>
      <c r="P175" s="7"/>
      <c r="Q175" s="7"/>
      <c r="R175" s="7"/>
      <c r="S175" s="7"/>
      <c r="T175" s="7"/>
      <c r="U175" s="7"/>
      <c r="V175" s="7"/>
      <c r="W175" s="7"/>
      <c r="X175" s="7"/>
      <c r="Y175" s="7"/>
      <c r="Z175" s="7"/>
      <c r="AA175" s="7"/>
    </row>
    <row r="176" spans="1:27" ht="15.5" x14ac:dyDescent="0.25">
      <c r="A176" s="7"/>
      <c r="B176" s="7"/>
      <c r="C176" s="7"/>
      <c r="D176" s="46"/>
      <c r="E176" s="156"/>
      <c r="F176" s="88" t="s">
        <v>328</v>
      </c>
      <c r="G176" s="47">
        <f t="shared" si="0"/>
        <v>11291666.666666666</v>
      </c>
      <c r="H176" s="47">
        <f t="shared" si="2"/>
        <v>733958333.3333348</v>
      </c>
      <c r="I176" s="47">
        <f t="shared" si="4"/>
        <v>5278854.1666666763</v>
      </c>
      <c r="J176" s="47">
        <f t="shared" si="1"/>
        <v>16570520.833333343</v>
      </c>
      <c r="K176" s="156"/>
      <c r="L176" s="7"/>
      <c r="M176" s="7"/>
      <c r="N176" s="7"/>
      <c r="O176" s="7"/>
      <c r="P176" s="7"/>
      <c r="Q176" s="7"/>
      <c r="R176" s="7"/>
      <c r="S176" s="7"/>
      <c r="T176" s="7"/>
      <c r="U176" s="7"/>
      <c r="V176" s="7"/>
      <c r="W176" s="7"/>
      <c r="X176" s="7"/>
      <c r="Y176" s="7"/>
      <c r="Z176" s="7"/>
      <c r="AA176" s="7"/>
    </row>
    <row r="177" spans="1:27" ht="15.5" x14ac:dyDescent="0.25">
      <c r="A177" s="7"/>
      <c r="B177" s="7"/>
      <c r="C177" s="7"/>
      <c r="D177" s="46"/>
      <c r="E177" s="156"/>
      <c r="F177" s="88" t="s">
        <v>329</v>
      </c>
      <c r="G177" s="47">
        <f t="shared" si="0"/>
        <v>11291666.666666666</v>
      </c>
      <c r="H177" s="47">
        <f t="shared" si="2"/>
        <v>722666666.66666818</v>
      </c>
      <c r="I177" s="47">
        <f t="shared" si="4"/>
        <v>5198871.5277777882</v>
      </c>
      <c r="J177" s="47">
        <f t="shared" si="1"/>
        <v>16490538.194444455</v>
      </c>
      <c r="K177" s="156"/>
      <c r="L177" s="7"/>
      <c r="M177" s="7"/>
      <c r="N177" s="7"/>
      <c r="O177" s="7"/>
      <c r="P177" s="7"/>
      <c r="Q177" s="7"/>
      <c r="R177" s="7"/>
      <c r="S177" s="7"/>
      <c r="T177" s="7"/>
      <c r="U177" s="7"/>
      <c r="V177" s="7"/>
      <c r="W177" s="7"/>
      <c r="X177" s="7"/>
      <c r="Y177" s="7"/>
      <c r="Z177" s="7"/>
      <c r="AA177" s="7"/>
    </row>
    <row r="178" spans="1:27" ht="15.5" x14ac:dyDescent="0.25">
      <c r="A178" s="7"/>
      <c r="B178" s="7"/>
      <c r="C178" s="7"/>
      <c r="D178" s="46"/>
      <c r="E178" s="156"/>
      <c r="F178" s="88" t="s">
        <v>330</v>
      </c>
      <c r="G178" s="47">
        <f t="shared" si="0"/>
        <v>11291666.666666666</v>
      </c>
      <c r="H178" s="47">
        <f t="shared" si="2"/>
        <v>711375000.00000155</v>
      </c>
      <c r="I178" s="47">
        <f t="shared" si="4"/>
        <v>5118888.8888888992</v>
      </c>
      <c r="J178" s="47">
        <f t="shared" si="1"/>
        <v>16410555.555555565</v>
      </c>
      <c r="K178" s="156"/>
      <c r="L178" s="7"/>
      <c r="M178" s="7"/>
      <c r="N178" s="7"/>
      <c r="O178" s="7"/>
      <c r="P178" s="7"/>
      <c r="Q178" s="7"/>
      <c r="R178" s="7"/>
      <c r="S178" s="7"/>
      <c r="T178" s="7"/>
      <c r="U178" s="7"/>
      <c r="V178" s="7"/>
      <c r="W178" s="7"/>
      <c r="X178" s="7"/>
      <c r="Y178" s="7"/>
      <c r="Z178" s="7"/>
      <c r="AA178" s="7"/>
    </row>
    <row r="179" spans="1:27" ht="15.5" x14ac:dyDescent="0.25">
      <c r="A179" s="7"/>
      <c r="B179" s="7"/>
      <c r="C179" s="7"/>
      <c r="D179" s="46"/>
      <c r="E179" s="156"/>
      <c r="F179" s="88" t="s">
        <v>331</v>
      </c>
      <c r="G179" s="47">
        <f t="shared" si="0"/>
        <v>11291666.666666666</v>
      </c>
      <c r="H179" s="47">
        <f t="shared" si="2"/>
        <v>700083333.33333492</v>
      </c>
      <c r="I179" s="47">
        <f t="shared" si="4"/>
        <v>5038906.2500000102</v>
      </c>
      <c r="J179" s="47">
        <f t="shared" si="1"/>
        <v>16330572.916666675</v>
      </c>
      <c r="K179" s="156"/>
      <c r="L179" s="7"/>
      <c r="M179" s="7"/>
      <c r="N179" s="7"/>
      <c r="O179" s="7"/>
      <c r="P179" s="7"/>
      <c r="Q179" s="7"/>
      <c r="R179" s="7"/>
      <c r="S179" s="7"/>
      <c r="T179" s="7"/>
      <c r="U179" s="7"/>
      <c r="V179" s="7"/>
      <c r="W179" s="7"/>
      <c r="X179" s="7"/>
      <c r="Y179" s="7"/>
      <c r="Z179" s="7"/>
      <c r="AA179" s="7"/>
    </row>
    <row r="180" spans="1:27" ht="15.5" x14ac:dyDescent="0.25">
      <c r="A180" s="7"/>
      <c r="B180" s="7"/>
      <c r="C180" s="7"/>
      <c r="D180" s="46"/>
      <c r="E180" s="156"/>
      <c r="F180" s="88" t="s">
        <v>332</v>
      </c>
      <c r="G180" s="47">
        <f t="shared" si="0"/>
        <v>11291666.666666666</v>
      </c>
      <c r="H180" s="47">
        <f t="shared" si="2"/>
        <v>688791666.6666683</v>
      </c>
      <c r="I180" s="47">
        <f t="shared" si="4"/>
        <v>4958923.6111111222</v>
      </c>
      <c r="J180" s="47">
        <f t="shared" si="1"/>
        <v>16250590.277777787</v>
      </c>
      <c r="K180" s="156"/>
      <c r="L180" s="7"/>
      <c r="M180" s="7"/>
      <c r="N180" s="7"/>
      <c r="O180" s="7"/>
      <c r="P180" s="7"/>
      <c r="Q180" s="7"/>
      <c r="R180" s="7"/>
      <c r="S180" s="7"/>
      <c r="T180" s="7"/>
      <c r="U180" s="7"/>
      <c r="V180" s="7"/>
      <c r="W180" s="7"/>
      <c r="X180" s="7"/>
      <c r="Y180" s="7"/>
      <c r="Z180" s="7"/>
      <c r="AA180" s="7"/>
    </row>
    <row r="181" spans="1:27" ht="15.5" x14ac:dyDescent="0.25">
      <c r="A181" s="7"/>
      <c r="B181" s="7"/>
      <c r="C181" s="7"/>
      <c r="D181" s="46"/>
      <c r="E181" s="157"/>
      <c r="F181" s="88" t="s">
        <v>333</v>
      </c>
      <c r="G181" s="47">
        <f t="shared" si="0"/>
        <v>11291666.666666666</v>
      </c>
      <c r="H181" s="47">
        <f t="shared" si="2"/>
        <v>677500000.00000167</v>
      </c>
      <c r="I181" s="47">
        <f t="shared" si="4"/>
        <v>4878940.9722222332</v>
      </c>
      <c r="J181" s="47">
        <f t="shared" si="1"/>
        <v>16170607.638888899</v>
      </c>
      <c r="K181" s="157"/>
      <c r="L181" s="7"/>
      <c r="M181" s="7"/>
      <c r="N181" s="7"/>
      <c r="O181" s="7"/>
      <c r="P181" s="7"/>
      <c r="Q181" s="7"/>
      <c r="R181" s="7"/>
      <c r="S181" s="7"/>
      <c r="T181" s="7"/>
      <c r="U181" s="7"/>
      <c r="V181" s="7"/>
      <c r="W181" s="7"/>
      <c r="X181" s="7"/>
      <c r="Y181" s="7"/>
      <c r="Z181" s="7"/>
      <c r="AA181" s="7"/>
    </row>
    <row r="182" spans="1:27" ht="15.5" x14ac:dyDescent="0.25">
      <c r="A182" s="7"/>
      <c r="B182" s="7"/>
      <c r="C182" s="7"/>
      <c r="D182" s="46"/>
      <c r="E182" s="178">
        <v>2049</v>
      </c>
      <c r="F182" s="88" t="s">
        <v>316</v>
      </c>
      <c r="G182" s="47">
        <f t="shared" si="0"/>
        <v>11291666.666666666</v>
      </c>
      <c r="H182" s="47">
        <f t="shared" si="2"/>
        <v>666208333.33333504</v>
      </c>
      <c r="I182" s="47">
        <f t="shared" si="4"/>
        <v>4798958.3333333442</v>
      </c>
      <c r="J182" s="47">
        <f t="shared" si="1"/>
        <v>16090625.000000011</v>
      </c>
      <c r="K182" s="177">
        <f>SUM(J182:J193)</f>
        <v>187808645.83333346</v>
      </c>
      <c r="L182" s="7"/>
      <c r="M182" s="7"/>
      <c r="N182" s="7"/>
      <c r="O182" s="7"/>
      <c r="P182" s="7"/>
      <c r="Q182" s="7"/>
      <c r="R182" s="7"/>
      <c r="S182" s="7"/>
      <c r="T182" s="7"/>
      <c r="U182" s="7"/>
      <c r="V182" s="7"/>
      <c r="W182" s="7"/>
      <c r="X182" s="7"/>
      <c r="Y182" s="7"/>
      <c r="Z182" s="7"/>
      <c r="AA182" s="7"/>
    </row>
    <row r="183" spans="1:27" ht="15.5" x14ac:dyDescent="0.25">
      <c r="A183" s="7"/>
      <c r="B183" s="7"/>
      <c r="C183" s="7"/>
      <c r="D183" s="46"/>
      <c r="E183" s="156"/>
      <c r="F183" s="88" t="s">
        <v>319</v>
      </c>
      <c r="G183" s="47">
        <f t="shared" si="0"/>
        <v>11291666.666666666</v>
      </c>
      <c r="H183" s="47">
        <f t="shared" si="2"/>
        <v>654916666.66666842</v>
      </c>
      <c r="I183" s="47">
        <f t="shared" si="4"/>
        <v>4718975.6944444561</v>
      </c>
      <c r="J183" s="47">
        <f t="shared" si="1"/>
        <v>16010642.361111123</v>
      </c>
      <c r="K183" s="156"/>
      <c r="L183" s="7"/>
      <c r="M183" s="7"/>
      <c r="N183" s="7"/>
      <c r="O183" s="7"/>
      <c r="P183" s="7"/>
      <c r="Q183" s="7"/>
      <c r="R183" s="7"/>
      <c r="S183" s="7"/>
      <c r="T183" s="7"/>
      <c r="U183" s="7"/>
      <c r="V183" s="7"/>
      <c r="W183" s="7"/>
      <c r="X183" s="7"/>
      <c r="Y183" s="7"/>
      <c r="Z183" s="7"/>
      <c r="AA183" s="7"/>
    </row>
    <row r="184" spans="1:27" ht="15.5" x14ac:dyDescent="0.25">
      <c r="A184" s="7"/>
      <c r="B184" s="7"/>
      <c r="C184" s="7"/>
      <c r="D184" s="46"/>
      <c r="E184" s="156"/>
      <c r="F184" s="88" t="s">
        <v>321</v>
      </c>
      <c r="G184" s="47">
        <f t="shared" si="0"/>
        <v>11291666.666666666</v>
      </c>
      <c r="H184" s="47">
        <f t="shared" si="2"/>
        <v>643625000.00000179</v>
      </c>
      <c r="I184" s="47">
        <f t="shared" si="4"/>
        <v>4638993.0555555681</v>
      </c>
      <c r="J184" s="47">
        <f t="shared" si="1"/>
        <v>15930659.722222235</v>
      </c>
      <c r="K184" s="156"/>
      <c r="L184" s="7"/>
      <c r="M184" s="7"/>
      <c r="N184" s="7"/>
      <c r="O184" s="7"/>
      <c r="P184" s="7"/>
      <c r="Q184" s="7"/>
      <c r="R184" s="7"/>
      <c r="S184" s="7"/>
      <c r="T184" s="7"/>
      <c r="U184" s="7"/>
      <c r="V184" s="7"/>
      <c r="W184" s="7"/>
      <c r="X184" s="7"/>
      <c r="Y184" s="7"/>
      <c r="Z184" s="7"/>
      <c r="AA184" s="7"/>
    </row>
    <row r="185" spans="1:27" ht="15.5" x14ac:dyDescent="0.25">
      <c r="A185" s="7"/>
      <c r="B185" s="7"/>
      <c r="C185" s="7"/>
      <c r="D185" s="46"/>
      <c r="E185" s="156"/>
      <c r="F185" s="88" t="s">
        <v>323</v>
      </c>
      <c r="G185" s="47">
        <f t="shared" si="0"/>
        <v>11291666.666666666</v>
      </c>
      <c r="H185" s="47">
        <f t="shared" si="2"/>
        <v>632333333.33333516</v>
      </c>
      <c r="I185" s="47">
        <f t="shared" si="4"/>
        <v>4559010.4166666791</v>
      </c>
      <c r="J185" s="47">
        <f t="shared" si="1"/>
        <v>15850677.083333345</v>
      </c>
      <c r="K185" s="156"/>
      <c r="L185" s="7"/>
      <c r="M185" s="7"/>
      <c r="N185" s="7"/>
      <c r="O185" s="7"/>
      <c r="P185" s="7"/>
      <c r="Q185" s="7"/>
      <c r="R185" s="7"/>
      <c r="S185" s="7"/>
      <c r="T185" s="7"/>
      <c r="U185" s="7"/>
      <c r="V185" s="7"/>
      <c r="W185" s="7"/>
      <c r="X185" s="7"/>
      <c r="Y185" s="7"/>
      <c r="Z185" s="7"/>
      <c r="AA185" s="7"/>
    </row>
    <row r="186" spans="1:27" ht="15.5" x14ac:dyDescent="0.25">
      <c r="A186" s="7"/>
      <c r="B186" s="7"/>
      <c r="C186" s="7"/>
      <c r="D186" s="46"/>
      <c r="E186" s="156"/>
      <c r="F186" s="88" t="s">
        <v>325</v>
      </c>
      <c r="G186" s="47">
        <f t="shared" si="0"/>
        <v>11291666.666666666</v>
      </c>
      <c r="H186" s="47">
        <f t="shared" si="2"/>
        <v>621041666.66666853</v>
      </c>
      <c r="I186" s="47">
        <f t="shared" si="4"/>
        <v>4479027.7777777901</v>
      </c>
      <c r="J186" s="47">
        <f t="shared" si="1"/>
        <v>15770694.444444455</v>
      </c>
      <c r="K186" s="156"/>
      <c r="L186" s="7"/>
      <c r="M186" s="7"/>
      <c r="N186" s="7"/>
      <c r="O186" s="7"/>
      <c r="P186" s="7"/>
      <c r="Q186" s="7"/>
      <c r="R186" s="7"/>
      <c r="S186" s="7"/>
      <c r="T186" s="7"/>
      <c r="U186" s="7"/>
      <c r="V186" s="7"/>
      <c r="W186" s="7"/>
      <c r="X186" s="7"/>
      <c r="Y186" s="7"/>
      <c r="Z186" s="7"/>
      <c r="AA186" s="7"/>
    </row>
    <row r="187" spans="1:27" ht="15.5" x14ac:dyDescent="0.25">
      <c r="A187" s="7"/>
      <c r="B187" s="7"/>
      <c r="C187" s="7"/>
      <c r="D187" s="46"/>
      <c r="E187" s="156"/>
      <c r="F187" s="88" t="s">
        <v>327</v>
      </c>
      <c r="G187" s="47">
        <f t="shared" si="0"/>
        <v>11291666.666666666</v>
      </c>
      <c r="H187" s="47">
        <f t="shared" si="2"/>
        <v>609750000.00000191</v>
      </c>
      <c r="I187" s="47">
        <f t="shared" si="4"/>
        <v>4399045.138888902</v>
      </c>
      <c r="J187" s="47">
        <f t="shared" si="1"/>
        <v>15690711.805555567</v>
      </c>
      <c r="K187" s="156"/>
      <c r="L187" s="7"/>
      <c r="M187" s="7"/>
      <c r="N187" s="7"/>
      <c r="O187" s="7"/>
      <c r="P187" s="7"/>
      <c r="Q187" s="7"/>
      <c r="R187" s="7"/>
      <c r="S187" s="7"/>
      <c r="T187" s="7"/>
      <c r="U187" s="7"/>
      <c r="V187" s="7"/>
      <c r="W187" s="7"/>
      <c r="X187" s="7"/>
      <c r="Y187" s="7"/>
      <c r="Z187" s="7"/>
      <c r="AA187" s="7"/>
    </row>
    <row r="188" spans="1:27" ht="15.5" x14ac:dyDescent="0.25">
      <c r="A188" s="7"/>
      <c r="B188" s="7"/>
      <c r="C188" s="7"/>
      <c r="D188" s="46"/>
      <c r="E188" s="156"/>
      <c r="F188" s="88" t="s">
        <v>328</v>
      </c>
      <c r="G188" s="47">
        <f t="shared" si="0"/>
        <v>11291666.666666666</v>
      </c>
      <c r="H188" s="47">
        <f t="shared" si="2"/>
        <v>598458333.33333528</v>
      </c>
      <c r="I188" s="47">
        <f t="shared" si="4"/>
        <v>4319062.500000013</v>
      </c>
      <c r="J188" s="47">
        <f t="shared" si="1"/>
        <v>15610729.166666679</v>
      </c>
      <c r="K188" s="156"/>
      <c r="L188" s="7"/>
      <c r="M188" s="7"/>
      <c r="N188" s="7"/>
      <c r="O188" s="7"/>
      <c r="P188" s="7"/>
      <c r="Q188" s="7"/>
      <c r="R188" s="7"/>
      <c r="S188" s="7"/>
      <c r="T188" s="7"/>
      <c r="U188" s="7"/>
      <c r="V188" s="7"/>
      <c r="W188" s="7"/>
      <c r="X188" s="7"/>
      <c r="Y188" s="7"/>
      <c r="Z188" s="7"/>
      <c r="AA188" s="7"/>
    </row>
    <row r="189" spans="1:27" ht="15.5" x14ac:dyDescent="0.25">
      <c r="A189" s="7"/>
      <c r="B189" s="7"/>
      <c r="C189" s="7"/>
      <c r="D189" s="46"/>
      <c r="E189" s="156"/>
      <c r="F189" s="88" t="s">
        <v>329</v>
      </c>
      <c r="G189" s="47">
        <f t="shared" si="0"/>
        <v>11291666.666666666</v>
      </c>
      <c r="H189" s="47">
        <f t="shared" si="2"/>
        <v>587166666.66666865</v>
      </c>
      <c r="I189" s="47">
        <f t="shared" si="4"/>
        <v>4239079.861111124</v>
      </c>
      <c r="J189" s="47">
        <f t="shared" si="1"/>
        <v>15530746.527777791</v>
      </c>
      <c r="K189" s="156"/>
      <c r="L189" s="7"/>
      <c r="M189" s="7"/>
      <c r="N189" s="7"/>
      <c r="O189" s="7"/>
      <c r="P189" s="7"/>
      <c r="Q189" s="7"/>
      <c r="R189" s="7"/>
      <c r="S189" s="7"/>
      <c r="T189" s="7"/>
      <c r="U189" s="7"/>
      <c r="V189" s="7"/>
      <c r="W189" s="7"/>
      <c r="X189" s="7"/>
      <c r="Y189" s="7"/>
      <c r="Z189" s="7"/>
      <c r="AA189" s="7"/>
    </row>
    <row r="190" spans="1:27" ht="15.5" x14ac:dyDescent="0.25">
      <c r="A190" s="7"/>
      <c r="B190" s="7"/>
      <c r="C190" s="7"/>
      <c r="D190" s="46"/>
      <c r="E190" s="156"/>
      <c r="F190" s="88" t="s">
        <v>330</v>
      </c>
      <c r="G190" s="47">
        <f t="shared" si="0"/>
        <v>11291666.666666666</v>
      </c>
      <c r="H190" s="47">
        <f t="shared" si="2"/>
        <v>575875000.00000203</v>
      </c>
      <c r="I190" s="47">
        <f t="shared" si="4"/>
        <v>4159097.2222222355</v>
      </c>
      <c r="J190" s="47">
        <f t="shared" si="1"/>
        <v>15450763.888888901</v>
      </c>
      <c r="K190" s="156"/>
      <c r="L190" s="7"/>
      <c r="M190" s="7"/>
      <c r="N190" s="7"/>
      <c r="O190" s="7"/>
      <c r="P190" s="7"/>
      <c r="Q190" s="7"/>
      <c r="R190" s="7"/>
      <c r="S190" s="7"/>
      <c r="T190" s="7"/>
      <c r="U190" s="7"/>
      <c r="V190" s="7"/>
      <c r="W190" s="7"/>
      <c r="X190" s="7"/>
      <c r="Y190" s="7"/>
      <c r="Z190" s="7"/>
      <c r="AA190" s="7"/>
    </row>
    <row r="191" spans="1:27" ht="15.5" x14ac:dyDescent="0.25">
      <c r="A191" s="7"/>
      <c r="B191" s="7"/>
      <c r="C191" s="7"/>
      <c r="D191" s="46"/>
      <c r="E191" s="156"/>
      <c r="F191" s="88" t="s">
        <v>331</v>
      </c>
      <c r="G191" s="47">
        <f t="shared" si="0"/>
        <v>11291666.666666666</v>
      </c>
      <c r="H191" s="47">
        <f t="shared" si="2"/>
        <v>564583333.3333354</v>
      </c>
      <c r="I191" s="47">
        <f t="shared" si="4"/>
        <v>4079114.5833333475</v>
      </c>
      <c r="J191" s="47">
        <f t="shared" si="1"/>
        <v>15370781.250000013</v>
      </c>
      <c r="K191" s="156"/>
      <c r="L191" s="7"/>
      <c r="M191" s="7"/>
      <c r="N191" s="7"/>
      <c r="O191" s="7"/>
      <c r="P191" s="7"/>
      <c r="Q191" s="7"/>
      <c r="R191" s="7"/>
      <c r="S191" s="7"/>
      <c r="T191" s="7"/>
      <c r="U191" s="7"/>
      <c r="V191" s="7"/>
      <c r="W191" s="7"/>
      <c r="X191" s="7"/>
      <c r="Y191" s="7"/>
      <c r="Z191" s="7"/>
      <c r="AA191" s="7"/>
    </row>
    <row r="192" spans="1:27" ht="15.5" x14ac:dyDescent="0.25">
      <c r="A192" s="7"/>
      <c r="B192" s="7"/>
      <c r="C192" s="7"/>
      <c r="D192" s="46"/>
      <c r="E192" s="156"/>
      <c r="F192" s="88" t="s">
        <v>332</v>
      </c>
      <c r="G192" s="47">
        <f t="shared" si="0"/>
        <v>11291666.666666666</v>
      </c>
      <c r="H192" s="47">
        <f t="shared" si="2"/>
        <v>553291666.66666877</v>
      </c>
      <c r="I192" s="47">
        <f t="shared" si="4"/>
        <v>3999131.9444444589</v>
      </c>
      <c r="J192" s="47">
        <f t="shared" si="1"/>
        <v>15290798.611111125</v>
      </c>
      <c r="K192" s="156"/>
      <c r="L192" s="7"/>
      <c r="M192" s="7"/>
      <c r="N192" s="7"/>
      <c r="O192" s="7"/>
      <c r="P192" s="7"/>
      <c r="Q192" s="7"/>
      <c r="R192" s="7"/>
      <c r="S192" s="7"/>
      <c r="T192" s="7"/>
      <c r="U192" s="7"/>
      <c r="V192" s="7"/>
      <c r="W192" s="7"/>
      <c r="X192" s="7"/>
      <c r="Y192" s="7"/>
      <c r="Z192" s="7"/>
      <c r="AA192" s="7"/>
    </row>
    <row r="193" spans="1:27" ht="15.5" x14ac:dyDescent="0.25">
      <c r="A193" s="7"/>
      <c r="B193" s="7"/>
      <c r="C193" s="7"/>
      <c r="D193" s="46"/>
      <c r="E193" s="157"/>
      <c r="F193" s="88" t="s">
        <v>333</v>
      </c>
      <c r="G193" s="47">
        <f t="shared" si="0"/>
        <v>11291666.666666666</v>
      </c>
      <c r="H193" s="47">
        <f t="shared" si="2"/>
        <v>542000000.00000215</v>
      </c>
      <c r="I193" s="47">
        <f t="shared" si="4"/>
        <v>3919149.3055555704</v>
      </c>
      <c r="J193" s="47">
        <f t="shared" si="1"/>
        <v>15210815.972222237</v>
      </c>
      <c r="K193" s="157"/>
      <c r="L193" s="7"/>
      <c r="M193" s="7"/>
      <c r="N193" s="7"/>
      <c r="O193" s="7"/>
      <c r="P193" s="7"/>
      <c r="Q193" s="7"/>
      <c r="R193" s="7"/>
      <c r="S193" s="7"/>
      <c r="T193" s="7"/>
      <c r="U193" s="7"/>
      <c r="V193" s="7"/>
      <c r="W193" s="7"/>
      <c r="X193" s="7"/>
      <c r="Y193" s="7"/>
      <c r="Z193" s="7"/>
      <c r="AA193" s="7"/>
    </row>
    <row r="194" spans="1:27" ht="15.5" x14ac:dyDescent="0.25">
      <c r="A194" s="7"/>
      <c r="B194" s="7"/>
      <c r="C194" s="7"/>
      <c r="D194" s="46"/>
      <c r="E194" s="178">
        <v>2050</v>
      </c>
      <c r="F194" s="88" t="s">
        <v>316</v>
      </c>
      <c r="G194" s="47">
        <f t="shared" si="0"/>
        <v>11291666.666666666</v>
      </c>
      <c r="H194" s="47">
        <f t="shared" si="2"/>
        <v>530708333.33333546</v>
      </c>
      <c r="I194" s="47">
        <f t="shared" si="4"/>
        <v>3839166.6666666814</v>
      </c>
      <c r="J194" s="47">
        <f t="shared" si="1"/>
        <v>15130833.333333347</v>
      </c>
      <c r="K194" s="177">
        <f>SUM(J194:J205)</f>
        <v>176291145.83333349</v>
      </c>
      <c r="L194" s="7"/>
      <c r="M194" s="7"/>
      <c r="N194" s="7"/>
      <c r="O194" s="7"/>
      <c r="P194" s="7"/>
      <c r="Q194" s="7"/>
      <c r="R194" s="7"/>
      <c r="S194" s="7"/>
      <c r="T194" s="7"/>
      <c r="U194" s="7"/>
      <c r="V194" s="7"/>
      <c r="W194" s="7"/>
      <c r="X194" s="7"/>
      <c r="Y194" s="7"/>
      <c r="Z194" s="7"/>
      <c r="AA194" s="7"/>
    </row>
    <row r="195" spans="1:27" ht="15.5" x14ac:dyDescent="0.25">
      <c r="A195" s="7"/>
      <c r="B195" s="7"/>
      <c r="C195" s="7"/>
      <c r="D195" s="46"/>
      <c r="E195" s="156"/>
      <c r="F195" s="88" t="s">
        <v>319</v>
      </c>
      <c r="G195" s="47">
        <f t="shared" si="0"/>
        <v>11291666.666666666</v>
      </c>
      <c r="H195" s="47">
        <f t="shared" si="2"/>
        <v>519416666.66666877</v>
      </c>
      <c r="I195" s="47">
        <f t="shared" si="4"/>
        <v>3759184.0277777924</v>
      </c>
      <c r="J195" s="47">
        <f t="shared" si="1"/>
        <v>15050850.694444459</v>
      </c>
      <c r="K195" s="156"/>
      <c r="L195" s="7"/>
      <c r="M195" s="7"/>
      <c r="N195" s="7"/>
      <c r="O195" s="7"/>
      <c r="P195" s="7"/>
      <c r="Q195" s="7"/>
      <c r="R195" s="7"/>
      <c r="S195" s="7"/>
      <c r="T195" s="7"/>
      <c r="U195" s="7"/>
      <c r="V195" s="7"/>
      <c r="W195" s="7"/>
      <c r="X195" s="7"/>
      <c r="Y195" s="7"/>
      <c r="Z195" s="7"/>
      <c r="AA195" s="7"/>
    </row>
    <row r="196" spans="1:27" ht="15.5" x14ac:dyDescent="0.25">
      <c r="A196" s="7"/>
      <c r="B196" s="7"/>
      <c r="C196" s="7"/>
      <c r="D196" s="46"/>
      <c r="E196" s="156"/>
      <c r="F196" s="88" t="s">
        <v>321</v>
      </c>
      <c r="G196" s="47">
        <f t="shared" si="0"/>
        <v>11291666.666666666</v>
      </c>
      <c r="H196" s="47">
        <f t="shared" si="2"/>
        <v>508125000.00000209</v>
      </c>
      <c r="I196" s="47">
        <f t="shared" si="4"/>
        <v>3679201.3888889034</v>
      </c>
      <c r="J196" s="47">
        <f t="shared" si="1"/>
        <v>14970868.055555569</v>
      </c>
      <c r="K196" s="156"/>
      <c r="L196" s="7"/>
      <c r="M196" s="7"/>
      <c r="N196" s="7"/>
      <c r="O196" s="7"/>
      <c r="P196" s="7"/>
      <c r="Q196" s="7"/>
      <c r="R196" s="7"/>
      <c r="S196" s="7"/>
      <c r="T196" s="7"/>
      <c r="U196" s="7"/>
      <c r="V196" s="7"/>
      <c r="W196" s="7"/>
      <c r="X196" s="7"/>
      <c r="Y196" s="7"/>
      <c r="Z196" s="7"/>
      <c r="AA196" s="7"/>
    </row>
    <row r="197" spans="1:27" ht="15.5" x14ac:dyDescent="0.25">
      <c r="A197" s="7"/>
      <c r="B197" s="7"/>
      <c r="C197" s="7"/>
      <c r="D197" s="46"/>
      <c r="E197" s="156"/>
      <c r="F197" s="88" t="s">
        <v>323</v>
      </c>
      <c r="G197" s="47">
        <f t="shared" si="0"/>
        <v>11291666.666666666</v>
      </c>
      <c r="H197" s="47">
        <f t="shared" si="2"/>
        <v>496833333.3333354</v>
      </c>
      <c r="I197" s="47">
        <f t="shared" si="4"/>
        <v>3599218.7500000144</v>
      </c>
      <c r="J197" s="47">
        <f t="shared" si="1"/>
        <v>14890885.416666681</v>
      </c>
      <c r="K197" s="156"/>
      <c r="L197" s="7"/>
      <c r="M197" s="7"/>
      <c r="N197" s="7"/>
      <c r="O197" s="7"/>
      <c r="P197" s="7"/>
      <c r="Q197" s="7"/>
      <c r="R197" s="7"/>
      <c r="S197" s="7"/>
      <c r="T197" s="7"/>
      <c r="U197" s="7"/>
      <c r="V197" s="7"/>
      <c r="W197" s="7"/>
      <c r="X197" s="7"/>
      <c r="Y197" s="7"/>
      <c r="Z197" s="7"/>
      <c r="AA197" s="7"/>
    </row>
    <row r="198" spans="1:27" ht="15.5" x14ac:dyDescent="0.25">
      <c r="A198" s="7"/>
      <c r="B198" s="7"/>
      <c r="C198" s="7"/>
      <c r="D198" s="46"/>
      <c r="E198" s="156"/>
      <c r="F198" s="88" t="s">
        <v>325</v>
      </c>
      <c r="G198" s="47">
        <f t="shared" si="0"/>
        <v>11291666.666666666</v>
      </c>
      <c r="H198" s="47">
        <f t="shared" si="2"/>
        <v>485541666.66666871</v>
      </c>
      <c r="I198" s="47">
        <f t="shared" si="4"/>
        <v>3519236.1111111254</v>
      </c>
      <c r="J198" s="47">
        <f t="shared" si="1"/>
        <v>14810902.777777791</v>
      </c>
      <c r="K198" s="156"/>
      <c r="L198" s="7"/>
      <c r="M198" s="7"/>
      <c r="N198" s="7"/>
      <c r="O198" s="7"/>
      <c r="P198" s="7"/>
      <c r="Q198" s="7"/>
      <c r="R198" s="7"/>
      <c r="S198" s="7"/>
      <c r="T198" s="7"/>
      <c r="U198" s="7"/>
      <c r="V198" s="7"/>
      <c r="W198" s="7"/>
      <c r="X198" s="7"/>
      <c r="Y198" s="7"/>
      <c r="Z198" s="7"/>
      <c r="AA198" s="7"/>
    </row>
    <row r="199" spans="1:27" ht="15.5" x14ac:dyDescent="0.25">
      <c r="A199" s="7"/>
      <c r="B199" s="7"/>
      <c r="C199" s="7"/>
      <c r="D199" s="46"/>
      <c r="E199" s="156"/>
      <c r="F199" s="88" t="s">
        <v>327</v>
      </c>
      <c r="G199" s="47">
        <f t="shared" si="0"/>
        <v>11291666.666666666</v>
      </c>
      <c r="H199" s="47">
        <f t="shared" si="2"/>
        <v>474250000.00000203</v>
      </c>
      <c r="I199" s="47">
        <f t="shared" si="4"/>
        <v>3439253.4722222365</v>
      </c>
      <c r="J199" s="47">
        <f t="shared" si="1"/>
        <v>14730920.138888903</v>
      </c>
      <c r="K199" s="156"/>
      <c r="L199" s="7"/>
      <c r="M199" s="7"/>
      <c r="N199" s="7"/>
      <c r="O199" s="7"/>
      <c r="P199" s="7"/>
      <c r="Q199" s="7"/>
      <c r="R199" s="7"/>
      <c r="S199" s="7"/>
      <c r="T199" s="7"/>
      <c r="U199" s="7"/>
      <c r="V199" s="7"/>
      <c r="W199" s="7"/>
      <c r="X199" s="7"/>
      <c r="Y199" s="7"/>
      <c r="Z199" s="7"/>
      <c r="AA199" s="7"/>
    </row>
    <row r="200" spans="1:27" ht="15.5" x14ac:dyDescent="0.25">
      <c r="A200" s="7"/>
      <c r="B200" s="7"/>
      <c r="C200" s="7"/>
      <c r="D200" s="46"/>
      <c r="E200" s="156"/>
      <c r="F200" s="88" t="s">
        <v>328</v>
      </c>
      <c r="G200" s="47">
        <f t="shared" si="0"/>
        <v>11291666.666666666</v>
      </c>
      <c r="H200" s="47">
        <f t="shared" si="2"/>
        <v>462958333.33333534</v>
      </c>
      <c r="I200" s="47">
        <f t="shared" si="4"/>
        <v>3359270.8333333475</v>
      </c>
      <c r="J200" s="47">
        <f t="shared" si="1"/>
        <v>14650937.500000013</v>
      </c>
      <c r="K200" s="156"/>
      <c r="L200" s="7"/>
      <c r="M200" s="7"/>
      <c r="N200" s="7"/>
      <c r="O200" s="7"/>
      <c r="P200" s="7"/>
      <c r="Q200" s="7"/>
      <c r="R200" s="7"/>
      <c r="S200" s="7"/>
      <c r="T200" s="7"/>
      <c r="U200" s="7"/>
      <c r="V200" s="7"/>
      <c r="W200" s="7"/>
      <c r="X200" s="7"/>
      <c r="Y200" s="7"/>
      <c r="Z200" s="7"/>
      <c r="AA200" s="7"/>
    </row>
    <row r="201" spans="1:27" ht="15.5" x14ac:dyDescent="0.25">
      <c r="A201" s="7"/>
      <c r="B201" s="7"/>
      <c r="C201" s="7"/>
      <c r="D201" s="46"/>
      <c r="E201" s="156"/>
      <c r="F201" s="88" t="s">
        <v>329</v>
      </c>
      <c r="G201" s="47">
        <f t="shared" si="0"/>
        <v>11291666.666666666</v>
      </c>
      <c r="H201" s="47">
        <f t="shared" si="2"/>
        <v>451666666.66666865</v>
      </c>
      <c r="I201" s="47">
        <f t="shared" si="4"/>
        <v>3279288.1944444585</v>
      </c>
      <c r="J201" s="47">
        <f t="shared" si="1"/>
        <v>14570954.861111125</v>
      </c>
      <c r="K201" s="156"/>
      <c r="L201" s="7"/>
      <c r="M201" s="7"/>
      <c r="N201" s="7"/>
      <c r="O201" s="7"/>
      <c r="P201" s="7"/>
      <c r="Q201" s="7"/>
      <c r="R201" s="7"/>
      <c r="S201" s="7"/>
      <c r="T201" s="7"/>
      <c r="U201" s="7"/>
      <c r="V201" s="7"/>
      <c r="W201" s="7"/>
      <c r="X201" s="7"/>
      <c r="Y201" s="7"/>
      <c r="Z201" s="7"/>
      <c r="AA201" s="7"/>
    </row>
    <row r="202" spans="1:27" ht="15.5" x14ac:dyDescent="0.25">
      <c r="A202" s="7"/>
      <c r="B202" s="7"/>
      <c r="C202" s="7"/>
      <c r="D202" s="46"/>
      <c r="E202" s="156"/>
      <c r="F202" s="88" t="s">
        <v>330</v>
      </c>
      <c r="G202" s="47">
        <f t="shared" si="0"/>
        <v>11291666.666666666</v>
      </c>
      <c r="H202" s="47">
        <f t="shared" si="2"/>
        <v>440375000.00000197</v>
      </c>
      <c r="I202" s="47">
        <f t="shared" si="4"/>
        <v>3199305.5555555695</v>
      </c>
      <c r="J202" s="47">
        <f t="shared" si="1"/>
        <v>14490972.222222235</v>
      </c>
      <c r="K202" s="156"/>
      <c r="L202" s="7"/>
      <c r="M202" s="7"/>
      <c r="N202" s="7"/>
      <c r="O202" s="7"/>
      <c r="P202" s="7"/>
      <c r="Q202" s="7"/>
      <c r="R202" s="7"/>
      <c r="S202" s="7"/>
      <c r="T202" s="7"/>
      <c r="U202" s="7"/>
      <c r="V202" s="7"/>
      <c r="W202" s="7"/>
      <c r="X202" s="7"/>
      <c r="Y202" s="7"/>
      <c r="Z202" s="7"/>
      <c r="AA202" s="7"/>
    </row>
    <row r="203" spans="1:27" ht="15.5" x14ac:dyDescent="0.25">
      <c r="A203" s="7"/>
      <c r="B203" s="7"/>
      <c r="C203" s="7"/>
      <c r="D203" s="46"/>
      <c r="E203" s="156"/>
      <c r="F203" s="88" t="s">
        <v>331</v>
      </c>
      <c r="G203" s="47">
        <f t="shared" si="0"/>
        <v>11291666.666666666</v>
      </c>
      <c r="H203" s="47">
        <f t="shared" si="2"/>
        <v>429083333.33333528</v>
      </c>
      <c r="I203" s="47">
        <f t="shared" si="4"/>
        <v>3119322.9166666805</v>
      </c>
      <c r="J203" s="47">
        <f t="shared" si="1"/>
        <v>14410989.583333347</v>
      </c>
      <c r="K203" s="156"/>
      <c r="L203" s="7"/>
      <c r="M203" s="7"/>
      <c r="N203" s="7"/>
      <c r="O203" s="7"/>
      <c r="P203" s="7"/>
      <c r="Q203" s="7"/>
      <c r="R203" s="7"/>
      <c r="S203" s="7"/>
      <c r="T203" s="7"/>
      <c r="U203" s="7"/>
      <c r="V203" s="7"/>
      <c r="W203" s="7"/>
      <c r="X203" s="7"/>
      <c r="Y203" s="7"/>
      <c r="Z203" s="7"/>
      <c r="AA203" s="7"/>
    </row>
    <row r="204" spans="1:27" ht="15.5" x14ac:dyDescent="0.25">
      <c r="A204" s="7"/>
      <c r="B204" s="7"/>
      <c r="C204" s="7"/>
      <c r="D204" s="46"/>
      <c r="E204" s="156"/>
      <c r="F204" s="88" t="s">
        <v>332</v>
      </c>
      <c r="G204" s="47">
        <f t="shared" si="0"/>
        <v>11291666.666666666</v>
      </c>
      <c r="H204" s="47">
        <f t="shared" si="2"/>
        <v>417791666.66666859</v>
      </c>
      <c r="I204" s="47">
        <f t="shared" si="4"/>
        <v>3039340.277777791</v>
      </c>
      <c r="J204" s="47">
        <f t="shared" si="1"/>
        <v>14331006.944444457</v>
      </c>
      <c r="K204" s="156"/>
      <c r="L204" s="7"/>
      <c r="M204" s="7"/>
      <c r="N204" s="7"/>
      <c r="O204" s="7"/>
      <c r="P204" s="7"/>
      <c r="Q204" s="7"/>
      <c r="R204" s="7"/>
      <c r="S204" s="7"/>
      <c r="T204" s="7"/>
      <c r="U204" s="7"/>
      <c r="V204" s="7"/>
      <c r="W204" s="7"/>
      <c r="X204" s="7"/>
      <c r="Y204" s="7"/>
      <c r="Z204" s="7"/>
      <c r="AA204" s="7"/>
    </row>
    <row r="205" spans="1:27" ht="15.5" x14ac:dyDescent="0.25">
      <c r="A205" s="7"/>
      <c r="B205" s="7"/>
      <c r="C205" s="7"/>
      <c r="D205" s="46"/>
      <c r="E205" s="157"/>
      <c r="F205" s="88" t="s">
        <v>333</v>
      </c>
      <c r="G205" s="47">
        <f t="shared" si="0"/>
        <v>11291666.666666666</v>
      </c>
      <c r="H205" s="47">
        <f t="shared" si="2"/>
        <v>406500000.00000191</v>
      </c>
      <c r="I205" s="47">
        <f t="shared" si="4"/>
        <v>2959357.6388889025</v>
      </c>
      <c r="J205" s="47">
        <f t="shared" si="1"/>
        <v>14251024.305555569</v>
      </c>
      <c r="K205" s="157"/>
      <c r="L205" s="7"/>
      <c r="M205" s="7"/>
      <c r="N205" s="7"/>
      <c r="O205" s="7"/>
      <c r="P205" s="7"/>
      <c r="Q205" s="7"/>
      <c r="R205" s="7"/>
      <c r="S205" s="7"/>
      <c r="T205" s="7"/>
      <c r="U205" s="7"/>
      <c r="V205" s="7"/>
      <c r="W205" s="7"/>
      <c r="X205" s="7"/>
      <c r="Y205" s="7"/>
      <c r="Z205" s="7"/>
      <c r="AA205" s="7"/>
    </row>
    <row r="206" spans="1:27" ht="15.5" x14ac:dyDescent="0.25">
      <c r="A206" s="7"/>
      <c r="B206" s="7"/>
      <c r="C206" s="7"/>
      <c r="D206" s="46"/>
      <c r="E206" s="178">
        <v>2051</v>
      </c>
      <c r="F206" s="88" t="s">
        <v>316</v>
      </c>
      <c r="G206" s="47">
        <f t="shared" si="0"/>
        <v>11291666.666666666</v>
      </c>
      <c r="H206" s="47">
        <f t="shared" si="2"/>
        <v>395208333.33333522</v>
      </c>
      <c r="I206" s="47">
        <f t="shared" si="4"/>
        <v>2879375.000000013</v>
      </c>
      <c r="J206" s="47">
        <f t="shared" si="1"/>
        <v>14171041.666666679</v>
      </c>
      <c r="K206" s="177">
        <f>SUM(J206:J217)</f>
        <v>164773645.83333346</v>
      </c>
      <c r="L206" s="7"/>
      <c r="M206" s="7"/>
      <c r="N206" s="7"/>
      <c r="O206" s="7"/>
      <c r="P206" s="7"/>
      <c r="Q206" s="7"/>
      <c r="R206" s="7"/>
      <c r="S206" s="7"/>
      <c r="T206" s="7"/>
      <c r="U206" s="7"/>
      <c r="V206" s="7"/>
      <c r="W206" s="7"/>
      <c r="X206" s="7"/>
      <c r="Y206" s="7"/>
      <c r="Z206" s="7"/>
      <c r="AA206" s="7"/>
    </row>
    <row r="207" spans="1:27" ht="15.5" x14ac:dyDescent="0.25">
      <c r="A207" s="7"/>
      <c r="B207" s="7"/>
      <c r="C207" s="7"/>
      <c r="D207" s="46"/>
      <c r="E207" s="156"/>
      <c r="F207" s="88" t="s">
        <v>319</v>
      </c>
      <c r="G207" s="47">
        <f t="shared" si="0"/>
        <v>11291666.666666666</v>
      </c>
      <c r="H207" s="47">
        <f t="shared" si="2"/>
        <v>383916666.66666853</v>
      </c>
      <c r="I207" s="47">
        <f t="shared" si="4"/>
        <v>2799392.3611111245</v>
      </c>
      <c r="J207" s="47">
        <f t="shared" si="1"/>
        <v>14091059.027777791</v>
      </c>
      <c r="K207" s="156"/>
      <c r="L207" s="7"/>
      <c r="M207" s="7"/>
      <c r="N207" s="7"/>
      <c r="O207" s="7"/>
      <c r="P207" s="7"/>
      <c r="Q207" s="7"/>
      <c r="R207" s="7"/>
      <c r="S207" s="7"/>
      <c r="T207" s="7"/>
      <c r="U207" s="7"/>
      <c r="V207" s="7"/>
      <c r="W207" s="7"/>
      <c r="X207" s="7"/>
      <c r="Y207" s="7"/>
      <c r="Z207" s="7"/>
      <c r="AA207" s="7"/>
    </row>
    <row r="208" spans="1:27" ht="15.5" x14ac:dyDescent="0.25">
      <c r="A208" s="7"/>
      <c r="B208" s="7"/>
      <c r="C208" s="7"/>
      <c r="D208" s="46"/>
      <c r="E208" s="156"/>
      <c r="F208" s="88" t="s">
        <v>321</v>
      </c>
      <c r="G208" s="47">
        <f t="shared" si="0"/>
        <v>11291666.666666666</v>
      </c>
      <c r="H208" s="47">
        <f t="shared" si="2"/>
        <v>372625000.00000185</v>
      </c>
      <c r="I208" s="47">
        <f t="shared" si="4"/>
        <v>2719409.7222222351</v>
      </c>
      <c r="J208" s="47">
        <f t="shared" si="1"/>
        <v>14011076.388888901</v>
      </c>
      <c r="K208" s="156"/>
      <c r="L208" s="7"/>
      <c r="M208" s="7"/>
      <c r="N208" s="7"/>
      <c r="O208" s="7"/>
      <c r="P208" s="7"/>
      <c r="Q208" s="7"/>
      <c r="R208" s="7"/>
      <c r="S208" s="7"/>
      <c r="T208" s="7"/>
      <c r="U208" s="7"/>
      <c r="V208" s="7"/>
      <c r="W208" s="7"/>
      <c r="X208" s="7"/>
      <c r="Y208" s="7"/>
      <c r="Z208" s="7"/>
      <c r="AA208" s="7"/>
    </row>
    <row r="209" spans="1:27" ht="15.5" x14ac:dyDescent="0.25">
      <c r="A209" s="7"/>
      <c r="B209" s="7"/>
      <c r="C209" s="7"/>
      <c r="D209" s="46"/>
      <c r="E209" s="156"/>
      <c r="F209" s="88" t="s">
        <v>323</v>
      </c>
      <c r="G209" s="47">
        <f t="shared" si="0"/>
        <v>11291666.666666666</v>
      </c>
      <c r="H209" s="47">
        <f t="shared" si="2"/>
        <v>361333333.33333516</v>
      </c>
      <c r="I209" s="47">
        <f t="shared" si="4"/>
        <v>2639427.0833333461</v>
      </c>
      <c r="J209" s="47">
        <f t="shared" si="1"/>
        <v>13931093.750000011</v>
      </c>
      <c r="K209" s="156"/>
      <c r="L209" s="7"/>
      <c r="M209" s="7"/>
      <c r="N209" s="7"/>
      <c r="O209" s="7"/>
      <c r="P209" s="7"/>
      <c r="Q209" s="7"/>
      <c r="R209" s="7"/>
      <c r="S209" s="7"/>
      <c r="T209" s="7"/>
      <c r="U209" s="7"/>
      <c r="V209" s="7"/>
      <c r="W209" s="7"/>
      <c r="X209" s="7"/>
      <c r="Y209" s="7"/>
      <c r="Z209" s="7"/>
      <c r="AA209" s="7"/>
    </row>
    <row r="210" spans="1:27" ht="15.5" x14ac:dyDescent="0.25">
      <c r="A210" s="7"/>
      <c r="B210" s="7"/>
      <c r="C210" s="7"/>
      <c r="D210" s="46"/>
      <c r="E210" s="156"/>
      <c r="F210" s="88" t="s">
        <v>325</v>
      </c>
      <c r="G210" s="47">
        <f t="shared" si="0"/>
        <v>11291666.666666666</v>
      </c>
      <c r="H210" s="47">
        <f t="shared" si="2"/>
        <v>350041666.66666847</v>
      </c>
      <c r="I210" s="47">
        <f t="shared" si="4"/>
        <v>2559444.4444444571</v>
      </c>
      <c r="J210" s="47">
        <f t="shared" si="1"/>
        <v>13851111.111111123</v>
      </c>
      <c r="K210" s="156"/>
      <c r="L210" s="7"/>
      <c r="M210" s="7"/>
      <c r="N210" s="7"/>
      <c r="O210" s="7"/>
      <c r="P210" s="7"/>
      <c r="Q210" s="7"/>
      <c r="R210" s="7"/>
      <c r="S210" s="7"/>
      <c r="T210" s="7"/>
      <c r="U210" s="7"/>
      <c r="V210" s="7"/>
      <c r="W210" s="7"/>
      <c r="X210" s="7"/>
      <c r="Y210" s="7"/>
      <c r="Z210" s="7"/>
      <c r="AA210" s="7"/>
    </row>
    <row r="211" spans="1:27" ht="15.5" x14ac:dyDescent="0.25">
      <c r="A211" s="7"/>
      <c r="B211" s="7"/>
      <c r="C211" s="7"/>
      <c r="D211" s="46"/>
      <c r="E211" s="156"/>
      <c r="F211" s="88" t="s">
        <v>327</v>
      </c>
      <c r="G211" s="47">
        <f t="shared" si="0"/>
        <v>11291666.666666666</v>
      </c>
      <c r="H211" s="47">
        <f t="shared" si="2"/>
        <v>338750000.00000179</v>
      </c>
      <c r="I211" s="47">
        <f t="shared" si="4"/>
        <v>2479461.8055555681</v>
      </c>
      <c r="J211" s="47">
        <f t="shared" si="1"/>
        <v>13771128.472222235</v>
      </c>
      <c r="K211" s="156"/>
      <c r="L211" s="7"/>
      <c r="M211" s="7"/>
      <c r="N211" s="7"/>
      <c r="O211" s="7"/>
      <c r="P211" s="7"/>
      <c r="Q211" s="7"/>
      <c r="R211" s="7"/>
      <c r="S211" s="7"/>
      <c r="T211" s="7"/>
      <c r="U211" s="7"/>
      <c r="V211" s="7"/>
      <c r="W211" s="7"/>
      <c r="X211" s="7"/>
      <c r="Y211" s="7"/>
      <c r="Z211" s="7"/>
      <c r="AA211" s="7"/>
    </row>
    <row r="212" spans="1:27" ht="15.5" x14ac:dyDescent="0.25">
      <c r="A212" s="7"/>
      <c r="B212" s="7"/>
      <c r="C212" s="7"/>
      <c r="D212" s="46"/>
      <c r="E212" s="156"/>
      <c r="F212" s="88" t="s">
        <v>328</v>
      </c>
      <c r="G212" s="47">
        <f t="shared" si="0"/>
        <v>11291666.666666666</v>
      </c>
      <c r="H212" s="47">
        <f t="shared" si="2"/>
        <v>327458333.3333351</v>
      </c>
      <c r="I212" s="47">
        <f t="shared" si="4"/>
        <v>2399479.1666666791</v>
      </c>
      <c r="J212" s="47">
        <f t="shared" si="1"/>
        <v>13691145.833333345</v>
      </c>
      <c r="K212" s="156"/>
      <c r="L212" s="7"/>
      <c r="M212" s="7"/>
      <c r="N212" s="7"/>
      <c r="O212" s="7"/>
      <c r="P212" s="7"/>
      <c r="Q212" s="7"/>
      <c r="R212" s="7"/>
      <c r="S212" s="7"/>
      <c r="T212" s="7"/>
      <c r="U212" s="7"/>
      <c r="V212" s="7"/>
      <c r="W212" s="7"/>
      <c r="X212" s="7"/>
      <c r="Y212" s="7"/>
      <c r="Z212" s="7"/>
      <c r="AA212" s="7"/>
    </row>
    <row r="213" spans="1:27" ht="15.5" x14ac:dyDescent="0.25">
      <c r="A213" s="7"/>
      <c r="B213" s="7"/>
      <c r="C213" s="7"/>
      <c r="D213" s="46"/>
      <c r="E213" s="156"/>
      <c r="F213" s="88" t="s">
        <v>329</v>
      </c>
      <c r="G213" s="47">
        <f t="shared" si="0"/>
        <v>11291666.666666666</v>
      </c>
      <c r="H213" s="47">
        <f t="shared" si="2"/>
        <v>316166666.66666842</v>
      </c>
      <c r="I213" s="47">
        <f t="shared" si="4"/>
        <v>2319496.5277777901</v>
      </c>
      <c r="J213" s="47">
        <f t="shared" si="1"/>
        <v>13611163.194444455</v>
      </c>
      <c r="K213" s="156"/>
      <c r="L213" s="7"/>
      <c r="M213" s="7"/>
      <c r="N213" s="7"/>
      <c r="O213" s="7"/>
      <c r="P213" s="7"/>
      <c r="Q213" s="7"/>
      <c r="R213" s="7"/>
      <c r="S213" s="7"/>
      <c r="T213" s="7"/>
      <c r="U213" s="7"/>
      <c r="V213" s="7"/>
      <c r="W213" s="7"/>
      <c r="X213" s="7"/>
      <c r="Y213" s="7"/>
      <c r="Z213" s="7"/>
      <c r="AA213" s="7"/>
    </row>
    <row r="214" spans="1:27" ht="15.5" x14ac:dyDescent="0.25">
      <c r="A214" s="7"/>
      <c r="B214" s="7"/>
      <c r="C214" s="7"/>
      <c r="D214" s="46"/>
      <c r="E214" s="156"/>
      <c r="F214" s="88" t="s">
        <v>330</v>
      </c>
      <c r="G214" s="47">
        <f t="shared" si="0"/>
        <v>11291666.666666666</v>
      </c>
      <c r="H214" s="47">
        <f t="shared" si="2"/>
        <v>304875000.00000173</v>
      </c>
      <c r="I214" s="47">
        <f t="shared" si="4"/>
        <v>2239513.8888889011</v>
      </c>
      <c r="J214" s="47">
        <f t="shared" si="1"/>
        <v>13531180.555555567</v>
      </c>
      <c r="K214" s="156"/>
      <c r="L214" s="7"/>
      <c r="M214" s="7"/>
      <c r="N214" s="7"/>
      <c r="O214" s="7"/>
      <c r="P214" s="7"/>
      <c r="Q214" s="7"/>
      <c r="R214" s="7"/>
      <c r="S214" s="7"/>
      <c r="T214" s="7"/>
      <c r="U214" s="7"/>
      <c r="V214" s="7"/>
      <c r="W214" s="7"/>
      <c r="X214" s="7"/>
      <c r="Y214" s="7"/>
      <c r="Z214" s="7"/>
      <c r="AA214" s="7"/>
    </row>
    <row r="215" spans="1:27" ht="15.5" x14ac:dyDescent="0.25">
      <c r="A215" s="7"/>
      <c r="B215" s="7"/>
      <c r="C215" s="7"/>
      <c r="D215" s="46"/>
      <c r="E215" s="156"/>
      <c r="F215" s="88" t="s">
        <v>331</v>
      </c>
      <c r="G215" s="47">
        <f t="shared" si="0"/>
        <v>11291666.666666666</v>
      </c>
      <c r="H215" s="47">
        <f t="shared" si="2"/>
        <v>293583333.33333504</v>
      </c>
      <c r="I215" s="47">
        <f t="shared" si="4"/>
        <v>2159531.2500000121</v>
      </c>
      <c r="J215" s="47">
        <f t="shared" si="1"/>
        <v>13451197.916666679</v>
      </c>
      <c r="K215" s="156"/>
      <c r="L215" s="7"/>
      <c r="M215" s="7"/>
      <c r="N215" s="7"/>
      <c r="O215" s="7"/>
      <c r="P215" s="7"/>
      <c r="Q215" s="7"/>
      <c r="R215" s="7"/>
      <c r="S215" s="7"/>
      <c r="T215" s="7"/>
      <c r="U215" s="7"/>
      <c r="V215" s="7"/>
      <c r="W215" s="7"/>
      <c r="X215" s="7"/>
      <c r="Y215" s="7"/>
      <c r="Z215" s="7"/>
      <c r="AA215" s="7"/>
    </row>
    <row r="216" spans="1:27" ht="15.5" x14ac:dyDescent="0.25">
      <c r="A216" s="7"/>
      <c r="B216" s="7"/>
      <c r="C216" s="7"/>
      <c r="D216" s="46"/>
      <c r="E216" s="156"/>
      <c r="F216" s="88" t="s">
        <v>332</v>
      </c>
      <c r="G216" s="47">
        <f t="shared" si="0"/>
        <v>11291666.666666666</v>
      </c>
      <c r="H216" s="47">
        <f t="shared" si="2"/>
        <v>282291666.66666836</v>
      </c>
      <c r="I216" s="47">
        <f t="shared" si="4"/>
        <v>2079548.6111111231</v>
      </c>
      <c r="J216" s="47">
        <f t="shared" si="1"/>
        <v>13371215.277777789</v>
      </c>
      <c r="K216" s="156"/>
      <c r="L216" s="7"/>
      <c r="M216" s="7"/>
      <c r="N216" s="7"/>
      <c r="O216" s="7"/>
      <c r="P216" s="7"/>
      <c r="Q216" s="7"/>
      <c r="R216" s="7"/>
      <c r="S216" s="7"/>
      <c r="T216" s="7"/>
      <c r="U216" s="7"/>
      <c r="V216" s="7"/>
      <c r="W216" s="7"/>
      <c r="X216" s="7"/>
      <c r="Y216" s="7"/>
      <c r="Z216" s="7"/>
      <c r="AA216" s="7"/>
    </row>
    <row r="217" spans="1:27" ht="15.5" x14ac:dyDescent="0.25">
      <c r="A217" s="7"/>
      <c r="B217" s="7"/>
      <c r="C217" s="7"/>
      <c r="D217" s="46"/>
      <c r="E217" s="157"/>
      <c r="F217" s="88" t="s">
        <v>333</v>
      </c>
      <c r="G217" s="47">
        <f t="shared" si="0"/>
        <v>11291666.666666666</v>
      </c>
      <c r="H217" s="47">
        <f t="shared" si="2"/>
        <v>271000000.00000167</v>
      </c>
      <c r="I217" s="47">
        <f t="shared" si="4"/>
        <v>1999565.9722222341</v>
      </c>
      <c r="J217" s="47">
        <f t="shared" si="1"/>
        <v>13291232.638888899</v>
      </c>
      <c r="K217" s="157"/>
      <c r="L217" s="7"/>
      <c r="M217" s="7"/>
      <c r="N217" s="7"/>
      <c r="O217" s="7"/>
      <c r="P217" s="7"/>
      <c r="Q217" s="7"/>
      <c r="R217" s="7"/>
      <c r="S217" s="7"/>
      <c r="T217" s="7"/>
      <c r="U217" s="7"/>
      <c r="V217" s="7"/>
      <c r="W217" s="7"/>
      <c r="X217" s="7"/>
      <c r="Y217" s="7"/>
      <c r="Z217" s="7"/>
      <c r="AA217" s="7"/>
    </row>
    <row r="218" spans="1:27" ht="15.5" x14ac:dyDescent="0.25">
      <c r="A218" s="7"/>
      <c r="B218" s="7"/>
      <c r="C218" s="7"/>
      <c r="D218" s="46"/>
      <c r="E218" s="178">
        <v>2052</v>
      </c>
      <c r="F218" s="88" t="s">
        <v>316</v>
      </c>
      <c r="G218" s="47">
        <f t="shared" si="0"/>
        <v>11291666.666666666</v>
      </c>
      <c r="H218" s="47">
        <f t="shared" si="2"/>
        <v>259708333.33333501</v>
      </c>
      <c r="I218" s="47">
        <f t="shared" si="4"/>
        <v>1919583.3333333451</v>
      </c>
      <c r="J218" s="47">
        <f t="shared" si="1"/>
        <v>13211250.000000011</v>
      </c>
      <c r="K218" s="177">
        <f>SUM(J218:J229)</f>
        <v>153256145.83333346</v>
      </c>
      <c r="L218" s="7"/>
      <c r="M218" s="7"/>
      <c r="N218" s="7"/>
      <c r="O218" s="7"/>
      <c r="P218" s="7"/>
      <c r="Q218" s="7"/>
      <c r="R218" s="7"/>
      <c r="S218" s="7"/>
      <c r="T218" s="7"/>
      <c r="U218" s="7"/>
      <c r="V218" s="7"/>
      <c r="W218" s="7"/>
      <c r="X218" s="7"/>
      <c r="Y218" s="7"/>
      <c r="Z218" s="7"/>
      <c r="AA218" s="7"/>
    </row>
    <row r="219" spans="1:27" ht="15.5" x14ac:dyDescent="0.25">
      <c r="A219" s="7"/>
      <c r="B219" s="7"/>
      <c r="C219" s="7"/>
      <c r="D219" s="46"/>
      <c r="E219" s="156"/>
      <c r="F219" s="88" t="s">
        <v>319</v>
      </c>
      <c r="G219" s="47">
        <f t="shared" si="0"/>
        <v>11291666.666666666</v>
      </c>
      <c r="H219" s="47">
        <f t="shared" si="2"/>
        <v>248416666.66666836</v>
      </c>
      <c r="I219" s="47">
        <f t="shared" si="4"/>
        <v>1839600.6944444561</v>
      </c>
      <c r="J219" s="47">
        <f t="shared" si="1"/>
        <v>13131267.361111123</v>
      </c>
      <c r="K219" s="156"/>
      <c r="L219" s="7"/>
      <c r="M219" s="7"/>
      <c r="N219" s="7"/>
      <c r="O219" s="7"/>
      <c r="P219" s="7"/>
      <c r="Q219" s="7"/>
      <c r="R219" s="7"/>
      <c r="S219" s="7"/>
      <c r="T219" s="7"/>
      <c r="U219" s="7"/>
      <c r="V219" s="7"/>
      <c r="W219" s="7"/>
      <c r="X219" s="7"/>
      <c r="Y219" s="7"/>
      <c r="Z219" s="7"/>
      <c r="AA219" s="7"/>
    </row>
    <row r="220" spans="1:27" ht="15.5" x14ac:dyDescent="0.25">
      <c r="A220" s="7"/>
      <c r="B220" s="7"/>
      <c r="C220" s="7"/>
      <c r="D220" s="46"/>
      <c r="E220" s="156"/>
      <c r="F220" s="88" t="s">
        <v>321</v>
      </c>
      <c r="G220" s="47">
        <f t="shared" si="0"/>
        <v>11291666.666666666</v>
      </c>
      <c r="H220" s="47">
        <f t="shared" si="2"/>
        <v>237125000.0000017</v>
      </c>
      <c r="I220" s="47">
        <f t="shared" si="4"/>
        <v>1759618.0555555674</v>
      </c>
      <c r="J220" s="47">
        <f t="shared" si="1"/>
        <v>13051284.722222233</v>
      </c>
      <c r="K220" s="156"/>
      <c r="L220" s="7"/>
      <c r="M220" s="7"/>
      <c r="N220" s="7"/>
      <c r="O220" s="7"/>
      <c r="P220" s="7"/>
      <c r="Q220" s="7"/>
      <c r="R220" s="7"/>
      <c r="S220" s="7"/>
      <c r="T220" s="7"/>
      <c r="U220" s="7"/>
      <c r="V220" s="7"/>
      <c r="W220" s="7"/>
      <c r="X220" s="7"/>
      <c r="Y220" s="7"/>
      <c r="Z220" s="7"/>
      <c r="AA220" s="7"/>
    </row>
    <row r="221" spans="1:27" ht="15.5" x14ac:dyDescent="0.25">
      <c r="A221" s="7"/>
      <c r="B221" s="7"/>
      <c r="C221" s="7"/>
      <c r="D221" s="46"/>
      <c r="E221" s="156"/>
      <c r="F221" s="88" t="s">
        <v>323</v>
      </c>
      <c r="G221" s="47">
        <f t="shared" si="0"/>
        <v>11291666.666666666</v>
      </c>
      <c r="H221" s="47">
        <f t="shared" si="2"/>
        <v>225833333.33333504</v>
      </c>
      <c r="I221" s="47">
        <f t="shared" si="4"/>
        <v>1679635.4166666784</v>
      </c>
      <c r="J221" s="47">
        <f t="shared" si="1"/>
        <v>12971302.083333345</v>
      </c>
      <c r="K221" s="156"/>
      <c r="L221" s="7"/>
      <c r="M221" s="7"/>
      <c r="N221" s="7"/>
      <c r="O221" s="7"/>
      <c r="P221" s="7"/>
      <c r="Q221" s="7"/>
      <c r="R221" s="7"/>
      <c r="S221" s="7"/>
      <c r="T221" s="7"/>
      <c r="U221" s="7"/>
      <c r="V221" s="7"/>
      <c r="W221" s="7"/>
      <c r="X221" s="7"/>
      <c r="Y221" s="7"/>
      <c r="Z221" s="7"/>
      <c r="AA221" s="7"/>
    </row>
    <row r="222" spans="1:27" ht="15.5" x14ac:dyDescent="0.25">
      <c r="A222" s="7"/>
      <c r="B222" s="7"/>
      <c r="C222" s="7"/>
      <c r="D222" s="46"/>
      <c r="E222" s="156"/>
      <c r="F222" s="88" t="s">
        <v>325</v>
      </c>
      <c r="G222" s="47">
        <f t="shared" si="0"/>
        <v>11291666.666666666</v>
      </c>
      <c r="H222" s="47">
        <f t="shared" si="2"/>
        <v>214541666.66666839</v>
      </c>
      <c r="I222" s="47">
        <f t="shared" si="4"/>
        <v>1599652.7777777899</v>
      </c>
      <c r="J222" s="47">
        <f t="shared" si="1"/>
        <v>12891319.444444455</v>
      </c>
      <c r="K222" s="156"/>
      <c r="L222" s="7"/>
      <c r="M222" s="7"/>
      <c r="N222" s="7"/>
      <c r="O222" s="7"/>
      <c r="P222" s="7"/>
      <c r="Q222" s="7"/>
      <c r="R222" s="7"/>
      <c r="S222" s="7"/>
      <c r="T222" s="7"/>
      <c r="U222" s="7"/>
      <c r="V222" s="7"/>
      <c r="W222" s="7"/>
      <c r="X222" s="7"/>
      <c r="Y222" s="7"/>
      <c r="Z222" s="7"/>
      <c r="AA222" s="7"/>
    </row>
    <row r="223" spans="1:27" ht="15.5" x14ac:dyDescent="0.25">
      <c r="A223" s="7"/>
      <c r="B223" s="7"/>
      <c r="C223" s="7"/>
      <c r="D223" s="46"/>
      <c r="E223" s="156"/>
      <c r="F223" s="88" t="s">
        <v>327</v>
      </c>
      <c r="G223" s="47">
        <f t="shared" si="0"/>
        <v>11291666.666666666</v>
      </c>
      <c r="H223" s="47">
        <f t="shared" si="2"/>
        <v>203250000.00000173</v>
      </c>
      <c r="I223" s="47">
        <f t="shared" si="4"/>
        <v>1519670.1388889009</v>
      </c>
      <c r="J223" s="47">
        <f t="shared" si="1"/>
        <v>12811336.805555567</v>
      </c>
      <c r="K223" s="156"/>
      <c r="L223" s="7"/>
      <c r="M223" s="7"/>
      <c r="N223" s="7"/>
      <c r="O223" s="7"/>
      <c r="P223" s="7"/>
      <c r="Q223" s="7"/>
      <c r="R223" s="7"/>
      <c r="S223" s="7"/>
      <c r="T223" s="7"/>
      <c r="U223" s="7"/>
      <c r="V223" s="7"/>
      <c r="W223" s="7"/>
      <c r="X223" s="7"/>
      <c r="Y223" s="7"/>
      <c r="Z223" s="7"/>
      <c r="AA223" s="7"/>
    </row>
    <row r="224" spans="1:27" ht="15.5" x14ac:dyDescent="0.25">
      <c r="A224" s="7"/>
      <c r="B224" s="7"/>
      <c r="C224" s="7"/>
      <c r="D224" s="46"/>
      <c r="E224" s="156"/>
      <c r="F224" s="88" t="s">
        <v>328</v>
      </c>
      <c r="G224" s="47">
        <f t="shared" si="0"/>
        <v>11291666.666666666</v>
      </c>
      <c r="H224" s="47">
        <f t="shared" si="2"/>
        <v>191958333.33333507</v>
      </c>
      <c r="I224" s="47">
        <f t="shared" si="4"/>
        <v>1439687.5000000121</v>
      </c>
      <c r="J224" s="47">
        <f t="shared" si="1"/>
        <v>12731354.166666679</v>
      </c>
      <c r="K224" s="156"/>
      <c r="L224" s="7"/>
      <c r="M224" s="7"/>
      <c r="N224" s="7"/>
      <c r="O224" s="7"/>
      <c r="P224" s="7"/>
      <c r="Q224" s="7"/>
      <c r="R224" s="7"/>
      <c r="S224" s="7"/>
      <c r="T224" s="7"/>
      <c r="U224" s="7"/>
      <c r="V224" s="7"/>
      <c r="W224" s="7"/>
      <c r="X224" s="7"/>
      <c r="Y224" s="7"/>
      <c r="Z224" s="7"/>
      <c r="AA224" s="7"/>
    </row>
    <row r="225" spans="1:27" ht="15.5" x14ac:dyDescent="0.25">
      <c r="A225" s="7"/>
      <c r="B225" s="7"/>
      <c r="C225" s="7"/>
      <c r="D225" s="46"/>
      <c r="E225" s="156"/>
      <c r="F225" s="88" t="s">
        <v>329</v>
      </c>
      <c r="G225" s="47">
        <f t="shared" si="0"/>
        <v>11291666.666666666</v>
      </c>
      <c r="H225" s="47">
        <f t="shared" si="2"/>
        <v>180666666.66666842</v>
      </c>
      <c r="I225" s="47">
        <f t="shared" si="4"/>
        <v>1359704.8611111233</v>
      </c>
      <c r="J225" s="47">
        <f t="shared" si="1"/>
        <v>12651371.527777789</v>
      </c>
      <c r="K225" s="156"/>
      <c r="L225" s="7"/>
      <c r="M225" s="7"/>
      <c r="N225" s="7"/>
      <c r="O225" s="7"/>
      <c r="P225" s="7"/>
      <c r="Q225" s="7"/>
      <c r="R225" s="7"/>
      <c r="S225" s="7"/>
      <c r="T225" s="7"/>
      <c r="U225" s="7"/>
      <c r="V225" s="7"/>
      <c r="W225" s="7"/>
      <c r="X225" s="7"/>
      <c r="Y225" s="7"/>
      <c r="Z225" s="7"/>
      <c r="AA225" s="7"/>
    </row>
    <row r="226" spans="1:27" ht="15.5" x14ac:dyDescent="0.25">
      <c r="A226" s="7"/>
      <c r="B226" s="7"/>
      <c r="C226" s="7"/>
      <c r="D226" s="46"/>
      <c r="E226" s="156"/>
      <c r="F226" s="88" t="s">
        <v>330</v>
      </c>
      <c r="G226" s="47">
        <f t="shared" si="0"/>
        <v>11291666.666666666</v>
      </c>
      <c r="H226" s="47">
        <f t="shared" si="2"/>
        <v>169375000.00000176</v>
      </c>
      <c r="I226" s="47">
        <f t="shared" si="4"/>
        <v>1279722.2222222344</v>
      </c>
      <c r="J226" s="47">
        <f t="shared" si="1"/>
        <v>12571388.888888901</v>
      </c>
      <c r="K226" s="156"/>
      <c r="L226" s="7"/>
      <c r="M226" s="7"/>
      <c r="N226" s="7"/>
      <c r="O226" s="7"/>
      <c r="P226" s="7"/>
      <c r="Q226" s="7"/>
      <c r="R226" s="7"/>
      <c r="S226" s="7"/>
      <c r="T226" s="7"/>
      <c r="U226" s="7"/>
      <c r="V226" s="7"/>
      <c r="W226" s="7"/>
      <c r="X226" s="7"/>
      <c r="Y226" s="7"/>
      <c r="Z226" s="7"/>
      <c r="AA226" s="7"/>
    </row>
    <row r="227" spans="1:27" ht="15.5" x14ac:dyDescent="0.25">
      <c r="A227" s="7"/>
      <c r="B227" s="7"/>
      <c r="C227" s="7"/>
      <c r="D227" s="46"/>
      <c r="E227" s="156"/>
      <c r="F227" s="88" t="s">
        <v>331</v>
      </c>
      <c r="G227" s="47">
        <f t="shared" si="0"/>
        <v>11291666.666666666</v>
      </c>
      <c r="H227" s="47">
        <f t="shared" si="2"/>
        <v>158083333.3333351</v>
      </c>
      <c r="I227" s="47">
        <f t="shared" si="4"/>
        <v>1199739.5833333458</v>
      </c>
      <c r="J227" s="47">
        <f t="shared" si="1"/>
        <v>12491406.250000011</v>
      </c>
      <c r="K227" s="156"/>
      <c r="L227" s="7"/>
      <c r="M227" s="7"/>
      <c r="N227" s="7"/>
      <c r="O227" s="7"/>
      <c r="P227" s="7"/>
      <c r="Q227" s="7"/>
      <c r="R227" s="7"/>
      <c r="S227" s="7"/>
      <c r="T227" s="7"/>
      <c r="U227" s="7"/>
      <c r="V227" s="7"/>
      <c r="W227" s="7"/>
      <c r="X227" s="7"/>
      <c r="Y227" s="7"/>
      <c r="Z227" s="7"/>
      <c r="AA227" s="7"/>
    </row>
    <row r="228" spans="1:27" ht="15.5" x14ac:dyDescent="0.25">
      <c r="A228" s="7"/>
      <c r="B228" s="7"/>
      <c r="C228" s="7"/>
      <c r="D228" s="46"/>
      <c r="E228" s="156"/>
      <c r="F228" s="88" t="s">
        <v>332</v>
      </c>
      <c r="G228" s="47">
        <f t="shared" si="0"/>
        <v>11291666.666666666</v>
      </c>
      <c r="H228" s="47">
        <f t="shared" si="2"/>
        <v>146791666.66666844</v>
      </c>
      <c r="I228" s="47">
        <f t="shared" si="4"/>
        <v>1119756.9444444568</v>
      </c>
      <c r="J228" s="47">
        <f t="shared" si="1"/>
        <v>12411423.611111123</v>
      </c>
      <c r="K228" s="156"/>
      <c r="L228" s="7"/>
      <c r="M228" s="7"/>
      <c r="N228" s="7"/>
      <c r="O228" s="7"/>
      <c r="P228" s="7"/>
      <c r="Q228" s="7"/>
      <c r="R228" s="7"/>
      <c r="S228" s="7"/>
      <c r="T228" s="7"/>
      <c r="U228" s="7"/>
      <c r="V228" s="7"/>
      <c r="W228" s="7"/>
      <c r="X228" s="7"/>
      <c r="Y228" s="7"/>
      <c r="Z228" s="7"/>
      <c r="AA228" s="7"/>
    </row>
    <row r="229" spans="1:27" ht="15.5" x14ac:dyDescent="0.25">
      <c r="A229" s="7"/>
      <c r="B229" s="7"/>
      <c r="C229" s="7"/>
      <c r="D229" s="46"/>
      <c r="E229" s="157"/>
      <c r="F229" s="88" t="s">
        <v>333</v>
      </c>
      <c r="G229" s="47">
        <f t="shared" si="0"/>
        <v>11291666.666666666</v>
      </c>
      <c r="H229" s="47">
        <f t="shared" si="2"/>
        <v>135500000.00000179</v>
      </c>
      <c r="I229" s="47">
        <f t="shared" si="4"/>
        <v>1039774.3055555681</v>
      </c>
      <c r="J229" s="47">
        <f t="shared" si="1"/>
        <v>12331440.972222235</v>
      </c>
      <c r="K229" s="157"/>
      <c r="L229" s="7"/>
      <c r="M229" s="7"/>
      <c r="N229" s="7"/>
      <c r="O229" s="7"/>
      <c r="P229" s="7"/>
      <c r="Q229" s="7"/>
      <c r="R229" s="7"/>
      <c r="S229" s="7"/>
      <c r="T229" s="7"/>
      <c r="U229" s="7"/>
      <c r="V229" s="7"/>
      <c r="W229" s="7"/>
      <c r="X229" s="7"/>
      <c r="Y229" s="7"/>
      <c r="Z229" s="7"/>
      <c r="AA229" s="7"/>
    </row>
    <row r="230" spans="1:27" ht="15.5" x14ac:dyDescent="0.25">
      <c r="A230" s="7"/>
      <c r="B230" s="7"/>
      <c r="C230" s="7"/>
      <c r="D230" s="46"/>
      <c r="E230" s="178">
        <v>2053</v>
      </c>
      <c r="F230" s="88" t="s">
        <v>316</v>
      </c>
      <c r="G230" s="47">
        <f t="shared" si="0"/>
        <v>11291666.666666666</v>
      </c>
      <c r="H230" s="47">
        <f t="shared" si="2"/>
        <v>124208333.33333512</v>
      </c>
      <c r="I230" s="47">
        <f t="shared" si="4"/>
        <v>959791.6666666792</v>
      </c>
      <c r="J230" s="47">
        <f t="shared" si="1"/>
        <v>12251458.333333345</v>
      </c>
      <c r="K230" s="177">
        <f>SUM(J230:J241)</f>
        <v>141738645.83333349</v>
      </c>
      <c r="L230" s="7"/>
      <c r="M230" s="7"/>
      <c r="N230" s="7"/>
      <c r="O230" s="7"/>
      <c r="P230" s="7"/>
      <c r="Q230" s="7"/>
      <c r="R230" s="7"/>
      <c r="S230" s="7"/>
      <c r="T230" s="7"/>
      <c r="U230" s="7"/>
      <c r="V230" s="7"/>
      <c r="W230" s="7"/>
      <c r="X230" s="7"/>
      <c r="Y230" s="7"/>
      <c r="Z230" s="7"/>
      <c r="AA230" s="7"/>
    </row>
    <row r="231" spans="1:27" ht="15.5" x14ac:dyDescent="0.25">
      <c r="A231" s="7"/>
      <c r="B231" s="7"/>
      <c r="C231" s="7"/>
      <c r="D231" s="46"/>
      <c r="E231" s="156"/>
      <c r="F231" s="88" t="s">
        <v>319</v>
      </c>
      <c r="G231" s="47">
        <f t="shared" si="0"/>
        <v>11291666.666666666</v>
      </c>
      <c r="H231" s="47">
        <f t="shared" si="2"/>
        <v>112916666.66666844</v>
      </c>
      <c r="I231" s="47">
        <f t="shared" si="4"/>
        <v>879809.02777779044</v>
      </c>
      <c r="J231" s="47">
        <f t="shared" si="1"/>
        <v>12171475.694444457</v>
      </c>
      <c r="K231" s="156"/>
      <c r="L231" s="7"/>
      <c r="M231" s="7"/>
      <c r="N231" s="7"/>
      <c r="O231" s="7"/>
      <c r="P231" s="7"/>
      <c r="Q231" s="7"/>
      <c r="R231" s="7"/>
      <c r="S231" s="7"/>
      <c r="T231" s="7"/>
      <c r="U231" s="7"/>
      <c r="V231" s="7"/>
      <c r="W231" s="7"/>
      <c r="X231" s="7"/>
      <c r="Y231" s="7"/>
      <c r="Z231" s="7"/>
      <c r="AA231" s="7"/>
    </row>
    <row r="232" spans="1:27" ht="15.5" x14ac:dyDescent="0.25">
      <c r="A232" s="7"/>
      <c r="B232" s="7"/>
      <c r="C232" s="7"/>
      <c r="D232" s="46"/>
      <c r="E232" s="156"/>
      <c r="F232" s="88" t="s">
        <v>321</v>
      </c>
      <c r="G232" s="47">
        <f t="shared" si="0"/>
        <v>11291666.666666666</v>
      </c>
      <c r="H232" s="47">
        <f t="shared" si="2"/>
        <v>101625000.00000177</v>
      </c>
      <c r="I232" s="47">
        <f t="shared" si="4"/>
        <v>799826.38888890145</v>
      </c>
      <c r="J232" s="47">
        <f t="shared" si="1"/>
        <v>12091493.055555567</v>
      </c>
      <c r="K232" s="156"/>
      <c r="L232" s="7"/>
      <c r="M232" s="7"/>
      <c r="N232" s="7"/>
      <c r="O232" s="7"/>
      <c r="P232" s="7"/>
      <c r="Q232" s="7"/>
      <c r="R232" s="7"/>
      <c r="S232" s="7"/>
      <c r="T232" s="7"/>
      <c r="U232" s="7"/>
      <c r="V232" s="7"/>
      <c r="W232" s="7"/>
      <c r="X232" s="7"/>
      <c r="Y232" s="7"/>
      <c r="Z232" s="7"/>
      <c r="AA232" s="7"/>
    </row>
    <row r="233" spans="1:27" ht="15.5" x14ac:dyDescent="0.25">
      <c r="A233" s="7"/>
      <c r="B233" s="7"/>
      <c r="C233" s="7"/>
      <c r="D233" s="46"/>
      <c r="E233" s="156"/>
      <c r="F233" s="88" t="s">
        <v>323</v>
      </c>
      <c r="G233" s="47">
        <f t="shared" si="0"/>
        <v>11291666.666666666</v>
      </c>
      <c r="H233" s="47">
        <f t="shared" si="2"/>
        <v>90333333.333335102</v>
      </c>
      <c r="I233" s="47">
        <f t="shared" si="4"/>
        <v>719843.75000001246</v>
      </c>
      <c r="J233" s="47">
        <f t="shared" si="1"/>
        <v>12011510.416666679</v>
      </c>
      <c r="K233" s="156"/>
      <c r="L233" s="7"/>
      <c r="M233" s="7"/>
      <c r="N233" s="7"/>
      <c r="O233" s="7"/>
      <c r="P233" s="7"/>
      <c r="Q233" s="7"/>
      <c r="R233" s="7"/>
      <c r="S233" s="7"/>
      <c r="T233" s="7"/>
      <c r="U233" s="7"/>
      <c r="V233" s="7"/>
      <c r="W233" s="7"/>
      <c r="X233" s="7"/>
      <c r="Y233" s="7"/>
      <c r="Z233" s="7"/>
      <c r="AA233" s="7"/>
    </row>
    <row r="234" spans="1:27" ht="15.5" x14ac:dyDescent="0.25">
      <c r="A234" s="7"/>
      <c r="B234" s="7"/>
      <c r="C234" s="7"/>
      <c r="D234" s="46"/>
      <c r="E234" s="156"/>
      <c r="F234" s="88" t="s">
        <v>325</v>
      </c>
      <c r="G234" s="47">
        <f t="shared" si="0"/>
        <v>11291666.666666666</v>
      </c>
      <c r="H234" s="47">
        <f t="shared" si="2"/>
        <v>79041666.66666843</v>
      </c>
      <c r="I234" s="47">
        <f t="shared" si="4"/>
        <v>639861.11111112358</v>
      </c>
      <c r="J234" s="47">
        <f t="shared" si="1"/>
        <v>11931527.777777789</v>
      </c>
      <c r="K234" s="156"/>
      <c r="L234" s="7"/>
      <c r="M234" s="7"/>
      <c r="N234" s="7"/>
      <c r="O234" s="7"/>
      <c r="P234" s="7"/>
      <c r="Q234" s="7"/>
      <c r="R234" s="7"/>
      <c r="S234" s="7"/>
      <c r="T234" s="7"/>
      <c r="U234" s="7"/>
      <c r="V234" s="7"/>
      <c r="W234" s="7"/>
      <c r="X234" s="7"/>
      <c r="Y234" s="7"/>
      <c r="Z234" s="7"/>
      <c r="AA234" s="7"/>
    </row>
    <row r="235" spans="1:27" ht="15.5" x14ac:dyDescent="0.25">
      <c r="A235" s="7"/>
      <c r="B235" s="7"/>
      <c r="C235" s="7"/>
      <c r="D235" s="46"/>
      <c r="E235" s="156"/>
      <c r="F235" s="88" t="s">
        <v>327</v>
      </c>
      <c r="G235" s="47">
        <f t="shared" si="0"/>
        <v>11291666.666666666</v>
      </c>
      <c r="H235" s="47">
        <f t="shared" si="2"/>
        <v>67750000.000001758</v>
      </c>
      <c r="I235" s="47">
        <f t="shared" si="4"/>
        <v>559878.4722222347</v>
      </c>
      <c r="J235" s="47">
        <f t="shared" si="1"/>
        <v>11851545.138888901</v>
      </c>
      <c r="K235" s="156"/>
      <c r="L235" s="7"/>
      <c r="M235" s="7"/>
      <c r="N235" s="7"/>
      <c r="O235" s="7"/>
      <c r="P235" s="7"/>
      <c r="Q235" s="7"/>
      <c r="R235" s="7"/>
      <c r="S235" s="7"/>
      <c r="T235" s="7"/>
      <c r="U235" s="7"/>
      <c r="V235" s="7"/>
      <c r="W235" s="7"/>
      <c r="X235" s="7"/>
      <c r="Y235" s="7"/>
      <c r="Z235" s="7"/>
      <c r="AA235" s="7"/>
    </row>
    <row r="236" spans="1:27" ht="15.5" x14ac:dyDescent="0.25">
      <c r="A236" s="7"/>
      <c r="B236" s="7"/>
      <c r="C236" s="7"/>
      <c r="D236" s="46"/>
      <c r="E236" s="156"/>
      <c r="F236" s="88" t="s">
        <v>328</v>
      </c>
      <c r="G236" s="47">
        <f t="shared" si="0"/>
        <v>11291666.666666666</v>
      </c>
      <c r="H236" s="47">
        <f t="shared" si="2"/>
        <v>56458333.333335094</v>
      </c>
      <c r="I236" s="47">
        <f t="shared" si="4"/>
        <v>479895.83333334577</v>
      </c>
      <c r="J236" s="47">
        <f t="shared" si="1"/>
        <v>11771562.500000011</v>
      </c>
      <c r="K236" s="156"/>
      <c r="L236" s="7"/>
      <c r="M236" s="7"/>
      <c r="N236" s="7"/>
      <c r="O236" s="7"/>
      <c r="P236" s="7"/>
      <c r="Q236" s="7"/>
      <c r="R236" s="7"/>
      <c r="S236" s="7"/>
      <c r="T236" s="7"/>
      <c r="U236" s="7"/>
      <c r="V236" s="7"/>
      <c r="W236" s="7"/>
      <c r="X236" s="7"/>
      <c r="Y236" s="7"/>
      <c r="Z236" s="7"/>
      <c r="AA236" s="7"/>
    </row>
    <row r="237" spans="1:27" ht="15.5" x14ac:dyDescent="0.25">
      <c r="A237" s="7"/>
      <c r="B237" s="7"/>
      <c r="C237" s="7"/>
      <c r="D237" s="46"/>
      <c r="E237" s="156"/>
      <c r="F237" s="88" t="s">
        <v>329</v>
      </c>
      <c r="G237" s="47">
        <f t="shared" si="0"/>
        <v>11291666.666666666</v>
      </c>
      <c r="H237" s="47">
        <f t="shared" si="2"/>
        <v>45166666.66666843</v>
      </c>
      <c r="I237" s="47">
        <f t="shared" si="4"/>
        <v>399913.19444445689</v>
      </c>
      <c r="J237" s="47">
        <f t="shared" si="1"/>
        <v>11691579.861111123</v>
      </c>
      <c r="K237" s="156"/>
      <c r="L237" s="7"/>
      <c r="M237" s="7"/>
      <c r="N237" s="7"/>
      <c r="O237" s="7"/>
      <c r="P237" s="7"/>
      <c r="Q237" s="7"/>
      <c r="R237" s="7"/>
      <c r="S237" s="7"/>
      <c r="T237" s="7"/>
      <c r="U237" s="7"/>
      <c r="V237" s="7"/>
      <c r="W237" s="7"/>
      <c r="X237" s="7"/>
      <c r="Y237" s="7"/>
      <c r="Z237" s="7"/>
      <c r="AA237" s="7"/>
    </row>
    <row r="238" spans="1:27" ht="15.5" x14ac:dyDescent="0.25">
      <c r="A238" s="7"/>
      <c r="B238" s="7"/>
      <c r="C238" s="7"/>
      <c r="D238" s="46"/>
      <c r="E238" s="156"/>
      <c r="F238" s="88" t="s">
        <v>330</v>
      </c>
      <c r="G238" s="47">
        <f t="shared" si="0"/>
        <v>11291666.666666666</v>
      </c>
      <c r="H238" s="47">
        <f t="shared" si="2"/>
        <v>33875000.000001766</v>
      </c>
      <c r="I238" s="47">
        <f t="shared" si="4"/>
        <v>319930.55555556802</v>
      </c>
      <c r="J238" s="47">
        <f t="shared" si="1"/>
        <v>11611597.222222233</v>
      </c>
      <c r="K238" s="156"/>
      <c r="L238" s="7"/>
      <c r="M238" s="7"/>
      <c r="N238" s="7"/>
      <c r="O238" s="7"/>
      <c r="P238" s="7"/>
      <c r="Q238" s="7"/>
      <c r="R238" s="7"/>
      <c r="S238" s="7"/>
      <c r="T238" s="7"/>
      <c r="U238" s="7"/>
      <c r="V238" s="7"/>
      <c r="W238" s="7"/>
      <c r="X238" s="7"/>
      <c r="Y238" s="7"/>
      <c r="Z238" s="7"/>
      <c r="AA238" s="7"/>
    </row>
    <row r="239" spans="1:27" ht="15.5" x14ac:dyDescent="0.25">
      <c r="A239" s="7"/>
      <c r="B239" s="7"/>
      <c r="C239" s="7"/>
      <c r="D239" s="46"/>
      <c r="E239" s="156"/>
      <c r="F239" s="88" t="s">
        <v>331</v>
      </c>
      <c r="G239" s="47">
        <f t="shared" si="0"/>
        <v>11291666.666666666</v>
      </c>
      <c r="H239" s="47">
        <f t="shared" si="2"/>
        <v>22583333.333335102</v>
      </c>
      <c r="I239" s="47">
        <f t="shared" si="4"/>
        <v>239947.91666667917</v>
      </c>
      <c r="J239" s="47">
        <f t="shared" si="1"/>
        <v>11531614.583333345</v>
      </c>
      <c r="K239" s="156"/>
      <c r="L239" s="7"/>
      <c r="M239" s="7"/>
      <c r="N239" s="7"/>
      <c r="O239" s="7"/>
      <c r="P239" s="7"/>
      <c r="Q239" s="7"/>
      <c r="R239" s="7"/>
      <c r="S239" s="7"/>
      <c r="T239" s="7"/>
      <c r="U239" s="7"/>
      <c r="V239" s="7"/>
      <c r="W239" s="7"/>
      <c r="X239" s="7"/>
      <c r="Y239" s="7"/>
      <c r="Z239" s="7"/>
      <c r="AA239" s="7"/>
    </row>
    <row r="240" spans="1:27" ht="15.5" x14ac:dyDescent="0.25">
      <c r="A240" s="7"/>
      <c r="B240" s="7"/>
      <c r="C240" s="7"/>
      <c r="D240" s="46"/>
      <c r="E240" s="156"/>
      <c r="F240" s="88" t="s">
        <v>332</v>
      </c>
      <c r="G240" s="47">
        <f t="shared" si="0"/>
        <v>11291666.666666666</v>
      </c>
      <c r="H240" s="47">
        <f t="shared" si="2"/>
        <v>11291666.666668436</v>
      </c>
      <c r="I240" s="47">
        <f t="shared" si="4"/>
        <v>159965.2777777903</v>
      </c>
      <c r="J240" s="47">
        <f t="shared" si="1"/>
        <v>11451631.944444457</v>
      </c>
      <c r="K240" s="156"/>
      <c r="L240" s="7"/>
      <c r="M240" s="7"/>
      <c r="N240" s="7"/>
      <c r="O240" s="7"/>
      <c r="P240" s="7"/>
      <c r="Q240" s="7"/>
      <c r="R240" s="7"/>
      <c r="S240" s="7"/>
      <c r="T240" s="7"/>
      <c r="U240" s="7"/>
      <c r="V240" s="7"/>
      <c r="W240" s="7"/>
      <c r="X240" s="7"/>
      <c r="Y240" s="7"/>
      <c r="Z240" s="7"/>
      <c r="AA240" s="7"/>
    </row>
    <row r="241" spans="1:27" ht="15.5" x14ac:dyDescent="0.25">
      <c r="A241" s="7"/>
      <c r="B241" s="7"/>
      <c r="C241" s="7"/>
      <c r="D241" s="46"/>
      <c r="E241" s="157"/>
      <c r="F241" s="88" t="s">
        <v>333</v>
      </c>
      <c r="G241" s="47">
        <f t="shared" si="0"/>
        <v>11291666.666666666</v>
      </c>
      <c r="H241" s="47">
        <f t="shared" si="2"/>
        <v>1.7695128917694092E-6</v>
      </c>
      <c r="I241" s="47">
        <f t="shared" si="4"/>
        <v>79982.638888901405</v>
      </c>
      <c r="J241" s="47">
        <f t="shared" si="1"/>
        <v>11371649.305555567</v>
      </c>
      <c r="K241" s="157"/>
      <c r="L241" s="7"/>
      <c r="M241" s="7"/>
      <c r="N241" s="7"/>
      <c r="O241" s="7"/>
      <c r="P241" s="7"/>
      <c r="Q241" s="7"/>
      <c r="R241" s="7"/>
      <c r="S241" s="7"/>
      <c r="T241" s="7"/>
      <c r="U241" s="7"/>
      <c r="V241" s="7"/>
      <c r="W241" s="7"/>
      <c r="X241" s="7"/>
      <c r="Y241" s="7"/>
      <c r="Z241" s="7"/>
      <c r="AA241" s="7"/>
    </row>
    <row r="242" spans="1:27" ht="15.5"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spans="1:27" ht="15.5"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spans="1:27" ht="15.5"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spans="1:27" ht="15.5"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spans="1:27" ht="15.5"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spans="1:27" ht="15.5"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spans="1:27" ht="15.5"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spans="1:27" ht="15.5"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spans="1:27" ht="15.5"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spans="1:27" ht="15.5"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spans="1:27" ht="15.5"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spans="1:27" ht="15.5"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spans="1:27" ht="15.5"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spans="1:27" ht="15.5"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spans="1:27" ht="15.5"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spans="1:27" ht="15.5"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spans="1:27" ht="15.5"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spans="1:27" ht="15.5"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spans="1:27" ht="15.5"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spans="1:27" ht="15.5"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spans="1:27" ht="15.5"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spans="1:27" ht="15.5"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spans="1:27" ht="15.5"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spans="1:27" ht="15.5"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spans="1:27" ht="15.5"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spans="1:27" ht="15.5"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spans="1:27" ht="15.5"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spans="1:27" ht="15.5"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spans="1:27" ht="15.5"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spans="1:27" ht="15.5"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spans="1:27" ht="15.5"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spans="1:27" ht="15.5"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spans="1:27" ht="15.5"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spans="1:27" ht="15.5"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spans="1:27" ht="15.5"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spans="1:27" ht="15.5"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spans="1:27" ht="15.5"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spans="1:27" ht="15.5"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spans="1:27" ht="15.5"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spans="1:27" ht="15.5"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spans="1:27" ht="15.5"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spans="1:27" ht="15.5"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spans="1:27" ht="15.5"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spans="1:27" ht="15.5"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spans="1:27" ht="15.5"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spans="1:27" ht="15.5"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spans="1:27" ht="15.5"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spans="1:27" ht="15.5"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spans="1:27" ht="15.5"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spans="1:27" ht="15.5"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spans="1:27" ht="15.5"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spans="1:27" ht="15.5"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spans="1:27" ht="15.5"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spans="1:27" ht="15.5"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spans="1:27" ht="15.5"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spans="1:27" ht="15.5"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spans="1:27" ht="15.5"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spans="1:27" ht="15.5"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spans="1:27" ht="15.5"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spans="1:27" ht="15.5"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spans="1:27" ht="15.5"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spans="1:27" ht="15.5"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spans="1:27" ht="15.5"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spans="1:27" ht="15.5"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spans="1:27" ht="15.5"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spans="1:27" ht="15.5"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spans="1:27" ht="15.5"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spans="1:27" ht="15.5"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spans="1:27" ht="15.5"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spans="1:27" ht="15.5"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spans="1:27" ht="15.5"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spans="1:27" ht="15.5"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spans="1:27" ht="15.5"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spans="1:27" ht="15.5"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spans="1:27" ht="15.5"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spans="1:27" ht="15.5"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spans="1:27" ht="15.5"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spans="1:27" ht="15.5"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spans="1:27" ht="15.5"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spans="1:27" ht="15.5"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spans="1:27" ht="15.5"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spans="1:27" ht="15.5"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spans="1:27" ht="15.5"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spans="1:27" ht="15.5"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spans="1:27" ht="15.5"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spans="1:27" ht="15.5"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spans="1:27" ht="15.5"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spans="1:27" ht="15.5"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spans="1:27" ht="15.5"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spans="1:27" ht="15.5"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spans="1:27" ht="15.5"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spans="1:27" ht="15.5"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spans="1:27" ht="15.5"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spans="1:27" ht="15.5"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spans="1:27" ht="15.5"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spans="1:27" ht="15.5"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spans="1:27" ht="15.5"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spans="1:27" ht="15.5"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spans="1:27" ht="15.5"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spans="1:27" ht="15.5"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spans="1:27" ht="15.5"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spans="1:27" ht="15.5"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spans="1:27" ht="15.5"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spans="1:27" ht="15.5"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spans="1:27" ht="15.5"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spans="1:27" ht="15.5"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spans="1:27" ht="15.5"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spans="1:27" ht="15.5"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spans="1:27" ht="15.5"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spans="1:27" ht="15.5"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spans="1:27" ht="15.5"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spans="1:27" ht="15.5"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spans="1:27" ht="15.5"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spans="1:27" ht="15.5"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spans="1:27" ht="15.5"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spans="1:27" ht="15.5"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spans="1:27" ht="15.5"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spans="1:27" ht="15.5"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spans="1:27" ht="15.5"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spans="1:27" ht="15.5"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spans="1:27" ht="15.5"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spans="1:27" ht="15.5"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spans="1:27" ht="15.5"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spans="1:27" ht="15.5"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spans="1:27" ht="15.5"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spans="1:27" ht="15.5"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spans="1:27" ht="15.5"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spans="1:27" ht="15.5"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spans="1:27" ht="15.5"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spans="1:27" ht="15.5"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spans="1:27" ht="15.5"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spans="1:27" ht="15.5"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spans="1:27" ht="15.5"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spans="1:27" ht="15.5"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spans="1:27" ht="15.5"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spans="1:27" ht="15.5"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spans="1:27" ht="15.5"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spans="1:27" ht="15.5"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spans="1:27" ht="15.5"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spans="1:27" ht="15.5"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spans="1:27" ht="15.5"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spans="1:27" ht="15.5"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spans="1:27" ht="15.5"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spans="1:27" ht="15.5"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spans="1:27" ht="15.5"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spans="1:27" ht="15.5"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spans="1:27" ht="15.5"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spans="1:27" ht="15.5"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spans="1:27" ht="15.5"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spans="1:27" ht="15.5"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spans="1:27" ht="15.5"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spans="1:27" ht="15.5"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spans="1:27" ht="15.5"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spans="1:27" ht="15.5"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spans="1:27" ht="15.5"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spans="1:27" ht="15.5"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spans="1:27" ht="15.5"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spans="1:27" ht="15.5"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spans="1:27" ht="15.5"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spans="1:27" ht="15.5"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spans="1:27" ht="15.5"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spans="1:27" ht="15.5"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spans="1:27" ht="15.5"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spans="1:27" ht="15.5"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spans="1:27" ht="15.5"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spans="1:27" ht="15.5"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spans="1:27" ht="15.5"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spans="1:27" ht="15.5"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spans="1:27" ht="15.5"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spans="1:27" ht="15.5"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spans="1:27" ht="15.5"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spans="1:27" ht="15.5"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spans="1:27" ht="15.5"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spans="1:27" ht="15.5"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spans="1:27" ht="15.5"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spans="1:27" ht="15.5"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spans="1:27" ht="15.5"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spans="1:27" ht="15.5"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spans="1:27" ht="15.5"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spans="1:27" ht="15.5"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spans="1:27" ht="15.5"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spans="1:27" ht="15.5"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spans="1:27" ht="15.5"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spans="1:27" ht="15.5"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spans="1:27" ht="15.5"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spans="1:27" ht="15.5"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spans="1:27" ht="15.5"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spans="1:27" ht="15.5"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spans="1:27" ht="15.5"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spans="1:27" ht="15.5"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spans="1:27" ht="15.5"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spans="1:27" ht="15.5"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spans="1:27" ht="15.5"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spans="1:27" ht="15.5"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spans="1:27" ht="15.5"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spans="1:27" ht="15.5"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spans="1:27" ht="15.5"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spans="1:27" ht="15.5"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spans="1:27" ht="15.5"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spans="1:27" ht="15.5"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spans="1:27" ht="15.5"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spans="1:27" ht="15.5"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spans="1:27" ht="15.5"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spans="1:27" ht="15.5"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spans="1:27" ht="15.5"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spans="1:27" ht="15.5"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spans="1:27" ht="15.5"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spans="1:27" ht="15.5"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spans="1:27" ht="15.5"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spans="1:27" ht="15.5"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spans="1:27" ht="15.5"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spans="1:27" ht="15.5"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spans="1:27" ht="15.5"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spans="1:27" ht="15.5"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spans="1:27" ht="15.5"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spans="1:27" ht="15.5"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spans="1:27" ht="15.5"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spans="1:27" ht="15.5"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spans="1:27" ht="15.5"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spans="1:27" ht="15.5"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spans="1:27" ht="15.5"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spans="1:27" ht="15.5"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spans="1:27" ht="15.5"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spans="1:27" ht="15.5"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spans="1:27" ht="15.5"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spans="1:27" ht="15.5"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spans="1:27" ht="15.5"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spans="1:27" ht="15.5"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spans="1:27" ht="15.5"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spans="1:27" ht="15.5"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spans="1:27" ht="15.5"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spans="1:27" ht="15.5"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spans="1:27" ht="15.5"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spans="1:27" ht="15.5"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spans="1:27" ht="15.5"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spans="1:27" ht="15.5"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spans="1:27" ht="15.5"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spans="1:27" ht="15.5"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spans="1:27" ht="15.5"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spans="1:27" ht="15.5"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spans="1:27" ht="15.5"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spans="1:27" ht="15.5"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spans="1:27" ht="15.5"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spans="1:27" ht="15.5"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spans="1:27" ht="15.5"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spans="1:27" ht="15.5"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spans="1:27" ht="15.5"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spans="1:27" ht="15.5"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spans="1:27" ht="15.5"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spans="1:27" ht="15.5"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spans="1:27" ht="15.5"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spans="1:27" ht="15.5"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spans="1:27" ht="15.5"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spans="1:27" ht="15.5"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spans="1:27" ht="15.5"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spans="1:27" ht="15.5"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spans="1:27" ht="15.5"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spans="1:27" ht="15.5"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spans="1:27" ht="15.5"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spans="1:27" ht="15.5"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spans="1:27" ht="15.5"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spans="1:27" ht="15.5"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spans="1:27" ht="15.5"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spans="1:27" ht="15.5"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spans="1:27" ht="15.5"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spans="1:27" ht="15.5"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spans="1:27" ht="15.5"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spans="1:27" ht="15.5"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spans="1:27" ht="15.5"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spans="1:27" ht="15.5"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spans="1:27" ht="15.5"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spans="1:27" ht="15.5"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spans="1:27" ht="15.5"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spans="1:27" ht="15.5"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spans="1:27" ht="15.5"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spans="1:27" ht="15.5"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spans="1:27" ht="15.5"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spans="1:27" ht="15.5"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spans="1:27" ht="15.5"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spans="1:27" ht="15.5"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spans="1:27" ht="15.5"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spans="1:27" ht="15.5"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spans="1:27" ht="15.5"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spans="1:27" ht="15.5"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spans="1:27" ht="15.5"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spans="1:27" ht="15.5"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spans="1:27" ht="15.5"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spans="1:27" ht="15.5"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spans="1:27" ht="15.5"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spans="1:27" ht="15.5"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spans="1:27" ht="15.5"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spans="1:27" ht="15.5"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spans="1:27" ht="15.5"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spans="1:27" ht="15.5"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spans="1:27" ht="15.5"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spans="1:27" ht="15.5"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spans="1:27" ht="15.5"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spans="1:27" ht="15.5"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spans="1:27" ht="15.5"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spans="1:27" ht="15.5"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spans="1:27" ht="15.5"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spans="1:27" ht="15.5"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spans="1:27" ht="15.5"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spans="1:27" ht="15.5"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spans="1:27" ht="15.5"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spans="1:27" ht="15.5"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spans="1:27" ht="15.5"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spans="1:27" ht="15.5"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spans="1:27" ht="15.5"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spans="1:27" ht="15.5"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spans="1:27" ht="15.5"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spans="1:27" ht="15.5"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spans="1:27" ht="15.5"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spans="1:27" ht="15.5"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spans="1:27" ht="15.5"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spans="1:27" ht="15.5"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spans="1:27" ht="15.5"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spans="1:27" ht="15.5"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spans="1:27" ht="15.5"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spans="1:27" ht="15.5"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spans="1:27" ht="15.5"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spans="1:27" ht="15.5"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spans="1:27" ht="15.5"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spans="1:27" ht="15.5"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spans="1:27" ht="15.5"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spans="1:27" ht="15.5"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spans="1:27" ht="15.5"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spans="1:27" ht="15.5"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spans="1:27" ht="15.5"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spans="1:27" ht="15.5"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spans="1:27" ht="15.5"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spans="1:27" ht="15.5"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spans="1:27" ht="15.5"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spans="1:27" ht="15.5"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spans="1:27" ht="15.5"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spans="1:27" ht="15.5"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spans="1:27" ht="15.5"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spans="1:27" ht="15.5"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spans="1:27" ht="15.5"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spans="1:27" ht="15.5"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spans="1:27" ht="15.5"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spans="1:27" ht="15.5"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spans="1:27" ht="15.5"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spans="1:27" ht="15.5"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spans="1:27" ht="15.5"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spans="1:27" ht="15.5"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spans="1:27" ht="15.5"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spans="1:27" ht="15.5"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spans="1:27" ht="15.5"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spans="1:27" ht="15.5"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spans="1:27" ht="15.5"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spans="1:27" ht="15.5"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spans="1:27" ht="15.5"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spans="1:27" ht="15.5"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spans="1:27" ht="15.5"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spans="1:27" ht="15.5"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spans="1:27" ht="15.5"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spans="1:27" ht="15.5"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spans="1:27" ht="15.5"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spans="1:27" ht="15.5"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spans="1:27" ht="15.5"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spans="1:27" ht="15.5"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spans="1:27" ht="15.5"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spans="1:27" ht="15.5"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spans="1:27" ht="15.5"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spans="1:27" ht="15.5"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spans="1:27" ht="15.5"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spans="1:27" ht="15.5"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spans="1:27" ht="15.5"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spans="1:27" ht="15.5"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spans="1:27" ht="15.5"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spans="1:27" ht="15.5"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spans="1:27" ht="15.5"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spans="1:27" ht="15.5"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spans="1:27" ht="15.5"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spans="1:27" ht="15.5"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spans="1:27" ht="15.5"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spans="1:27" ht="15.5"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spans="1:27" ht="15.5"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spans="1:27" ht="15.5"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spans="1:27" ht="15.5"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spans="1:27" ht="15.5"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spans="1:27" ht="15.5"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spans="1:27" ht="15.5"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spans="1:27" ht="15.5"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spans="1:27" ht="15.5"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spans="1:27" ht="15.5"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spans="1:27" ht="15.5"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spans="1:27" ht="15.5"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spans="1:27" ht="15.5"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spans="1:27" ht="15.5"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spans="1:27" ht="15.5"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spans="1:27" ht="15.5"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spans="1:27" ht="15.5"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spans="1:27" ht="15.5"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spans="1:27" ht="15.5"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spans="1:27" ht="15.5"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spans="1:27" ht="15.5"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spans="1:27" ht="15.5"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spans="1:27" ht="15.5"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spans="1:27" ht="15.5"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spans="1:27" ht="15.5"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spans="1:27" ht="15.5"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spans="1:27" ht="15.5"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spans="1:27" ht="15.5"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spans="1:27" ht="15.5"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spans="1:27" ht="15.5"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spans="1:27" ht="15.5"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spans="1:27" ht="15.5"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spans="1:27" ht="15.5"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spans="1:27" ht="15.5"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spans="1:27" ht="15.5"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spans="1:27" ht="15.5"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spans="1:27" ht="15.5"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spans="1:27" ht="15.5"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spans="1:27" ht="15.5"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spans="1:27" ht="15.5"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spans="1:27" ht="15.5"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spans="1:27" ht="15.5"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spans="1:27" ht="15.5"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spans="1:27" ht="15.5"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spans="1:27" ht="15.5"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spans="1:27" ht="15.5"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spans="1:27" ht="15.5"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spans="1:27" ht="15.5"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spans="1:27" ht="15.5"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spans="1:27" ht="15.5"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spans="1:27" ht="15.5"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spans="1:27" ht="15.5"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spans="1:27" ht="15.5"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spans="1:27" ht="15.5"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spans="1:27" ht="15.5"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spans="1:27" ht="15.5"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spans="1:27" ht="15.5"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spans="1:27" ht="15.5"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spans="1:27" ht="15.5"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spans="1:27" ht="15.5"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spans="1:27" ht="15.5"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spans="1:27" ht="15.5"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spans="1:27" ht="15.5"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spans="1:27" ht="15.5"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spans="1:27" ht="15.5"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spans="1:27" ht="15.5"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spans="1:27" ht="15.5"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spans="1:27" ht="15.5"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spans="1:27" ht="15.5"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spans="1:27" ht="15.5"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spans="1:27" ht="15.5"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spans="1:27" ht="15.5"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spans="1:27" ht="15.5"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spans="1:27" ht="15.5"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spans="1:27" ht="15.5"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spans="1:27" ht="15.5"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spans="1:27" ht="15.5"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spans="1:27" ht="15.5"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spans="1:27" ht="15.5"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spans="1:27" ht="15.5"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spans="1:27" ht="15.5"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spans="1:27" ht="15.5"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spans="1:27" ht="15.5"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spans="1:27" ht="15.5"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spans="1:27" ht="15.5"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spans="1:27" ht="15.5"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spans="1:27" ht="15.5"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spans="1:27" ht="15.5"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spans="1:27" ht="15.5"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spans="1:27" ht="15.5"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spans="1:27" ht="15.5"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spans="1:27" ht="15.5"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spans="1:27" ht="15.5"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spans="1:27" ht="15.5"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spans="1:27" ht="15.5"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spans="1:27" ht="15.5"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spans="1:27" ht="15.5"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spans="1:27" ht="15.5"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spans="1:27" ht="15.5"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spans="1:27" ht="15.5"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spans="1:27" ht="15.5"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spans="1:27" ht="15.5"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spans="1:27" ht="15.5"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spans="1:27" ht="15.5"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spans="1:27" ht="15.5"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spans="1:27" ht="15.5"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spans="1:27" ht="15.5"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spans="1:27" ht="15.5"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spans="1:27" ht="15.5"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spans="1:27" ht="15.5"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spans="1:27" ht="15.5"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spans="1:27" ht="15.5"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spans="1:27" ht="15.5"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spans="1:27" ht="15.5"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spans="1:27" ht="15.5"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spans="1:27" ht="15.5"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spans="1:27" ht="15.5"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spans="1:27" ht="15.5"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spans="1:27" ht="15.5"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spans="1:27" ht="15.5"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spans="1:27" ht="15.5"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spans="1:27" ht="15.5"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spans="1:27" ht="15.5"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spans="1:27" ht="15.5"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spans="1:27" ht="15.5"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spans="1:27" ht="15.5"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spans="1:27" ht="15.5"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spans="1:27" ht="15.5"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spans="1:27" ht="15.5"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spans="1:27" ht="15.5"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spans="1:27" ht="15.5"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spans="1:27" ht="15.5"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spans="1:27" ht="15.5"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spans="1:27" ht="15.5"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spans="1:27" ht="15.5"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spans="1:27" ht="15.5"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spans="1:27" ht="15.5"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spans="1:27" ht="15.5"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spans="1:27" ht="15.5"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spans="1:27" ht="15.5"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spans="1:27" ht="15.5"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spans="1:27" ht="15.5"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spans="1:27" ht="15.5"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spans="1:27" ht="15.5"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spans="1:27" ht="15.5"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spans="1:27" ht="15.5"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spans="1:27" ht="15.5"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spans="1:27" ht="15.5"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spans="1:27" ht="15.5"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spans="1:27" ht="15.5"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spans="1:27" ht="15.5"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spans="1:27" ht="15.5"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spans="1:27" ht="15.5"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spans="1:27" ht="15.5"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spans="1:27" ht="15.5"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spans="1:27" ht="15.5"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spans="1:27" ht="15.5"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spans="1:27" ht="15.5"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spans="1:27" ht="15.5"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spans="1:27" ht="15.5"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spans="1:27" ht="15.5"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spans="1:27" ht="15.5"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spans="1:27" ht="15.5"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spans="1:27" ht="15.5"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spans="1:27" ht="15.5"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spans="1:27" ht="15.5"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spans="1:27" ht="15.5"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spans="1:27" ht="15.5"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spans="1:27" ht="15.5"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spans="1:27" ht="15.5"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spans="1:27" ht="15.5"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spans="1:27" ht="15.5"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spans="1:27" ht="15.5"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spans="1:27" ht="15.5"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spans="1:27" ht="15.5"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spans="1:27" ht="15.5"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spans="1:27" ht="15.5"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spans="1:27" ht="15.5"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spans="1:27" ht="15.5"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spans="1:27" ht="15.5"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spans="1:27" ht="15.5"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spans="1:27" ht="15.5"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spans="1:27" ht="15.5"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spans="1:27" ht="15.5"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spans="1:27" ht="15.5"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spans="1:27" ht="15.5"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spans="1:27" ht="15.5"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spans="1:27" ht="15.5"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spans="1:27" ht="15.5"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spans="1:27" ht="15.5"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spans="1:27" ht="15.5"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spans="1:27" ht="15.5"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spans="1:27" ht="15.5"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spans="1:27" ht="15.5"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spans="1:27" ht="15.5"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spans="1:27" ht="15.5"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spans="1:27" ht="15.5"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spans="1:27" ht="15.5"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spans="1:27" ht="15.5"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spans="1:27" ht="15.5"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spans="1:27" ht="15.5"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spans="1:27" ht="15.5"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spans="1:27" ht="15.5"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spans="1:27" ht="15.5"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spans="1:27" ht="15.5"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spans="1:27" ht="15.5"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spans="1:27" ht="15.5"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spans="1:27" ht="15.5"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spans="1:27" ht="15.5"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spans="1:27" ht="15.5"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spans="1:27" ht="15.5"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spans="1:27" ht="15.5"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spans="1:27" ht="15.5"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spans="1:27" ht="15.5"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spans="1:27" ht="15.5"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spans="1:27" ht="15.5"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spans="1:27" ht="15.5"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spans="1:27" ht="15.5"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spans="1:27" ht="15.5"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spans="1:27" ht="15.5"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spans="1:27" ht="15.5"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spans="1:27" ht="15.5"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spans="1:27" ht="15.5"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spans="1:27" ht="15.5"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spans="1:27" ht="15.5"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spans="1:27" ht="15.5"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spans="1:27" ht="15.5"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spans="1:27" ht="15.5"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spans="1:27" ht="15.5"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spans="1:27" ht="15.5"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spans="1:27" ht="15.5"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spans="1:27" ht="15.5"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spans="1:27" ht="15.5"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spans="1:27" ht="15.5"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spans="1:27" ht="15.5"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spans="1:27" ht="15.5"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spans="1:27" ht="15.5"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spans="1:27" ht="15.5"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spans="1:27" ht="15.5"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spans="1:27" ht="15.5"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spans="1:27" ht="15.5"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spans="1:27" ht="15.5"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spans="1:27" ht="15.5"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spans="1:27" ht="15.5"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spans="1:27" ht="15.5"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spans="1:27" ht="15.5"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spans="1:27" ht="15.5"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spans="1:27" ht="15.5"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spans="1:27" ht="15.5"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spans="1:27" ht="15.5"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spans="1:27" ht="15.5"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spans="1:27" ht="15.5"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spans="1:27" ht="15.5"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spans="1:27" ht="15.5"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spans="1:27" ht="15.5"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spans="1:27" ht="15.5"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spans="1:27" ht="15.5"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spans="1:27" ht="15.5"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spans="1:27" ht="15.5"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spans="1:27" ht="15.5"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spans="1:27" ht="15.5"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spans="1:27" ht="15.5"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spans="1:27" ht="15.5"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spans="1:27" ht="15.5"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spans="1:27" ht="15.5"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spans="1:27" ht="15.5"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spans="1:27" ht="15.5"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spans="1:27" ht="15.5"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spans="1:27" ht="15.5"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spans="1:27" ht="15.5"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spans="1:27" ht="15.5"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spans="1:27" ht="15.5"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spans="1:27" ht="15.5"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spans="1:27" ht="15.5"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spans="1:27" ht="15.5"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spans="1:27" ht="15.5"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spans="1:27" ht="15.5"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spans="1:27" ht="15.5"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spans="1:27" ht="15.5"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spans="1:27" ht="15.5"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spans="1:27" ht="15.5"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spans="1:27" ht="15.5"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spans="1:27" ht="15.5"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spans="1:27" ht="15.5"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spans="1:27" ht="15.5"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spans="1:27" ht="15.5"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spans="1:27" ht="15.5"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spans="1:27" ht="15.5"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spans="1:27" ht="15.5"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spans="1:27" ht="15.5"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spans="1:27" ht="15.5"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spans="1:27" ht="15.5"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spans="1:27" ht="15.5"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spans="1:27" ht="15.5"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spans="1:27" ht="15.5"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spans="1:27" ht="15.5"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spans="1:27" ht="15.5"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spans="1:27" ht="15.5"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spans="1:27" ht="15.5"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spans="1:27" ht="15.5"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spans="1:27" ht="15.5"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spans="1:27" ht="15.5"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spans="1:27" ht="15.5"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spans="1:27" ht="15.5"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spans="1:27" ht="15.5"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spans="1:27" ht="15.5"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spans="1:27" ht="15.5"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spans="1:27" ht="15.5"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spans="1:27" ht="15.5"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spans="1:27" ht="15.5"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spans="1:27" ht="15.5"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spans="1:27" ht="15.5"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spans="1:27" ht="15.5"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spans="1:27" ht="15.5"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spans="1:27" ht="15.5"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spans="1:27" ht="15.5"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spans="1:27" ht="15.5"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spans="1:27" ht="15.5"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spans="1:27" ht="15.5"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spans="1:27" ht="15.5"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spans="1:27" ht="15.5"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spans="1:27" ht="15.5"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spans="1:27" ht="15.5"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spans="1:27" ht="15.5"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spans="1:27" ht="15.5"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spans="1:27" ht="15.5"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spans="1:27" ht="15.5"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spans="1:27" ht="15.5"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spans="1:27" ht="15.5"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spans="1:27" ht="15.5"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spans="1:27" ht="15.5"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spans="1:27" ht="15.5"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spans="1:27" ht="15.5"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spans="1:27" ht="15.5"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spans="1:27" ht="15.5"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spans="1:27" ht="15.5"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spans="1:27" ht="15.5"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spans="1:27" ht="15.5"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spans="1:27" ht="15.5"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spans="1:27" ht="15.5"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spans="1:27" ht="15.5"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spans="1:27" ht="15.5"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spans="1:27" ht="15.5"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spans="1:27" ht="15.5"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spans="1:27" ht="15.5"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spans="1:27" ht="15.5"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spans="1:27" ht="15.5"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spans="1:27" ht="15.5"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spans="1:27" ht="15.5"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spans="1:27" ht="15.5"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spans="1:27" ht="15.5"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spans="1:27" ht="15.5"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spans="1:27" ht="15.5"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spans="1:27" ht="15.5"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spans="1:27" ht="15.5"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spans="1:27" ht="15.5"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spans="1:27" ht="15.5"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spans="1:27" ht="15.5"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spans="1:27" ht="15.5"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spans="1:27" ht="15.5"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spans="1:27" ht="15.5"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spans="1:27" ht="15.5"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spans="1:27" ht="15.5"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spans="1:27" ht="15.5"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spans="1:27" ht="15.5"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spans="1:27" ht="15.5"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spans="1:27" ht="15.5"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spans="1:27" ht="15.5"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spans="1:27" ht="15.5"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spans="1:27" ht="15.5"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spans="1:27" ht="15.5"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spans="1:27" ht="15.5"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spans="1:27" ht="15.5"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spans="1:27" ht="15.5"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spans="1:27" ht="15.5"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spans="1:27" ht="15.5"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spans="1:27" ht="15.5"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spans="1:27" ht="15.5"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spans="1:27" ht="15.5"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spans="1:27" ht="15.5"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spans="1:27" ht="15.5"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spans="1:27" ht="15.5" x14ac:dyDescent="0.25">
      <c r="A1000" s="7"/>
      <c r="B1000" s="7"/>
      <c r="C1000" s="7"/>
      <c r="L1000" s="7"/>
      <c r="M1000" s="7"/>
      <c r="N1000" s="7"/>
      <c r="O1000" s="7"/>
      <c r="P1000" s="7"/>
      <c r="Q1000" s="7"/>
      <c r="R1000" s="7"/>
      <c r="S1000" s="7"/>
      <c r="T1000" s="7"/>
      <c r="U1000" s="7"/>
      <c r="V1000" s="7"/>
      <c r="W1000" s="7"/>
      <c r="X1000" s="7"/>
      <c r="Y1000" s="7"/>
      <c r="Z1000" s="7"/>
      <c r="AA1000" s="7"/>
    </row>
  </sheetData>
  <mergeCells count="41">
    <mergeCell ref="A1:B1"/>
    <mergeCell ref="E2:E13"/>
    <mergeCell ref="E14:E25"/>
    <mergeCell ref="E26:E37"/>
    <mergeCell ref="E38:E49"/>
    <mergeCell ref="E62:E73"/>
    <mergeCell ref="K2:K13"/>
    <mergeCell ref="K62:K73"/>
    <mergeCell ref="K74:K85"/>
    <mergeCell ref="K86:K97"/>
    <mergeCell ref="E74:E85"/>
    <mergeCell ref="E86:E97"/>
    <mergeCell ref="K26:K37"/>
    <mergeCell ref="K38:K49"/>
    <mergeCell ref="K14:K25"/>
    <mergeCell ref="K50:K61"/>
    <mergeCell ref="E50:E61"/>
    <mergeCell ref="K98:K109"/>
    <mergeCell ref="K110:K121"/>
    <mergeCell ref="K122:K133"/>
    <mergeCell ref="E158:E169"/>
    <mergeCell ref="E170:E181"/>
    <mergeCell ref="E98:E109"/>
    <mergeCell ref="E110:E121"/>
    <mergeCell ref="E122:E133"/>
    <mergeCell ref="E134:E145"/>
    <mergeCell ref="E146:E157"/>
    <mergeCell ref="E182:E193"/>
    <mergeCell ref="E194:E205"/>
    <mergeCell ref="E206:E217"/>
    <mergeCell ref="E218:E229"/>
    <mergeCell ref="E230:E241"/>
    <mergeCell ref="K218:K229"/>
    <mergeCell ref="K230:K241"/>
    <mergeCell ref="K134:K145"/>
    <mergeCell ref="K146:K157"/>
    <mergeCell ref="K158:K169"/>
    <mergeCell ref="K170:K181"/>
    <mergeCell ref="K182:K193"/>
    <mergeCell ref="K194:K205"/>
    <mergeCell ref="K206:K217"/>
  </mergeCells>
  <hyperlinks>
    <hyperlink ref="C2" r:id="rId1" xr:uid="{00000000-0004-0000-0500-000000000000}"/>
    <hyperlink ref="C3" r:id="rId2" xr:uid="{00000000-0004-0000-0500-000001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M996"/>
  <sheetViews>
    <sheetView topLeftCell="A17" zoomScale="80" workbookViewId="0">
      <selection activeCell="G35" sqref="G35"/>
    </sheetView>
  </sheetViews>
  <sheetFormatPr defaultColWidth="12.54296875" defaultRowHeight="12.5" x14ac:dyDescent="0.25"/>
  <cols>
    <col min="1" max="1" width="31.1796875" bestFit="1" customWidth="1"/>
    <col min="2" max="5" width="14.453125" bestFit="1" customWidth="1"/>
    <col min="6" max="15" width="16.1796875" bestFit="1" customWidth="1"/>
    <col min="16" max="21" width="15.7265625" bestFit="1" customWidth="1"/>
    <col min="22" max="28" width="16.81640625" bestFit="1" customWidth="1"/>
    <col min="29" max="29" width="21.7265625" bestFit="1" customWidth="1"/>
    <col min="30" max="31" width="16.81640625" bestFit="1" customWidth="1"/>
    <col min="32" max="32" width="34.81640625" bestFit="1" customWidth="1"/>
    <col min="33" max="39" width="16.81640625" bestFit="1" customWidth="1"/>
    <col min="40" max="40" width="26" bestFit="1" customWidth="1"/>
    <col min="41" max="41" width="17.7265625" bestFit="1" customWidth="1"/>
    <col min="42" max="42" width="30.54296875" bestFit="1" customWidth="1"/>
    <col min="43" max="45" width="16.81640625" bestFit="1" customWidth="1"/>
    <col min="46" max="46" width="17.7265625" bestFit="1" customWidth="1"/>
    <col min="47" max="51" width="16.81640625" bestFit="1" customWidth="1"/>
    <col min="52" max="52" width="18.1796875" bestFit="1" customWidth="1"/>
    <col min="53" max="53" width="16.81640625" bestFit="1" customWidth="1"/>
    <col min="54" max="64" width="18.1796875" bestFit="1" customWidth="1"/>
    <col min="65" max="65" width="35.453125" bestFit="1" customWidth="1"/>
  </cols>
  <sheetData>
    <row r="1" spans="1:65" ht="15" x14ac:dyDescent="0.25">
      <c r="A1" s="161" t="s">
        <v>0</v>
      </c>
      <c r="B1" s="159"/>
      <c r="C1" s="159"/>
      <c r="D1" s="159"/>
      <c r="E1" s="159"/>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159"/>
      <c r="AG1" s="159"/>
      <c r="AH1" s="159"/>
      <c r="AI1" s="159"/>
      <c r="AJ1" s="159"/>
      <c r="AK1" s="159"/>
      <c r="AL1" s="159"/>
      <c r="AM1" s="159"/>
      <c r="AN1" s="159"/>
      <c r="AO1" s="159"/>
      <c r="AP1" s="159"/>
      <c r="AQ1" s="159"/>
      <c r="AR1" s="159"/>
      <c r="AS1" s="159"/>
      <c r="AT1" s="159"/>
      <c r="AU1" s="159"/>
      <c r="AV1" s="159"/>
      <c r="AW1" s="159"/>
      <c r="AX1" s="159"/>
      <c r="AY1" s="159"/>
      <c r="AZ1" s="159"/>
      <c r="BA1" s="159"/>
      <c r="BB1" s="159"/>
      <c r="BC1" s="159"/>
      <c r="BD1" s="159"/>
      <c r="BE1" s="159"/>
      <c r="BF1" s="159"/>
      <c r="BG1" s="159"/>
      <c r="BH1" s="159"/>
      <c r="BI1" s="159"/>
      <c r="BJ1" s="159"/>
      <c r="BK1" s="159"/>
      <c r="BL1" s="159"/>
      <c r="BM1" s="159"/>
    </row>
    <row r="2" spans="1:65" ht="15.5" x14ac:dyDescent="0.25">
      <c r="A2" s="1" t="s">
        <v>1</v>
      </c>
      <c r="B2" s="2">
        <v>2025</v>
      </c>
      <c r="C2" s="2">
        <v>2026</v>
      </c>
      <c r="D2" s="2">
        <v>2027</v>
      </c>
      <c r="E2" s="2">
        <v>2028</v>
      </c>
      <c r="F2" s="2">
        <v>2029</v>
      </c>
      <c r="G2" s="2">
        <v>2030</v>
      </c>
      <c r="H2" s="2">
        <v>2031</v>
      </c>
      <c r="I2" s="2">
        <v>2032</v>
      </c>
      <c r="J2" s="2">
        <v>2033</v>
      </c>
      <c r="K2" s="2">
        <v>2034</v>
      </c>
      <c r="L2" s="2">
        <v>2035</v>
      </c>
      <c r="M2" s="2">
        <v>2036</v>
      </c>
      <c r="N2" s="2">
        <v>2037</v>
      </c>
      <c r="O2" s="2">
        <v>2038</v>
      </c>
      <c r="P2" s="2">
        <v>2039</v>
      </c>
      <c r="Q2" s="2">
        <v>2040</v>
      </c>
      <c r="R2" s="2">
        <v>2041</v>
      </c>
      <c r="S2" s="2">
        <v>2042</v>
      </c>
      <c r="T2" s="2">
        <v>2043</v>
      </c>
      <c r="U2" s="2">
        <v>2044</v>
      </c>
      <c r="V2" s="2">
        <v>2045</v>
      </c>
      <c r="W2" s="2">
        <v>2046</v>
      </c>
      <c r="X2" s="2">
        <v>2047</v>
      </c>
      <c r="Y2" s="2">
        <v>2048</v>
      </c>
      <c r="Z2" s="2">
        <v>2049</v>
      </c>
      <c r="AA2" s="2">
        <v>2050</v>
      </c>
      <c r="AB2" s="2">
        <v>2051</v>
      </c>
      <c r="AC2" s="2">
        <v>2052</v>
      </c>
      <c r="AD2" s="2">
        <v>2053</v>
      </c>
      <c r="AE2" s="2">
        <v>2054</v>
      </c>
      <c r="AF2" s="2">
        <v>2055</v>
      </c>
      <c r="AG2" s="2">
        <v>2056</v>
      </c>
      <c r="AH2" s="2">
        <v>2057</v>
      </c>
      <c r="AI2" s="2">
        <v>2058</v>
      </c>
      <c r="AJ2" s="2">
        <v>2059</v>
      </c>
      <c r="AK2" s="2">
        <v>2060</v>
      </c>
      <c r="AL2" s="2">
        <v>2061</v>
      </c>
      <c r="AM2" s="2">
        <v>2062</v>
      </c>
      <c r="AN2" s="2">
        <v>2063</v>
      </c>
      <c r="AO2" s="2">
        <v>2064</v>
      </c>
      <c r="AP2" s="2">
        <v>2065</v>
      </c>
      <c r="AQ2" s="2">
        <v>2066</v>
      </c>
      <c r="AR2" s="2">
        <v>2067</v>
      </c>
      <c r="AS2" s="2">
        <v>2068</v>
      </c>
      <c r="AT2" s="2">
        <v>2069</v>
      </c>
      <c r="AU2" s="2">
        <v>2070</v>
      </c>
      <c r="AV2" s="2">
        <v>2071</v>
      </c>
      <c r="AW2" s="2">
        <v>2072</v>
      </c>
      <c r="AX2" s="2">
        <v>2073</v>
      </c>
      <c r="AY2" s="2">
        <v>2074</v>
      </c>
      <c r="AZ2" s="2">
        <v>2075</v>
      </c>
      <c r="BA2" s="2">
        <v>2076</v>
      </c>
      <c r="BB2" s="2">
        <v>2077</v>
      </c>
      <c r="BC2" s="2">
        <v>2078</v>
      </c>
      <c r="BD2" s="2">
        <v>2079</v>
      </c>
      <c r="BE2" s="2">
        <v>2080</v>
      </c>
      <c r="BF2" s="2">
        <v>2081</v>
      </c>
      <c r="BG2" s="2">
        <v>2082</v>
      </c>
      <c r="BH2" s="2">
        <v>2083</v>
      </c>
      <c r="BI2" s="2">
        <v>2084</v>
      </c>
      <c r="BJ2" s="2">
        <v>2085</v>
      </c>
      <c r="BK2" s="2">
        <v>2086</v>
      </c>
      <c r="BL2" s="2">
        <v>2087</v>
      </c>
      <c r="BM2" s="2">
        <v>2088</v>
      </c>
    </row>
    <row r="3" spans="1:65" ht="15.5" x14ac:dyDescent="0.25">
      <c r="A3" s="1" t="s">
        <v>2</v>
      </c>
      <c r="B3" s="2">
        <v>22</v>
      </c>
      <c r="C3" s="2">
        <v>23</v>
      </c>
      <c r="D3" s="2">
        <v>24</v>
      </c>
      <c r="E3" s="2">
        <v>25</v>
      </c>
      <c r="F3" s="2">
        <v>26</v>
      </c>
      <c r="G3" s="2">
        <v>27</v>
      </c>
      <c r="H3" s="2">
        <v>28</v>
      </c>
      <c r="I3" s="2">
        <v>29</v>
      </c>
      <c r="J3" s="2">
        <v>30</v>
      </c>
      <c r="K3" s="2">
        <v>31</v>
      </c>
      <c r="L3" s="2">
        <v>32</v>
      </c>
      <c r="M3" s="2">
        <v>33</v>
      </c>
      <c r="N3" s="2">
        <v>34</v>
      </c>
      <c r="O3" s="2">
        <v>35</v>
      </c>
      <c r="P3" s="2">
        <v>36</v>
      </c>
      <c r="Q3" s="2">
        <v>37</v>
      </c>
      <c r="R3" s="2">
        <v>38</v>
      </c>
      <c r="S3" s="2">
        <v>39</v>
      </c>
      <c r="T3" s="2">
        <v>40</v>
      </c>
      <c r="U3" s="2">
        <v>41</v>
      </c>
      <c r="V3" s="2">
        <v>42</v>
      </c>
      <c r="W3" s="2">
        <v>43</v>
      </c>
      <c r="X3" s="2">
        <v>44</v>
      </c>
      <c r="Y3" s="2">
        <v>45</v>
      </c>
      <c r="Z3" s="2">
        <v>46</v>
      </c>
      <c r="AA3" s="2">
        <v>47</v>
      </c>
      <c r="AB3" s="2">
        <v>48</v>
      </c>
      <c r="AC3" s="2">
        <v>49</v>
      </c>
      <c r="AD3" s="2">
        <v>50</v>
      </c>
      <c r="AE3" s="2">
        <v>51</v>
      </c>
      <c r="AF3" s="2">
        <v>52</v>
      </c>
      <c r="AG3" s="2">
        <v>53</v>
      </c>
      <c r="AH3" s="2">
        <v>54</v>
      </c>
      <c r="AI3" s="2">
        <v>55</v>
      </c>
      <c r="AJ3" s="2">
        <v>56</v>
      </c>
      <c r="AK3" s="2">
        <v>57</v>
      </c>
      <c r="AL3" s="2">
        <v>58</v>
      </c>
      <c r="AM3" s="2">
        <v>59</v>
      </c>
      <c r="AN3" s="2">
        <v>60</v>
      </c>
      <c r="AO3" s="2">
        <v>61</v>
      </c>
      <c r="AP3" s="2">
        <v>62</v>
      </c>
      <c r="AQ3" s="2">
        <v>63</v>
      </c>
      <c r="AR3" s="2">
        <v>64</v>
      </c>
      <c r="AS3" s="2">
        <v>65</v>
      </c>
      <c r="AT3" s="2">
        <v>66</v>
      </c>
      <c r="AU3" s="2">
        <v>67</v>
      </c>
      <c r="AV3" s="2">
        <v>68</v>
      </c>
      <c r="AW3" s="2">
        <v>69</v>
      </c>
      <c r="AX3" s="2">
        <v>70</v>
      </c>
      <c r="AY3" s="2">
        <v>71</v>
      </c>
      <c r="AZ3" s="2">
        <v>72</v>
      </c>
      <c r="BA3" s="2">
        <v>73</v>
      </c>
      <c r="BB3" s="2">
        <v>74</v>
      </c>
      <c r="BC3" s="2">
        <v>75</v>
      </c>
      <c r="BD3" s="2">
        <v>76</v>
      </c>
      <c r="BE3" s="2">
        <v>77</v>
      </c>
      <c r="BF3" s="2">
        <v>78</v>
      </c>
      <c r="BG3" s="2">
        <v>79</v>
      </c>
      <c r="BH3" s="2">
        <v>80</v>
      </c>
      <c r="BI3" s="2">
        <v>81</v>
      </c>
      <c r="BJ3" s="2">
        <v>82</v>
      </c>
      <c r="BK3" s="2">
        <v>83</v>
      </c>
      <c r="BL3" s="2">
        <v>84</v>
      </c>
      <c r="BM3" s="2">
        <v>85</v>
      </c>
    </row>
    <row r="4" spans="1:65" ht="62" x14ac:dyDescent="0.25">
      <c r="A4" s="1" t="s">
        <v>3</v>
      </c>
      <c r="B4" s="3"/>
      <c r="C4" s="3"/>
      <c r="D4" s="3"/>
      <c r="E4" s="3"/>
      <c r="F4" s="3"/>
      <c r="G4" s="3"/>
      <c r="H4" s="4" t="s">
        <v>4</v>
      </c>
      <c r="I4" s="5"/>
      <c r="J4" s="6" t="s">
        <v>5</v>
      </c>
      <c r="K4" s="4" t="s">
        <v>6</v>
      </c>
      <c r="L4" s="3"/>
      <c r="M4" s="3"/>
      <c r="N4" s="3"/>
      <c r="O4" s="3"/>
      <c r="P4" s="3"/>
      <c r="Q4" s="3"/>
      <c r="R4" s="3"/>
      <c r="S4" s="3"/>
      <c r="T4" s="3"/>
      <c r="U4" s="3"/>
      <c r="V4" s="3"/>
      <c r="W4" s="3"/>
      <c r="X4" s="3"/>
      <c r="Y4" s="3"/>
      <c r="Z4" s="3"/>
      <c r="AA4" s="3"/>
      <c r="AB4" s="5"/>
      <c r="AC4" s="6" t="s">
        <v>7</v>
      </c>
      <c r="AD4" s="3"/>
      <c r="AE4" s="3"/>
      <c r="AF4" s="6" t="s">
        <v>8</v>
      </c>
      <c r="AG4" s="5"/>
      <c r="AH4" s="3"/>
      <c r="AI4" s="3"/>
      <c r="AJ4" s="3"/>
      <c r="AK4" s="3"/>
      <c r="AL4" s="3"/>
      <c r="AM4" s="3"/>
      <c r="AN4" s="6" t="s">
        <v>9</v>
      </c>
      <c r="AO4" s="3"/>
      <c r="AP4" s="6" t="s">
        <v>10</v>
      </c>
      <c r="AQ4" s="3"/>
      <c r="AR4" s="3"/>
      <c r="AS4" s="3"/>
      <c r="AT4" s="5"/>
      <c r="AU4" s="3"/>
      <c r="AV4" s="3"/>
      <c r="AW4" s="3"/>
      <c r="AX4" s="3"/>
      <c r="AY4" s="6" t="s">
        <v>11</v>
      </c>
      <c r="AZ4" s="3"/>
      <c r="BA4" s="3"/>
      <c r="BB4" s="3"/>
      <c r="BC4" s="3"/>
      <c r="BD4" s="3"/>
      <c r="BE4" s="3"/>
      <c r="BF4" s="3"/>
      <c r="BG4" s="3"/>
      <c r="BH4" s="3"/>
      <c r="BI4" s="3"/>
      <c r="BJ4" s="3"/>
      <c r="BK4" s="3"/>
      <c r="BL4" s="3"/>
      <c r="BM4" s="6" t="s">
        <v>12</v>
      </c>
    </row>
    <row r="5" spans="1:65" ht="15.5" x14ac:dyDescent="0.25">
      <c r="A5" s="1" t="s">
        <v>196</v>
      </c>
      <c r="B5" s="57">
        <f>'1. Drivers'!B17</f>
        <v>2.9499999999999998E-2</v>
      </c>
      <c r="C5" s="57">
        <f>'1. Drivers'!B18</f>
        <v>2.4899999999999999E-2</v>
      </c>
      <c r="D5" s="57">
        <f>'1. Drivers'!B19</f>
        <v>2.8000000000000001E-2</v>
      </c>
      <c r="E5" s="57">
        <f>'1. Drivers'!B20</f>
        <v>2.9000000000000001E-2</v>
      </c>
      <c r="F5" s="57">
        <f>'1. Drivers'!B21</f>
        <v>2.9000000000000001E-2</v>
      </c>
      <c r="G5" s="57">
        <f>'1. Drivers'!B22</f>
        <v>2.9000000000000001E-2</v>
      </c>
      <c r="H5" s="57">
        <f>'1. Drivers'!$B$23</f>
        <v>2.8810000000000002E-2</v>
      </c>
      <c r="I5" s="57">
        <f>'1. Drivers'!$B$23</f>
        <v>2.8810000000000002E-2</v>
      </c>
      <c r="J5" s="57">
        <f>'1. Drivers'!$B$23</f>
        <v>2.8810000000000002E-2</v>
      </c>
      <c r="K5" s="57">
        <f>'1. Drivers'!$B$23</f>
        <v>2.8810000000000002E-2</v>
      </c>
      <c r="L5" s="57">
        <f>'1. Drivers'!$B$23</f>
        <v>2.8810000000000002E-2</v>
      </c>
      <c r="M5" s="57">
        <f>'1. Drivers'!$B$23</f>
        <v>2.8810000000000002E-2</v>
      </c>
      <c r="N5" s="57">
        <f>'1. Drivers'!$B$23</f>
        <v>2.8810000000000002E-2</v>
      </c>
      <c r="O5" s="57">
        <f>'1. Drivers'!$B$23</f>
        <v>2.8810000000000002E-2</v>
      </c>
      <c r="P5" s="57">
        <f>'1. Drivers'!$B$23</f>
        <v>2.8810000000000002E-2</v>
      </c>
      <c r="Q5" s="57">
        <f>'1. Drivers'!$B$23</f>
        <v>2.8810000000000002E-2</v>
      </c>
      <c r="R5" s="57">
        <f>'1. Drivers'!$B$23</f>
        <v>2.8810000000000002E-2</v>
      </c>
      <c r="S5" s="57">
        <f>'1. Drivers'!$B$23</f>
        <v>2.8810000000000002E-2</v>
      </c>
      <c r="T5" s="57">
        <f>'1. Drivers'!$B$23</f>
        <v>2.8810000000000002E-2</v>
      </c>
      <c r="U5" s="57">
        <f>'1. Drivers'!$B$23</f>
        <v>2.8810000000000002E-2</v>
      </c>
      <c r="V5" s="57">
        <f>'1. Drivers'!$B$23</f>
        <v>2.8810000000000002E-2</v>
      </c>
      <c r="W5" s="57">
        <f>'1. Drivers'!$B$23</f>
        <v>2.8810000000000002E-2</v>
      </c>
      <c r="X5" s="57">
        <f>'1. Drivers'!$B$23</f>
        <v>2.8810000000000002E-2</v>
      </c>
      <c r="Y5" s="57">
        <f>'1. Drivers'!$B$23</f>
        <v>2.8810000000000002E-2</v>
      </c>
      <c r="Z5" s="57">
        <f>'1. Drivers'!$B$23</f>
        <v>2.8810000000000002E-2</v>
      </c>
      <c r="AA5" s="57">
        <f>'1. Drivers'!$B$23</f>
        <v>2.8810000000000002E-2</v>
      </c>
      <c r="AB5" s="57">
        <f>'1. Drivers'!$B$23</f>
        <v>2.8810000000000002E-2</v>
      </c>
      <c r="AC5" s="57">
        <f>'1. Drivers'!$B$23</f>
        <v>2.8810000000000002E-2</v>
      </c>
      <c r="AD5" s="57">
        <f>'1. Drivers'!$B$23</f>
        <v>2.8810000000000002E-2</v>
      </c>
      <c r="AE5" s="57">
        <f>'1. Drivers'!$B$23</f>
        <v>2.8810000000000002E-2</v>
      </c>
      <c r="AF5" s="57">
        <f>'1. Drivers'!$B$23</f>
        <v>2.8810000000000002E-2</v>
      </c>
      <c r="AG5" s="57">
        <f>'1. Drivers'!$B$23</f>
        <v>2.8810000000000002E-2</v>
      </c>
      <c r="AH5" s="57">
        <f>'1. Drivers'!$B$23</f>
        <v>2.8810000000000002E-2</v>
      </c>
      <c r="AI5" s="57">
        <f>'1. Drivers'!$B$23</f>
        <v>2.8810000000000002E-2</v>
      </c>
      <c r="AJ5" s="57">
        <f>'1. Drivers'!$B$23</f>
        <v>2.8810000000000002E-2</v>
      </c>
      <c r="AK5" s="57">
        <f>'1. Drivers'!$B$23</f>
        <v>2.8810000000000002E-2</v>
      </c>
      <c r="AL5" s="57">
        <f>'1. Drivers'!$B$23</f>
        <v>2.8810000000000002E-2</v>
      </c>
      <c r="AM5" s="57">
        <f>'1. Drivers'!$B$23</f>
        <v>2.8810000000000002E-2</v>
      </c>
      <c r="AN5" s="57">
        <f>'1. Drivers'!$B$23</f>
        <v>2.8810000000000002E-2</v>
      </c>
      <c r="AO5" s="57">
        <f>'1. Drivers'!$B$23</f>
        <v>2.8810000000000002E-2</v>
      </c>
      <c r="AP5" s="57">
        <f>'1. Drivers'!$B$23</f>
        <v>2.8810000000000002E-2</v>
      </c>
      <c r="AQ5" s="57">
        <f>'1. Drivers'!$B$23</f>
        <v>2.8810000000000002E-2</v>
      </c>
      <c r="AR5" s="57">
        <f>'1. Drivers'!$B$23</f>
        <v>2.8810000000000002E-2</v>
      </c>
      <c r="AS5" s="57">
        <f>'1. Drivers'!$B$23</f>
        <v>2.8810000000000002E-2</v>
      </c>
      <c r="AT5" s="57">
        <f>'1. Drivers'!$B$23</f>
        <v>2.8810000000000002E-2</v>
      </c>
      <c r="AU5" s="57">
        <f>'1. Drivers'!$B$23</f>
        <v>2.8810000000000002E-2</v>
      </c>
      <c r="AV5" s="57">
        <f>'1. Drivers'!$B$23</f>
        <v>2.8810000000000002E-2</v>
      </c>
      <c r="AW5" s="57">
        <f>'1. Drivers'!$B$23</f>
        <v>2.8810000000000002E-2</v>
      </c>
      <c r="AX5" s="57">
        <f>'1. Drivers'!$B$23</f>
        <v>2.8810000000000002E-2</v>
      </c>
      <c r="AY5" s="57">
        <f>'1. Drivers'!$B$23</f>
        <v>2.8810000000000002E-2</v>
      </c>
      <c r="AZ5" s="57">
        <f>'1. Drivers'!$B$23</f>
        <v>2.8810000000000002E-2</v>
      </c>
      <c r="BA5" s="57">
        <f>'1. Drivers'!$B$23</f>
        <v>2.8810000000000002E-2</v>
      </c>
      <c r="BB5" s="57">
        <f>'1. Drivers'!$B$23</f>
        <v>2.8810000000000002E-2</v>
      </c>
      <c r="BC5" s="57">
        <f>'1. Drivers'!$B$23</f>
        <v>2.8810000000000002E-2</v>
      </c>
      <c r="BD5" s="57">
        <f>'1. Drivers'!$B$23</f>
        <v>2.8810000000000002E-2</v>
      </c>
      <c r="BE5" s="57">
        <f>'1. Drivers'!$B$23</f>
        <v>2.8810000000000002E-2</v>
      </c>
      <c r="BF5" s="57">
        <f>'1. Drivers'!$B$23</f>
        <v>2.8810000000000002E-2</v>
      </c>
      <c r="BG5" s="57">
        <f>'1. Drivers'!$B$23</f>
        <v>2.8810000000000002E-2</v>
      </c>
      <c r="BH5" s="57">
        <f>'1. Drivers'!$B$23</f>
        <v>2.8810000000000002E-2</v>
      </c>
      <c r="BI5" s="57">
        <f>'1. Drivers'!$B$23</f>
        <v>2.8810000000000002E-2</v>
      </c>
      <c r="BJ5" s="57">
        <f>'1. Drivers'!$B$23</f>
        <v>2.8810000000000002E-2</v>
      </c>
      <c r="BK5" s="57">
        <f>'1. Drivers'!$B$23</f>
        <v>2.8810000000000002E-2</v>
      </c>
      <c r="BL5" s="57">
        <f>'1. Drivers'!$B$23</f>
        <v>2.8810000000000002E-2</v>
      </c>
      <c r="BM5" s="57">
        <f>'1. Drivers'!$B$23</f>
        <v>2.8810000000000002E-2</v>
      </c>
    </row>
    <row r="6" spans="1:65" ht="15.5" x14ac:dyDescent="0.25">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row>
    <row r="7" spans="1:65" ht="15" x14ac:dyDescent="0.25">
      <c r="A7" s="174" t="s">
        <v>334</v>
      </c>
      <c r="B7" s="159"/>
      <c r="C7" s="159"/>
      <c r="D7" s="159"/>
      <c r="E7" s="159"/>
      <c r="F7" s="159"/>
      <c r="G7" s="159"/>
      <c r="H7" s="159"/>
      <c r="I7" s="159"/>
      <c r="J7" s="159"/>
      <c r="K7" s="159"/>
      <c r="L7" s="159"/>
      <c r="M7" s="159"/>
      <c r="N7" s="159"/>
      <c r="O7" s="159"/>
      <c r="P7" s="159"/>
      <c r="Q7" s="159"/>
      <c r="R7" s="159"/>
      <c r="S7" s="159"/>
      <c r="T7" s="159"/>
      <c r="U7" s="159"/>
      <c r="V7" s="159"/>
      <c r="W7" s="159"/>
      <c r="X7" s="159"/>
      <c r="Y7" s="159"/>
      <c r="Z7" s="159"/>
      <c r="AA7" s="159"/>
      <c r="AB7" s="159"/>
      <c r="AC7" s="159"/>
      <c r="AD7" s="159"/>
      <c r="AE7" s="159"/>
      <c r="AF7" s="159"/>
      <c r="AG7" s="159"/>
      <c r="AH7" s="159"/>
      <c r="AI7" s="159"/>
      <c r="AJ7" s="159"/>
      <c r="AK7" s="159"/>
      <c r="AL7" s="159"/>
      <c r="AM7" s="159"/>
      <c r="AN7" s="159"/>
      <c r="AO7" s="159"/>
      <c r="AP7" s="159"/>
      <c r="AQ7" s="159"/>
      <c r="AR7" s="159"/>
      <c r="AS7" s="159"/>
      <c r="AT7" s="159"/>
      <c r="AU7" s="159"/>
      <c r="AV7" s="159"/>
      <c r="AW7" s="159"/>
      <c r="AX7" s="159"/>
      <c r="AY7" s="159"/>
      <c r="AZ7" s="159"/>
      <c r="BA7" s="159"/>
      <c r="BB7" s="159"/>
      <c r="BC7" s="159"/>
      <c r="BD7" s="159"/>
      <c r="BE7" s="159"/>
      <c r="BF7" s="159"/>
      <c r="BG7" s="159"/>
      <c r="BH7" s="159"/>
      <c r="BI7" s="159"/>
      <c r="BJ7" s="159"/>
      <c r="BK7" s="159"/>
      <c r="BL7" s="159"/>
      <c r="BM7" s="159"/>
    </row>
    <row r="8" spans="1:65" ht="15.5" x14ac:dyDescent="0.25">
      <c r="A8" s="5" t="s">
        <v>188</v>
      </c>
      <c r="B8" s="47">
        <f>'2. Human Capital &amp; Pension Valu'!B16</f>
        <v>160975000</v>
      </c>
      <c r="C8" s="47">
        <f>'2. Human Capital &amp; Pension Valu'!C16</f>
        <v>164818937.49999997</v>
      </c>
      <c r="D8" s="47">
        <f>'2. Human Capital &amp; Pension Valu'!D16</f>
        <v>261644981.19999999</v>
      </c>
      <c r="E8" s="47">
        <f>'2. Human Capital &amp; Pension Valu'!E16</f>
        <v>268397485.65479997</v>
      </c>
      <c r="F8" s="47">
        <f>'2. Human Capital &amp; Pension Valu'!F16</f>
        <v>275345812.73878914</v>
      </c>
      <c r="G8" s="47">
        <f>'2. Human Capital &amp; Pension Valu'!G16</f>
        <v>434205098.47138608</v>
      </c>
      <c r="H8" s="47">
        <f>'2. Human Capital &amp; Pension Valu'!H16</f>
        <v>445383525.35834676</v>
      </c>
      <c r="I8" s="47">
        <f>'2. Human Capital &amp; Pension Valu'!I16</f>
        <v>456884002.7239207</v>
      </c>
      <c r="J8" s="47">
        <f>'2. Human Capital &amp; Pension Valu'!J16</f>
        <v>235583208.43739834</v>
      </c>
      <c r="K8" s="47">
        <f>'2. Human Capital &amp; Pension Valu'!K16</f>
        <v>479520458.71419966</v>
      </c>
      <c r="L8" s="47">
        <f>'2. Human Capital &amp; Pension Valu'!L16</f>
        <v>491261123.12975574</v>
      </c>
      <c r="M8" s="47">
        <f>'2. Human Capital &amp; Pension Valu'!M16</f>
        <v>503340036.08712405</v>
      </c>
      <c r="N8" s="47">
        <f>'2. Human Capital &amp; Pension Valu'!N16</f>
        <v>515766942.52679408</v>
      </c>
      <c r="O8" s="47">
        <f>'2. Human Capital &amp; Pension Valu'!O16</f>
        <v>667027408.29515862</v>
      </c>
      <c r="P8" s="47">
        <f>'2. Human Capital &amp; Pension Valu'!P16</f>
        <v>683081129.92814207</v>
      </c>
      <c r="Q8" s="47">
        <f>'2. Human Capital &amp; Pension Valu'!Q16</f>
        <v>699597359.28137183</v>
      </c>
      <c r="R8" s="47">
        <f>'2. Human Capital &amp; Pension Valu'!R16</f>
        <v>716589421.20226812</v>
      </c>
      <c r="S8" s="47">
        <f>'2. Human Capital &amp; Pension Valu'!S16</f>
        <v>734071024.42710543</v>
      </c>
      <c r="T8" s="47">
        <f>'2. Human Capital &amp; Pension Valu'!T16</f>
        <v>752056272.64085042</v>
      </c>
      <c r="U8" s="47">
        <f>'2. Human Capital &amp; Pension Valu'!U16</f>
        <v>770559675.85563326</v>
      </c>
      <c r="V8" s="47">
        <f>'2. Human Capital &amp; Pension Valu'!V16</f>
        <v>789596162.1170342</v>
      </c>
      <c r="W8" s="47">
        <f>'2. Human Capital &amp; Pension Valu'!W16</f>
        <v>809181089.54762602</v>
      </c>
      <c r="X8" s="47">
        <f>'2. Human Capital &amp; Pension Valu'!X16</f>
        <v>829330258.73749304</v>
      </c>
      <c r="Y8" s="47">
        <f>'2. Human Capital &amp; Pension Valu'!Y16</f>
        <v>1215693507.631099</v>
      </c>
      <c r="Z8" s="47">
        <f>'2. Human Capital &amp; Pension Valu'!Z16</f>
        <v>1245981273.5859509</v>
      </c>
      <c r="AA8" s="47">
        <f>'2. Human Capital &amp; Pension Valu'!AA16</f>
        <v>1277141630.0779622</v>
      </c>
      <c r="AB8" s="47">
        <f>'2. Human Capital &amp; Pension Valu'!AB16</f>
        <v>1309199716.4405084</v>
      </c>
      <c r="AC8" s="47">
        <f>'2. Human Capital &amp; Pension Valu'!AC16</f>
        <v>1342181396.2711594</v>
      </c>
      <c r="AD8" s="47">
        <f>'2. Human Capital &amp; Pension Valu'!AD16</f>
        <v>1376113278.2977314</v>
      </c>
      <c r="AE8" s="47">
        <f>'2. Human Capital &amp; Pension Valu'!AE16</f>
        <v>1411022737.8454888</v>
      </c>
      <c r="AF8" s="47">
        <f>'2. Human Capital &amp; Pension Valu'!AF16</f>
        <v>1446937938.9228177</v>
      </c>
      <c r="AG8" s="47">
        <f>'2. Human Capital &amp; Pension Valu'!AG16</f>
        <v>1483887856.9431839</v>
      </c>
      <c r="AH8" s="47">
        <f>'2. Human Capital &amp; Pension Valu'!AH16</f>
        <v>1521902302.1017175</v>
      </c>
      <c r="AI8" s="47">
        <f>'2. Human Capital &amp; Pension Valu'!AI16</f>
        <v>1561011943.4252677</v>
      </c>
      <c r="AJ8" s="47">
        <f>'2. Human Capital &amp; Pension Valu'!AJ16</f>
        <v>1601248333.5153496</v>
      </c>
      <c r="AK8" s="47">
        <f>'2. Human Capital &amp; Pension Valu'!AK16</f>
        <v>1642643934.0039268</v>
      </c>
      <c r="AL8" s="47">
        <f>'2. Human Capital &amp; Pension Valu'!AL16</f>
        <v>1685232141.7425799</v>
      </c>
      <c r="AM8" s="47">
        <f>'2. Human Capital &amp; Pension Valu'!AM16</f>
        <v>1729047315.7461839</v>
      </c>
      <c r="AN8" s="47">
        <f>'2. Human Capital &amp; Pension Valu'!AN16</f>
        <v>1774124804.9128313</v>
      </c>
      <c r="AO8" s="5"/>
      <c r="AP8" s="5"/>
      <c r="AQ8" s="5"/>
      <c r="AR8" s="5"/>
      <c r="AS8" s="5"/>
      <c r="AT8" s="5"/>
      <c r="AU8" s="5"/>
      <c r="AV8" s="5"/>
      <c r="AW8" s="5"/>
      <c r="AX8" s="5"/>
      <c r="AY8" s="5"/>
      <c r="AZ8" s="5"/>
      <c r="BA8" s="5"/>
      <c r="BB8" s="5"/>
      <c r="BC8" s="5"/>
      <c r="BD8" s="5"/>
      <c r="BE8" s="5"/>
      <c r="BF8" s="5"/>
      <c r="BG8" s="5"/>
      <c r="BH8" s="5"/>
      <c r="BI8" s="5"/>
      <c r="BJ8" s="5"/>
      <c r="BK8" s="5"/>
      <c r="BL8" s="5"/>
      <c r="BM8" s="5"/>
    </row>
    <row r="9" spans="1:65" ht="15.5" x14ac:dyDescent="0.25">
      <c r="A9" s="5" t="s">
        <v>335</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47">
        <f>'2. Human Capital &amp; Pension Valu'!AO45</f>
        <v>687838202.42382622</v>
      </c>
      <c r="AP9" s="47">
        <f>'2. Human Capital &amp; Pension Valu'!AP45</f>
        <v>687838202.42382622</v>
      </c>
      <c r="AQ9" s="47">
        <f>'2. Human Capital &amp; Pension Valu'!AQ45</f>
        <v>687838202.42382622</v>
      </c>
      <c r="AR9" s="47">
        <f>'2. Human Capital &amp; Pension Valu'!AR45</f>
        <v>687838202.42382622</v>
      </c>
      <c r="AS9" s="47">
        <f>'2. Human Capital &amp; Pension Valu'!AS45</f>
        <v>687838202.42382622</v>
      </c>
      <c r="AT9" s="47">
        <f>'2. Human Capital &amp; Pension Valu'!AT45</f>
        <v>687838202.42382622</v>
      </c>
      <c r="AU9" s="47">
        <f>'2. Human Capital &amp; Pension Valu'!AU45</f>
        <v>687838202.42382622</v>
      </c>
      <c r="AV9" s="47">
        <f>'2. Human Capital &amp; Pension Valu'!AV45</f>
        <v>687838202.42382622</v>
      </c>
      <c r="AW9" s="47">
        <f>'2. Human Capital &amp; Pension Valu'!AW45</f>
        <v>687838202.42382622</v>
      </c>
      <c r="AX9" s="47">
        <f>'2. Human Capital &amp; Pension Valu'!AX45</f>
        <v>687838202.42382622</v>
      </c>
      <c r="AY9" s="47">
        <f>'2. Human Capital &amp; Pension Valu'!AY45</f>
        <v>687838202.42382622</v>
      </c>
      <c r="AZ9" s="47">
        <f>'2. Human Capital &amp; Pension Valu'!AZ45</f>
        <v>687838202.42382622</v>
      </c>
      <c r="BA9" s="47">
        <f>'2. Human Capital &amp; Pension Valu'!BA45</f>
        <v>687838202.42382622</v>
      </c>
      <c r="BB9" s="47">
        <f>'2. Human Capital &amp; Pension Valu'!BB45</f>
        <v>687838202.42382622</v>
      </c>
      <c r="BC9" s="47">
        <f>'2. Human Capital &amp; Pension Valu'!BC45</f>
        <v>687838202.42382622</v>
      </c>
      <c r="BD9" s="47">
        <f>'2. Human Capital &amp; Pension Valu'!BD45</f>
        <v>687838202.42382622</v>
      </c>
      <c r="BE9" s="47">
        <f>'2. Human Capital &amp; Pension Valu'!BE45</f>
        <v>687838202.42382622</v>
      </c>
      <c r="BF9" s="47">
        <f>'2. Human Capital &amp; Pension Valu'!BF45</f>
        <v>687838202.42382622</v>
      </c>
      <c r="BG9" s="47">
        <f>'2. Human Capital &amp; Pension Valu'!BG45</f>
        <v>687838202.42382622</v>
      </c>
      <c r="BH9" s="47">
        <f>'2. Human Capital &amp; Pension Valu'!BH45</f>
        <v>687838202.42382622</v>
      </c>
      <c r="BI9" s="47">
        <f>'2. Human Capital &amp; Pension Valu'!BI45</f>
        <v>687838202.42382622</v>
      </c>
      <c r="BJ9" s="47">
        <f>'2. Human Capital &amp; Pension Valu'!BJ45</f>
        <v>687838202.42382622</v>
      </c>
      <c r="BK9" s="47">
        <f>'2. Human Capital &amp; Pension Valu'!BK45</f>
        <v>687838202.42382622</v>
      </c>
      <c r="BL9" s="47">
        <f>'2. Human Capital &amp; Pension Valu'!BL45</f>
        <v>687838202.42382622</v>
      </c>
      <c r="BM9" s="47">
        <f>'2. Human Capital &amp; Pension Valu'!BM45</f>
        <v>687838202.42382622</v>
      </c>
    </row>
    <row r="10" spans="1:65" ht="15.5" x14ac:dyDescent="0.25">
      <c r="A10" s="5" t="s">
        <v>189</v>
      </c>
      <c r="B10" s="47">
        <f>'2. Human Capital &amp; Pension Valu'!B30</f>
        <v>203400000</v>
      </c>
      <c r="C10" s="47">
        <f>'2. Human Capital &amp; Pension Valu'!C30</f>
        <v>208061279.99999997</v>
      </c>
      <c r="D10" s="47">
        <f>'2. Human Capital &amp; Pension Valu'!D30</f>
        <v>213433395.83999997</v>
      </c>
      <c r="E10" s="47">
        <f>'2. Human Capital &amp; Pension Valu'!E30</f>
        <v>452106328.63871998</v>
      </c>
      <c r="F10" s="47">
        <f>'2. Human Capital &amp; Pension Valu'!F30</f>
        <v>463572761.40866512</v>
      </c>
      <c r="G10" s="47">
        <f>'2. Human Capital &amp; Pension Valu'!G30</f>
        <v>474928371.4895165</v>
      </c>
      <c r="H10" s="47">
        <f>'2. Human Capital &amp; Pension Valu'!H30</f>
        <v>486536737.87212944</v>
      </c>
      <c r="I10" s="47">
        <f>'2. Human Capital &amp; Pension Valu'!I30</f>
        <v>498479541.29022551</v>
      </c>
      <c r="J10" s="47">
        <f>'2. Human Capital &amp; Pension Valu'!J30</f>
        <v>583894153.02059639</v>
      </c>
      <c r="K10" s="47">
        <f>'2. Human Capital &amp; Pension Valu'!K30</f>
        <v>611841823.56911969</v>
      </c>
      <c r="L10" s="47">
        <f>'2. Human Capital &amp; Pension Valu'!L30</f>
        <v>627014374.50614595</v>
      </c>
      <c r="M10" s="47">
        <f>'2. Human Capital &amp; Pension Valu'!M30</f>
        <v>642624046.63566804</v>
      </c>
      <c r="N10" s="47">
        <f>'2. Human Capital &amp; Pension Valu'!N30</f>
        <v>658683433.41924167</v>
      </c>
      <c r="O10" s="47">
        <f>'2. Human Capital &amp; Pension Valu'!O30</f>
        <v>675205491.13604999</v>
      </c>
      <c r="P10" s="47">
        <f>'2. Human Capital &amp; Pension Valu'!P30</f>
        <v>692176646.04663432</v>
      </c>
      <c r="Q10" s="47">
        <f>'2. Human Capital &amp; Pension Valu'!Q30</f>
        <v>956059731.49490774</v>
      </c>
      <c r="R10" s="47">
        <f>'2. Human Capital &amp; Pension Valu'!R30</f>
        <v>978335039.55927598</v>
      </c>
      <c r="S10" s="47">
        <f>'2. Human Capital &amp; Pension Valu'!S30</f>
        <v>1001252099.2489786</v>
      </c>
      <c r="T10" s="47">
        <f>'2. Human Capital &amp; Pension Valu'!T30</f>
        <v>1024829399.4283417</v>
      </c>
      <c r="U10" s="47">
        <f>'2. Human Capital &amp; Pension Valu'!U30</f>
        <v>1049085961.6258723</v>
      </c>
      <c r="V10" s="47">
        <f>'2. Human Capital &amp; Pension Valu'!V30</f>
        <v>1074041355.3803136</v>
      </c>
      <c r="W10" s="47">
        <f>'2. Human Capital &amp; Pension Valu'!W30</f>
        <v>1099715714.0288205</v>
      </c>
      <c r="X10" s="47">
        <f>'2. Human Capital &amp; Pension Valu'!X30</f>
        <v>1126129750.9499907</v>
      </c>
      <c r="Y10" s="47">
        <f>'2. Human Capital &amp; Pension Valu'!Y30</f>
        <v>1153304776.2748599</v>
      </c>
      <c r="Z10" s="47">
        <f>'2. Human Capital &amp; Pension Valu'!Z30</f>
        <v>1181262714.0793386</v>
      </c>
      <c r="AA10" s="47">
        <f>'2. Human Capital &amp; Pension Valu'!AA30</f>
        <v>1210026120.0719643</v>
      </c>
      <c r="AB10" s="47">
        <f>'2. Human Capital &amp; Pension Valu'!AB30</f>
        <v>1239618199.7912376</v>
      </c>
      <c r="AC10" s="47">
        <f>'2. Human Capital &amp; Pension Valu'!AC30</f>
        <v>1251582827.3272231</v>
      </c>
      <c r="AD10" s="47">
        <f>'2. Human Capital &amp; Pension Valu'!AD30</f>
        <v>1282904564.5825205</v>
      </c>
      <c r="AE10" s="47">
        <f>'2. Human Capital &amp; Pension Valu'!AE30</f>
        <v>1315128681.0881429</v>
      </c>
      <c r="AF10" s="47">
        <f>'2. Human Capital &amp; Pension Valu'!AF30</f>
        <v>1348281174.3902922</v>
      </c>
      <c r="AG10" s="47">
        <f>'2. Human Capital &amp; Pension Valu'!AG30</f>
        <v>1382388791.0244765</v>
      </c>
      <c r="AH10" s="47">
        <f>'2. Human Capital &amp; Pension Valu'!AH30</f>
        <v>1417479048.0938916</v>
      </c>
      <c r="AI10" s="47">
        <f>'2. Human Capital &amp; Pension Valu'!AI30</f>
        <v>1453580255.4694767</v>
      </c>
      <c r="AJ10" s="47">
        <f>'2. Human Capital &amp; Pension Valu'!AJ30</f>
        <v>1490721538.6295524</v>
      </c>
      <c r="AK10" s="47">
        <f>'2. Human Capital &amp; Pension Valu'!AK30</f>
        <v>1528932862.1574697</v>
      </c>
      <c r="AL10" s="47">
        <f>'2. Human Capital &amp; Pension Valu'!AL30</f>
        <v>1568245053.9162266</v>
      </c>
      <c r="AM10" s="47">
        <f>'2. Human Capital &amp; Pension Valu'!AM30</f>
        <v>1608689829.9195528</v>
      </c>
      <c r="AN10" s="47">
        <f>'2. Human Capital &amp; Pension Valu'!AN30</f>
        <v>1650299819.9195352</v>
      </c>
      <c r="AO10" s="47">
        <f>'2. Human Capital &amp; Pension Valu'!AO30</f>
        <v>1693108593.7314169</v>
      </c>
      <c r="AP10" s="47">
        <f>'2. Human Capital &amp; Pension Valu'!AP30</f>
        <v>1737150688.316819</v>
      </c>
      <c r="AQ10" s="5"/>
      <c r="AR10" s="5"/>
      <c r="AS10" s="5"/>
      <c r="AT10" s="5"/>
      <c r="AU10" s="5"/>
      <c r="AV10" s="5"/>
      <c r="AW10" s="5"/>
      <c r="AX10" s="5"/>
      <c r="AY10" s="5"/>
      <c r="AZ10" s="5"/>
      <c r="BA10" s="5"/>
      <c r="BB10" s="5"/>
      <c r="BC10" s="5"/>
      <c r="BD10" s="5"/>
      <c r="BE10" s="5"/>
      <c r="BF10" s="5"/>
      <c r="BG10" s="5"/>
      <c r="BH10" s="5"/>
      <c r="BI10" s="5"/>
      <c r="BJ10" s="5"/>
      <c r="BK10" s="5"/>
      <c r="BL10" s="5"/>
      <c r="BM10" s="5"/>
    </row>
    <row r="11" spans="1:65" ht="15.5" x14ac:dyDescent="0.25">
      <c r="A11" s="5" t="s">
        <v>336</v>
      </c>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47">
        <f>'2. Human Capital &amp; Pension Valu'!AQ51</f>
        <v>755745969.06170499</v>
      </c>
      <c r="AR11" s="47">
        <f>'2. Human Capital &amp; Pension Valu'!AR51</f>
        <v>755745969.06170499</v>
      </c>
      <c r="AS11" s="47">
        <f>'2. Human Capital &amp; Pension Valu'!AS51</f>
        <v>755745969.06170499</v>
      </c>
      <c r="AT11" s="47">
        <f>'2. Human Capital &amp; Pension Valu'!AT51</f>
        <v>755745969.06170499</v>
      </c>
      <c r="AU11" s="47">
        <f>'2. Human Capital &amp; Pension Valu'!AU51</f>
        <v>755745969.06170499</v>
      </c>
      <c r="AV11" s="47">
        <f>'2. Human Capital &amp; Pension Valu'!AV51</f>
        <v>755745969.06170499</v>
      </c>
      <c r="AW11" s="47">
        <f>'2. Human Capital &amp; Pension Valu'!AW51</f>
        <v>755745969.06170499</v>
      </c>
      <c r="AX11" s="47">
        <f>'2. Human Capital &amp; Pension Valu'!AX51</f>
        <v>755745969.06170499</v>
      </c>
      <c r="AY11" s="47">
        <f>'2. Human Capital &amp; Pension Valu'!AY51</f>
        <v>755745969.06170499</v>
      </c>
      <c r="AZ11" s="47">
        <f>'2. Human Capital &amp; Pension Valu'!AZ51</f>
        <v>755745969.06170499</v>
      </c>
      <c r="BA11" s="47">
        <f>'2. Human Capital &amp; Pension Valu'!BA51</f>
        <v>755745969.06170499</v>
      </c>
      <c r="BB11" s="47">
        <f>'2. Human Capital &amp; Pension Valu'!BB51</f>
        <v>755745969.06170499</v>
      </c>
      <c r="BC11" s="47">
        <f>'2. Human Capital &amp; Pension Valu'!BC51</f>
        <v>755745969.06170499</v>
      </c>
      <c r="BD11" s="47">
        <f>'2. Human Capital &amp; Pension Valu'!BD51</f>
        <v>755745969.06170499</v>
      </c>
      <c r="BE11" s="47">
        <f>'2. Human Capital &amp; Pension Valu'!BE51</f>
        <v>755745969.06170499</v>
      </c>
      <c r="BF11" s="47">
        <f>'2. Human Capital &amp; Pension Valu'!BF51</f>
        <v>755745969.06170499</v>
      </c>
      <c r="BG11" s="47">
        <f>'2. Human Capital &amp; Pension Valu'!BG51</f>
        <v>755745969.06170499</v>
      </c>
      <c r="BH11" s="47">
        <f>'2. Human Capital &amp; Pension Valu'!BH51</f>
        <v>755745969.06170499</v>
      </c>
      <c r="BI11" s="47">
        <f>'2. Human Capital &amp; Pension Valu'!BI51</f>
        <v>755745969.06170499</v>
      </c>
      <c r="BJ11" s="47">
        <f>'2. Human Capital &amp; Pension Valu'!BJ51</f>
        <v>755745969.06170499</v>
      </c>
      <c r="BK11" s="47">
        <f>'2. Human Capital &amp; Pension Valu'!BK51</f>
        <v>755745969.06170499</v>
      </c>
      <c r="BL11" s="47">
        <f>'2. Human Capital &amp; Pension Valu'!BL51</f>
        <v>755745969.06170499</v>
      </c>
      <c r="BM11" s="47">
        <f>'2. Human Capital &amp; Pension Valu'!BM51</f>
        <v>755745969.06170499</v>
      </c>
    </row>
    <row r="12" spans="1:65" ht="15.5" x14ac:dyDescent="0.25">
      <c r="A12" s="5" t="s">
        <v>337</v>
      </c>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47">
        <f ca="1">'4. Life Insurance'!B62</f>
        <v>6266631472.8948298</v>
      </c>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row>
    <row r="13" spans="1:65" ht="15.5" x14ac:dyDescent="0.25">
      <c r="A13" s="5" t="s">
        <v>338</v>
      </c>
      <c r="B13" s="47">
        <f ca="1">'3. Monte Carlo'!Q2</f>
        <v>6048829.2744187713</v>
      </c>
      <c r="C13" s="47">
        <f ca="1">'3. Monte Carlo'!Q3</f>
        <v>1459729.5330811888</v>
      </c>
      <c r="D13" s="47">
        <f t="array" ref="D13:BM13" ca="1">TRANSPOSE('3. Monte Carlo'!Q4:Q65)</f>
        <v>6827565.0563089699</v>
      </c>
      <c r="E13" s="47">
        <f ca="1"/>
        <v>36093012.994859576</v>
      </c>
      <c r="F13" s="47">
        <f ca="1"/>
        <v>114910995.98793268</v>
      </c>
      <c r="G13" s="47">
        <f ca="1"/>
        <v>209697375.17822266</v>
      </c>
      <c r="H13" s="47">
        <f ca="1"/>
        <v>-133113727.78027534</v>
      </c>
      <c r="I13" s="47">
        <f ca="1"/>
        <v>401571393.98000336</v>
      </c>
      <c r="J13" s="47">
        <f ca="1"/>
        <v>-90064907.436905384</v>
      </c>
      <c r="K13" s="47">
        <f ca="1"/>
        <v>81186097.82002902</v>
      </c>
      <c r="L13" s="47">
        <f ca="1"/>
        <v>-273173493.80486321</v>
      </c>
      <c r="M13" s="47">
        <f ca="1"/>
        <v>-10364351.162955761</v>
      </c>
      <c r="N13" s="47">
        <f ca="1"/>
        <v>299387539.59588194</v>
      </c>
      <c r="O13" s="47">
        <f ca="1"/>
        <v>-202331365.96894884</v>
      </c>
      <c r="P13" s="47">
        <f ca="1"/>
        <v>292033191.64910507</v>
      </c>
      <c r="Q13" s="47">
        <f ca="1"/>
        <v>429969372.18508387</v>
      </c>
      <c r="R13" s="47">
        <f ca="1"/>
        <v>150842895.79891109</v>
      </c>
      <c r="S13" s="47">
        <f ca="1"/>
        <v>411963465.53927231</v>
      </c>
      <c r="T13" s="47">
        <f ca="1"/>
        <v>1514015532.7903252</v>
      </c>
      <c r="U13" s="47">
        <f ca="1"/>
        <v>-266221113.09580803</v>
      </c>
      <c r="V13" s="47">
        <f ca="1"/>
        <v>1644217784.3961315</v>
      </c>
      <c r="W13" s="47">
        <f ca="1"/>
        <v>477241977.61603737</v>
      </c>
      <c r="X13" s="47">
        <f ca="1"/>
        <v>-549138684.36937141</v>
      </c>
      <c r="Y13" s="47">
        <f ca="1"/>
        <v>3022359135.4546642</v>
      </c>
      <c r="Z13" s="47">
        <f ca="1"/>
        <v>266905434.79569244</v>
      </c>
      <c r="AA13" s="47">
        <f ca="1"/>
        <v>-298695027.49637604</v>
      </c>
      <c r="AB13" s="47">
        <f ca="1"/>
        <v>472112994.60046005</v>
      </c>
      <c r="AC13" s="47">
        <f ca="1"/>
        <v>-286135818.75976944</v>
      </c>
      <c r="AD13" s="47">
        <f ca="1"/>
        <v>1914666426.0982971</v>
      </c>
      <c r="AE13" s="47">
        <f ca="1"/>
        <v>3562327040.7662659</v>
      </c>
      <c r="AF13" s="47">
        <f ca="1"/>
        <v>2845770361.128685</v>
      </c>
      <c r="AG13" s="47">
        <f ca="1"/>
        <v>8682251992.8741913</v>
      </c>
      <c r="AH13" s="47">
        <f ca="1"/>
        <v>5489314449.282547</v>
      </c>
      <c r="AI13" s="47">
        <f ca="1"/>
        <v>13408721971.606049</v>
      </c>
      <c r="AJ13" s="47">
        <f ca="1"/>
        <v>9231760961.8798828</v>
      </c>
      <c r="AK13" s="47">
        <f ca="1"/>
        <v>3385877682.8422394</v>
      </c>
      <c r="AL13" s="47">
        <f ca="1"/>
        <v>542349575.19612122</v>
      </c>
      <c r="AM13" s="47">
        <f ca="1"/>
        <v>-5800610310.8932343</v>
      </c>
      <c r="AN13" s="47">
        <f ca="1"/>
        <v>4292628083.7277222</v>
      </c>
      <c r="AO13" s="47">
        <f ca="1"/>
        <v>14278996385.26683</v>
      </c>
      <c r="AP13" s="47">
        <f ca="1"/>
        <v>-2828020491.4438782</v>
      </c>
      <c r="AQ13" s="47">
        <f ca="1"/>
        <v>-6860459277.8751221</v>
      </c>
      <c r="AR13" s="47">
        <f ca="1"/>
        <v>-4340677011.6346436</v>
      </c>
      <c r="AS13" s="47">
        <f ca="1"/>
        <v>57373436430.948044</v>
      </c>
      <c r="AT13" s="47">
        <f ca="1"/>
        <v>-3703899632.2151489</v>
      </c>
      <c r="AU13" s="47">
        <f ca="1"/>
        <v>-40905340212.431763</v>
      </c>
      <c r="AV13" s="47">
        <f ca="1"/>
        <v>11476828003.722519</v>
      </c>
      <c r="AW13" s="47">
        <f ca="1"/>
        <v>3549572616.7049713</v>
      </c>
      <c r="AX13" s="47">
        <f ca="1"/>
        <v>39466840383.165268</v>
      </c>
      <c r="AY13" s="47">
        <f ca="1"/>
        <v>37064601462.921021</v>
      </c>
      <c r="AZ13" s="47">
        <f ca="1"/>
        <v>22290567389.326721</v>
      </c>
      <c r="BA13" s="47">
        <f ca="1"/>
        <v>30763826733.761536</v>
      </c>
      <c r="BB13" s="47">
        <f ca="1"/>
        <v>-46748123589.355865</v>
      </c>
      <c r="BC13" s="47">
        <f ca="1"/>
        <v>56936701566.161011</v>
      </c>
      <c r="BD13" s="47">
        <f ca="1"/>
        <v>-20569843756.07077</v>
      </c>
      <c r="BE13" s="47">
        <f ca="1"/>
        <v>64690648170.717407</v>
      </c>
      <c r="BF13" s="47">
        <f ca="1"/>
        <v>64789078738.983765</v>
      </c>
      <c r="BG13" s="47">
        <f ca="1"/>
        <v>-8853893806.3602295</v>
      </c>
      <c r="BH13" s="47">
        <f ca="1"/>
        <v>8782966004.5733643</v>
      </c>
      <c r="BI13" s="47">
        <f ca="1"/>
        <v>-85842277346.810364</v>
      </c>
      <c r="BJ13" s="47">
        <f ca="1"/>
        <v>-18942583253.604248</v>
      </c>
      <c r="BK13" s="47">
        <f ca="1"/>
        <v>-61482845342.310791</v>
      </c>
      <c r="BL13" s="47">
        <f ca="1"/>
        <v>-3741135157.7041931</v>
      </c>
      <c r="BM13" s="47">
        <f ca="1"/>
        <v>55419413926.143951</v>
      </c>
    </row>
    <row r="14" spans="1:65" ht="15" x14ac:dyDescent="0.3">
      <c r="A14" s="95" t="s">
        <v>191</v>
      </c>
      <c r="B14" s="49">
        <f t="shared" ref="B14:BM14" ca="1" si="0">SUM(B8:B13)</f>
        <v>370423829.27441877</v>
      </c>
      <c r="C14" s="49">
        <f t="shared" ca="1" si="0"/>
        <v>374339947.03308111</v>
      </c>
      <c r="D14" s="49">
        <f t="shared" ca="1" si="0"/>
        <v>481905942.09630895</v>
      </c>
      <c r="E14" s="49">
        <f t="shared" ca="1" si="0"/>
        <v>756596827.28837955</v>
      </c>
      <c r="F14" s="49">
        <f t="shared" ca="1" si="0"/>
        <v>853829570.13538694</v>
      </c>
      <c r="G14" s="49">
        <f t="shared" ca="1" si="0"/>
        <v>1118830845.1391253</v>
      </c>
      <c r="H14" s="49">
        <f t="shared" ca="1" si="0"/>
        <v>798806535.4502008</v>
      </c>
      <c r="I14" s="49">
        <f t="shared" ca="1" si="0"/>
        <v>1356934937.9941497</v>
      </c>
      <c r="J14" s="49">
        <f t="shared" ca="1" si="0"/>
        <v>729412454.02108932</v>
      </c>
      <c r="K14" s="49">
        <f t="shared" ca="1" si="0"/>
        <v>1172548380.1033485</v>
      </c>
      <c r="L14" s="49">
        <f t="shared" ca="1" si="0"/>
        <v>845102003.83103848</v>
      </c>
      <c r="M14" s="49">
        <f t="shared" ca="1" si="0"/>
        <v>1135599731.5598364</v>
      </c>
      <c r="N14" s="49">
        <f t="shared" ca="1" si="0"/>
        <v>1473837915.5419178</v>
      </c>
      <c r="O14" s="49">
        <f t="shared" ca="1" si="0"/>
        <v>1139901533.4622598</v>
      </c>
      <c r="P14" s="49">
        <f t="shared" ca="1" si="0"/>
        <v>1667290967.6238813</v>
      </c>
      <c r="Q14" s="49">
        <f t="shared" ca="1" si="0"/>
        <v>2085626462.9613633</v>
      </c>
      <c r="R14" s="49">
        <f t="shared" ca="1" si="0"/>
        <v>1845767356.5604553</v>
      </c>
      <c r="S14" s="49">
        <f t="shared" ca="1" si="0"/>
        <v>2147286589.2153563</v>
      </c>
      <c r="T14" s="49">
        <f t="shared" ca="1" si="0"/>
        <v>3290901204.8595171</v>
      </c>
      <c r="U14" s="49">
        <f t="shared" ca="1" si="0"/>
        <v>1553424524.3856974</v>
      </c>
      <c r="V14" s="49">
        <f t="shared" ca="1" si="0"/>
        <v>3507855301.8934793</v>
      </c>
      <c r="W14" s="49">
        <f t="shared" ca="1" si="0"/>
        <v>2386138781.1924839</v>
      </c>
      <c r="X14" s="49">
        <f t="shared" ca="1" si="0"/>
        <v>1406321325.3181124</v>
      </c>
      <c r="Y14" s="49">
        <f t="shared" ca="1" si="0"/>
        <v>5391357419.3606234</v>
      </c>
      <c r="Z14" s="49">
        <f t="shared" ca="1" si="0"/>
        <v>2694149422.4609818</v>
      </c>
      <c r="AA14" s="49">
        <f t="shared" ca="1" si="0"/>
        <v>2188472722.6535501</v>
      </c>
      <c r="AB14" s="49">
        <f t="shared" ca="1" si="0"/>
        <v>3020930910.8322058</v>
      </c>
      <c r="AC14" s="49">
        <f t="shared" ca="1" si="0"/>
        <v>2307628404.838613</v>
      </c>
      <c r="AD14" s="49">
        <f t="shared" ca="1" si="0"/>
        <v>4573684268.978549</v>
      </c>
      <c r="AE14" s="49">
        <f t="shared" ca="1" si="0"/>
        <v>6288478459.6998978</v>
      </c>
      <c r="AF14" s="49">
        <f t="shared" ca="1" si="0"/>
        <v>5640989474.4417953</v>
      </c>
      <c r="AG14" s="49">
        <f t="shared" ca="1" si="0"/>
        <v>11548528640.841852</v>
      </c>
      <c r="AH14" s="49">
        <f t="shared" ca="1" si="0"/>
        <v>8428695799.4781561</v>
      </c>
      <c r="AI14" s="49">
        <f t="shared" ca="1" si="0"/>
        <v>16423314170.500793</v>
      </c>
      <c r="AJ14" s="49">
        <f t="shared" ca="1" si="0"/>
        <v>12323730834.024784</v>
      </c>
      <c r="AK14" s="49">
        <f t="shared" ca="1" si="0"/>
        <v>12824085951.898466</v>
      </c>
      <c r="AL14" s="49">
        <f t="shared" ca="1" si="0"/>
        <v>3795826770.854928</v>
      </c>
      <c r="AM14" s="49">
        <f t="shared" ca="1" si="0"/>
        <v>-2462873165.2274976</v>
      </c>
      <c r="AN14" s="49">
        <f t="shared" ca="1" si="0"/>
        <v>7717052708.5600891</v>
      </c>
      <c r="AO14" s="49">
        <f t="shared" ca="1" si="0"/>
        <v>16659943181.422073</v>
      </c>
      <c r="AP14" s="49">
        <f t="shared" ca="1" si="0"/>
        <v>-403031600.70323277</v>
      </c>
      <c r="AQ14" s="49">
        <f t="shared" ca="1" si="0"/>
        <v>-5416875106.3895912</v>
      </c>
      <c r="AR14" s="49">
        <f t="shared" ca="1" si="0"/>
        <v>-2897092840.1491122</v>
      </c>
      <c r="AS14" s="49">
        <f t="shared" ca="1" si="0"/>
        <v>58817020602.433578</v>
      </c>
      <c r="AT14" s="49">
        <f t="shared" ca="1" si="0"/>
        <v>-2260315460.7296176</v>
      </c>
      <c r="AU14" s="49">
        <f t="shared" ca="1" si="0"/>
        <v>-39461756040.946228</v>
      </c>
      <c r="AV14" s="49">
        <f t="shared" ca="1" si="0"/>
        <v>12920412175.20805</v>
      </c>
      <c r="AW14" s="49">
        <f t="shared" ca="1" si="0"/>
        <v>4993156788.1905022</v>
      </c>
      <c r="AX14" s="49">
        <f t="shared" ca="1" si="0"/>
        <v>40910424554.650803</v>
      </c>
      <c r="AY14" s="49">
        <f t="shared" ca="1" si="0"/>
        <v>38508185634.406555</v>
      </c>
      <c r="AZ14" s="49">
        <f t="shared" ca="1" si="0"/>
        <v>23734151560.812252</v>
      </c>
      <c r="BA14" s="49">
        <f t="shared" ca="1" si="0"/>
        <v>32207410905.247066</v>
      </c>
      <c r="BB14" s="49">
        <f t="shared" ca="1" si="0"/>
        <v>-45304539417.870331</v>
      </c>
      <c r="BC14" s="49">
        <f t="shared" ca="1" si="0"/>
        <v>58380285737.646545</v>
      </c>
      <c r="BD14" s="49">
        <f t="shared" ca="1" si="0"/>
        <v>-19126259584.585239</v>
      </c>
      <c r="BE14" s="49">
        <f t="shared" ca="1" si="0"/>
        <v>66134232342.202942</v>
      </c>
      <c r="BF14" s="49">
        <f t="shared" ca="1" si="0"/>
        <v>66232662910.469299</v>
      </c>
      <c r="BG14" s="49">
        <f t="shared" ca="1" si="0"/>
        <v>-7410309634.8746986</v>
      </c>
      <c r="BH14" s="49">
        <f t="shared" ca="1" si="0"/>
        <v>10226550176.058895</v>
      </c>
      <c r="BI14" s="49">
        <f t="shared" ca="1" si="0"/>
        <v>-84398693175.324829</v>
      </c>
      <c r="BJ14" s="49">
        <f t="shared" ca="1" si="0"/>
        <v>-17498999082.118717</v>
      </c>
      <c r="BK14" s="49">
        <f t="shared" ca="1" si="0"/>
        <v>-60039261170.825256</v>
      </c>
      <c r="BL14" s="49">
        <f t="shared" ca="1" si="0"/>
        <v>-2297550986.2186618</v>
      </c>
      <c r="BM14" s="49">
        <f t="shared" ca="1" si="0"/>
        <v>56862998097.629486</v>
      </c>
    </row>
    <row r="15" spans="1:65" ht="15" x14ac:dyDescent="0.3">
      <c r="A15" s="96" t="s">
        <v>239</v>
      </c>
      <c r="B15" s="49">
        <f>'2. Consumption Needs'!B20</f>
        <v>328468294.28517646</v>
      </c>
      <c r="C15" s="49">
        <f>'2. Consumption Needs'!C20</f>
        <v>336647154.8128773</v>
      </c>
      <c r="D15" s="49">
        <f>'2. Consumption Needs'!D20</f>
        <v>346073275.1476379</v>
      </c>
      <c r="E15" s="49">
        <f>'2. Consumption Needs'!E20</f>
        <v>356109400.12691939</v>
      </c>
      <c r="F15" s="49">
        <f>'2. Consumption Needs'!F20</f>
        <v>366436572.7306</v>
      </c>
      <c r="G15" s="49">
        <f>'2. Consumption Needs'!G20</f>
        <v>377063233.33978736</v>
      </c>
      <c r="H15" s="49">
        <f>'2. Consumption Needs'!H20</f>
        <v>959729182.43784022</v>
      </c>
      <c r="I15" s="49">
        <f>'2. Consumption Needs'!I20</f>
        <v>453975793.2140485</v>
      </c>
      <c r="J15" s="49">
        <f>'2. Consumption Needs'!J20</f>
        <v>1672561156.7174706</v>
      </c>
      <c r="K15" s="49">
        <f>'2. Consumption Needs'!K20</f>
        <v>912257006.55613756</v>
      </c>
      <c r="L15" s="49">
        <f ca="1">'2. Consumption Needs'!L20</f>
        <v>803444700.89052069</v>
      </c>
      <c r="M15" s="49">
        <f ca="1">'2. Consumption Needs'!M20</f>
        <v>810029127.71149611</v>
      </c>
      <c r="N15" s="49">
        <f ca="1">'2. Consumption Needs'!N20</f>
        <v>856939821.33651066</v>
      </c>
      <c r="O15" s="49">
        <f ca="1">'2. Consumption Needs'!O20</f>
        <v>860466555.2050451</v>
      </c>
      <c r="P15" s="49">
        <f ca="1">'2. Consumption Needs'!P20</f>
        <v>864426713.45133173</v>
      </c>
      <c r="Q15" s="49">
        <f ca="1">'2. Consumption Needs'!Q20</f>
        <v>829640043.19063044</v>
      </c>
      <c r="R15" s="49">
        <f ca="1">'2. Consumption Needs'!R20</f>
        <v>832440266.4120506</v>
      </c>
      <c r="S15" s="49">
        <f ca="1">'2. Consumption Needs'!S20</f>
        <v>836588444.80321097</v>
      </c>
      <c r="T15" s="49">
        <f ca="1">'2. Consumption Needs'!T20</f>
        <v>841187951.38882101</v>
      </c>
      <c r="U15" s="49">
        <f ca="1">'2. Consumption Needs'!U20</f>
        <v>846457406.06923461</v>
      </c>
      <c r="V15" s="49">
        <f ca="1">'2. Consumption Needs'!V20</f>
        <v>882676997.37928641</v>
      </c>
      <c r="W15" s="49">
        <f ca="1">'2. Consumption Needs'!W20</f>
        <v>889599772.6896131</v>
      </c>
      <c r="X15" s="49">
        <f ca="1">'2. Consumption Needs'!X20</f>
        <v>897053812.33163035</v>
      </c>
      <c r="Y15" s="49">
        <f ca="1">'2. Consumption Needs'!Y20</f>
        <v>905054422.03073394</v>
      </c>
      <c r="Z15" s="49">
        <f ca="1">'2. Consumption Needs'!Z20</f>
        <v>928550423.25350714</v>
      </c>
      <c r="AA15" s="49">
        <f ca="1">'2. Consumption Needs'!AA20</f>
        <v>938122088.66326988</v>
      </c>
      <c r="AB15" s="49">
        <f ca="1">'2. Consumption Needs'!AB20</f>
        <v>948301332.92848825</v>
      </c>
      <c r="AC15" s="49">
        <f ca="1">'2. Consumption Needs'!AC20</f>
        <v>1217385543.913197</v>
      </c>
      <c r="AD15" s="49">
        <f ca="1">'2. Consumption Needs'!AD20</f>
        <v>1096649283.8867574</v>
      </c>
      <c r="AE15" s="49">
        <f ca="1">'2. Consumption Needs'!AE20</f>
        <v>982716320.7513206</v>
      </c>
      <c r="AF15" s="49">
        <f ca="1">'2. Consumption Needs'!AF20</f>
        <v>1010776772.7544538</v>
      </c>
      <c r="AG15" s="49">
        <f ca="1">'2. Consumption Needs'!AG20</f>
        <v>1171882112.8585837</v>
      </c>
      <c r="AH15" s="49">
        <f ca="1">'2. Consumption Needs'!AH20</f>
        <v>802281597.51750684</v>
      </c>
      <c r="AI15" s="49">
        <f ca="1">'2. Consumption Needs'!AI20</f>
        <v>825143725.14427388</v>
      </c>
      <c r="AJ15" s="49">
        <f ca="1">'2. Consumption Needs'!AJ20</f>
        <v>848664510.66796827</v>
      </c>
      <c r="AK15" s="49">
        <f>'2. Consumption Needs'!AK20</f>
        <v>864129670.81703877</v>
      </c>
      <c r="AL15" s="49">
        <f>'2. Consumption Needs'!AL20</f>
        <v>889025246.63327765</v>
      </c>
      <c r="AM15" s="49">
        <f>'2. Consumption Needs'!AM20</f>
        <v>914638063.98878217</v>
      </c>
      <c r="AN15" s="49">
        <f>'2. Consumption Needs'!AN20</f>
        <v>940988786.6122992</v>
      </c>
      <c r="AO15" s="49">
        <f>'2. Consumption Needs'!AO20</f>
        <v>957212278.332376</v>
      </c>
      <c r="AP15" s="49">
        <f>'2. Consumption Needs'!AP20</f>
        <v>984789564.07113183</v>
      </c>
      <c r="AQ15" s="49">
        <f>'2. Consumption Needs'!AQ20</f>
        <v>1013161351.412021</v>
      </c>
      <c r="AR15" s="49">
        <f>'2. Consumption Needs'!AR20</f>
        <v>1042350529.9462014</v>
      </c>
      <c r="AS15" s="49">
        <f>'2. Consumption Needs'!AS20</f>
        <v>1072380648.7139516</v>
      </c>
      <c r="AT15" s="49">
        <f>'2. Consumption Needs'!AT20</f>
        <v>1103275935.2034006</v>
      </c>
      <c r="AU15" s="49">
        <f>'2. Consumption Needs'!AU20</f>
        <v>1135061314.8966105</v>
      </c>
      <c r="AV15" s="49">
        <f>'2. Consumption Needs'!AV20</f>
        <v>1167762431.3787818</v>
      </c>
      <c r="AW15" s="49">
        <f>'2. Consumption Needs'!AW20</f>
        <v>1201405667.0268044</v>
      </c>
      <c r="AX15" s="49">
        <f>'2. Consumption Needs'!AX20</f>
        <v>1236018164.2938468</v>
      </c>
      <c r="AY15" s="49">
        <f>'2. Consumption Needs'!AY20</f>
        <v>5511749264.4877386</v>
      </c>
      <c r="AZ15" s="49">
        <f>'2. Consumption Needs'!AZ20</f>
        <v>1130698471.6877799</v>
      </c>
      <c r="BA15" s="49">
        <f>'2. Consumption Needs'!BA20</f>
        <v>1163273894.6571047</v>
      </c>
      <c r="BB15" s="49">
        <f>'2. Consumption Needs'!BB20</f>
        <v>1196787815.562176</v>
      </c>
      <c r="BC15" s="49">
        <f>'2. Consumption Needs'!BC20</f>
        <v>1231267272.5285223</v>
      </c>
      <c r="BD15" s="49">
        <f>'2. Consumption Needs'!BD20</f>
        <v>1266740082.650069</v>
      </c>
      <c r="BE15" s="49">
        <f>'2. Consumption Needs'!BE20</f>
        <v>1303234864.4312174</v>
      </c>
      <c r="BF15" s="49">
        <f>'2. Consumption Needs'!BF20</f>
        <v>1340781060.8754809</v>
      </c>
      <c r="BG15" s="49">
        <f>'2. Consumption Needs'!BG20</f>
        <v>1379408963.2393036</v>
      </c>
      <c r="BH15" s="49">
        <f>'2. Consumption Needs'!BH20</f>
        <v>1419149735.470228</v>
      </c>
      <c r="BI15" s="49">
        <f>'2. Consumption Needs'!BI20</f>
        <v>1460035439.3491251</v>
      </c>
      <c r="BJ15" s="49">
        <f>'2. Consumption Needs'!BJ20</f>
        <v>1502099060.3567734</v>
      </c>
      <c r="BK15" s="49">
        <f>'2. Consumption Needs'!BK20</f>
        <v>1545374534.2856519</v>
      </c>
      <c r="BL15" s="49">
        <f>'2. Consumption Needs'!BL20</f>
        <v>1589896774.6184216</v>
      </c>
      <c r="BM15" s="49">
        <f>'2. Consumption Needs'!BM20</f>
        <v>1635701700.6951783</v>
      </c>
    </row>
    <row r="16" spans="1:65" ht="15" x14ac:dyDescent="0.3">
      <c r="A16" s="97" t="s">
        <v>339</v>
      </c>
      <c r="B16" s="52">
        <f t="shared" ref="B16:BM16" ca="1" si="1">B14-B15</f>
        <v>41955534.989242315</v>
      </c>
      <c r="C16" s="52">
        <f t="shared" ca="1" si="1"/>
        <v>37692792.220203817</v>
      </c>
      <c r="D16" s="52">
        <f t="shared" ca="1" si="1"/>
        <v>135832666.94867104</v>
      </c>
      <c r="E16" s="52">
        <f t="shared" ca="1" si="1"/>
        <v>400487427.16146016</v>
      </c>
      <c r="F16" s="52">
        <f t="shared" ca="1" si="1"/>
        <v>487392997.40478694</v>
      </c>
      <c r="G16" s="52">
        <f t="shared" ca="1" si="1"/>
        <v>741767611.79933798</v>
      </c>
      <c r="H16" s="52">
        <f t="shared" ca="1" si="1"/>
        <v>-160922646.98763943</v>
      </c>
      <c r="I16" s="52">
        <f t="shared" ca="1" si="1"/>
        <v>902959144.78010118</v>
      </c>
      <c r="J16" s="52">
        <f t="shared" ca="1" si="1"/>
        <v>-943148702.69638133</v>
      </c>
      <c r="K16" s="52">
        <f t="shared" ca="1" si="1"/>
        <v>260291373.54721093</v>
      </c>
      <c r="L16" s="52">
        <f t="shared" ca="1" si="1"/>
        <v>41657302.940517783</v>
      </c>
      <c r="M16" s="52">
        <f t="shared" ca="1" si="1"/>
        <v>325570603.84834027</v>
      </c>
      <c r="N16" s="52">
        <f t="shared" ca="1" si="1"/>
        <v>616898094.20540714</v>
      </c>
      <c r="O16" s="52">
        <f t="shared" ca="1" si="1"/>
        <v>279434978.25721467</v>
      </c>
      <c r="P16" s="52">
        <f t="shared" ca="1" si="1"/>
        <v>802864254.17254961</v>
      </c>
      <c r="Q16" s="52">
        <f t="shared" ca="1" si="1"/>
        <v>1255986419.7707329</v>
      </c>
      <c r="R16" s="52">
        <f t="shared" ca="1" si="1"/>
        <v>1013327090.1484047</v>
      </c>
      <c r="S16" s="52">
        <f t="shared" ca="1" si="1"/>
        <v>1310698144.4121454</v>
      </c>
      <c r="T16" s="52">
        <f t="shared" ca="1" si="1"/>
        <v>2449713253.470696</v>
      </c>
      <c r="U16" s="52">
        <f t="shared" ca="1" si="1"/>
        <v>706967118.31646276</v>
      </c>
      <c r="V16" s="52">
        <f t="shared" ca="1" si="1"/>
        <v>2625178304.5141931</v>
      </c>
      <c r="W16" s="52">
        <f t="shared" ca="1" si="1"/>
        <v>1496539008.5028708</v>
      </c>
      <c r="X16" s="52">
        <f t="shared" ca="1" si="1"/>
        <v>509267512.98648202</v>
      </c>
      <c r="Y16" s="52">
        <f t="shared" ca="1" si="1"/>
        <v>4486302997.3298893</v>
      </c>
      <c r="Z16" s="52">
        <f t="shared" ca="1" si="1"/>
        <v>1765598999.2074747</v>
      </c>
      <c r="AA16" s="52">
        <f t="shared" ca="1" si="1"/>
        <v>1250350633.9902802</v>
      </c>
      <c r="AB16" s="52">
        <f t="shared" ca="1" si="1"/>
        <v>2072629577.9037175</v>
      </c>
      <c r="AC16" s="52">
        <f t="shared" ca="1" si="1"/>
        <v>1090242860.925416</v>
      </c>
      <c r="AD16" s="52">
        <f t="shared" ca="1" si="1"/>
        <v>3477034985.0917916</v>
      </c>
      <c r="AE16" s="52">
        <f t="shared" ca="1" si="1"/>
        <v>5305762138.9485769</v>
      </c>
      <c r="AF16" s="52">
        <f t="shared" ca="1" si="1"/>
        <v>4630212701.6873417</v>
      </c>
      <c r="AG16" s="52">
        <f t="shared" ca="1" si="1"/>
        <v>10376646527.983269</v>
      </c>
      <c r="AH16" s="52">
        <f t="shared" ca="1" si="1"/>
        <v>7626414201.9606495</v>
      </c>
      <c r="AI16" s="52">
        <f t="shared" ca="1" si="1"/>
        <v>15598170445.35652</v>
      </c>
      <c r="AJ16" s="52">
        <f t="shared" ca="1" si="1"/>
        <v>11475066323.356815</v>
      </c>
      <c r="AK16" s="52">
        <f t="shared" ca="1" si="1"/>
        <v>11959956281.081427</v>
      </c>
      <c r="AL16" s="52">
        <f t="shared" ca="1" si="1"/>
        <v>2906801524.2216501</v>
      </c>
      <c r="AM16" s="52">
        <f t="shared" ca="1" si="1"/>
        <v>-3377511229.21628</v>
      </c>
      <c r="AN16" s="52">
        <f t="shared" ca="1" si="1"/>
        <v>6776063921.9477901</v>
      </c>
      <c r="AO16" s="52">
        <f t="shared" ca="1" si="1"/>
        <v>15702730903.089697</v>
      </c>
      <c r="AP16" s="52">
        <f t="shared" ca="1" si="1"/>
        <v>-1387821164.7743645</v>
      </c>
      <c r="AQ16" s="52">
        <f t="shared" ca="1" si="1"/>
        <v>-6430036457.8016119</v>
      </c>
      <c r="AR16" s="52">
        <f t="shared" ca="1" si="1"/>
        <v>-3939443370.0953135</v>
      </c>
      <c r="AS16" s="52">
        <f t="shared" ca="1" si="1"/>
        <v>57744639953.719627</v>
      </c>
      <c r="AT16" s="52">
        <f t="shared" ca="1" si="1"/>
        <v>-3363591395.9330182</v>
      </c>
      <c r="AU16" s="52">
        <f t="shared" ca="1" si="1"/>
        <v>-40596817355.842842</v>
      </c>
      <c r="AV16" s="52">
        <f t="shared" ca="1" si="1"/>
        <v>11752649743.829268</v>
      </c>
      <c r="AW16" s="52">
        <f t="shared" ca="1" si="1"/>
        <v>3791751121.1636977</v>
      </c>
      <c r="AX16" s="52">
        <f t="shared" ca="1" si="1"/>
        <v>39674406390.356956</v>
      </c>
      <c r="AY16" s="52">
        <f t="shared" ca="1" si="1"/>
        <v>32996436369.918816</v>
      </c>
      <c r="AZ16" s="52">
        <f t="shared" ca="1" si="1"/>
        <v>22603453089.124474</v>
      </c>
      <c r="BA16" s="52">
        <f t="shared" ca="1" si="1"/>
        <v>31044137010.589962</v>
      </c>
      <c r="BB16" s="52">
        <f t="shared" ca="1" si="1"/>
        <v>-46501327233.43251</v>
      </c>
      <c r="BC16" s="52">
        <f t="shared" ca="1" si="1"/>
        <v>57149018465.118027</v>
      </c>
      <c r="BD16" s="52">
        <f t="shared" ca="1" si="1"/>
        <v>-20392999667.23531</v>
      </c>
      <c r="BE16" s="52">
        <f t="shared" ca="1" si="1"/>
        <v>64830997477.771721</v>
      </c>
      <c r="BF16" s="52">
        <f t="shared" ca="1" si="1"/>
        <v>64891881849.593819</v>
      </c>
      <c r="BG16" s="52">
        <f t="shared" ca="1" si="1"/>
        <v>-8789718598.1140022</v>
      </c>
      <c r="BH16" s="52">
        <f t="shared" ca="1" si="1"/>
        <v>8807400440.5886669</v>
      </c>
      <c r="BI16" s="52">
        <f t="shared" ca="1" si="1"/>
        <v>-85858728614.67395</v>
      </c>
      <c r="BJ16" s="52">
        <f t="shared" ca="1" si="1"/>
        <v>-19001098142.475491</v>
      </c>
      <c r="BK16" s="52">
        <f t="shared" ca="1" si="1"/>
        <v>-61584635705.110909</v>
      </c>
      <c r="BL16" s="52">
        <f t="shared" ca="1" si="1"/>
        <v>-3887447760.8370833</v>
      </c>
      <c r="BM16" s="52">
        <f t="shared" ca="1" si="1"/>
        <v>55227296396.934311</v>
      </c>
    </row>
    <row r="17" spans="1:65" ht="15" x14ac:dyDescent="0.3">
      <c r="A17" s="97" t="s">
        <v>340</v>
      </c>
      <c r="B17" s="52">
        <f ca="1">B16</f>
        <v>41955534.989242315</v>
      </c>
      <c r="C17" s="52">
        <f t="shared" ref="C17:BM17" ca="1" si="2">B17+C16</f>
        <v>79648327.209446132</v>
      </c>
      <c r="D17" s="52">
        <f t="shared" ca="1" si="2"/>
        <v>215480994.15811718</v>
      </c>
      <c r="E17" s="52">
        <f t="shared" ca="1" si="2"/>
        <v>615968421.31957734</v>
      </c>
      <c r="F17" s="52">
        <f t="shared" ca="1" si="2"/>
        <v>1103361418.7243643</v>
      </c>
      <c r="G17" s="52">
        <f t="shared" ca="1" si="2"/>
        <v>1845129030.5237021</v>
      </c>
      <c r="H17" s="52">
        <f t="shared" ca="1" si="2"/>
        <v>1684206383.5360627</v>
      </c>
      <c r="I17" s="52">
        <f t="shared" ca="1" si="2"/>
        <v>2587165528.316164</v>
      </c>
      <c r="J17" s="52">
        <f t="shared" ca="1" si="2"/>
        <v>1644016825.6197827</v>
      </c>
      <c r="K17" s="52">
        <f t="shared" ca="1" si="2"/>
        <v>1904308199.1669936</v>
      </c>
      <c r="L17" s="52">
        <f t="shared" ca="1" si="2"/>
        <v>1945965502.1075115</v>
      </c>
      <c r="M17" s="52">
        <f t="shared" ca="1" si="2"/>
        <v>2271536105.9558516</v>
      </c>
      <c r="N17" s="52">
        <f t="shared" ca="1" si="2"/>
        <v>2888434200.1612587</v>
      </c>
      <c r="O17" s="52">
        <f t="shared" ca="1" si="2"/>
        <v>3167869178.4184732</v>
      </c>
      <c r="P17" s="52">
        <f t="shared" ca="1" si="2"/>
        <v>3970733432.591023</v>
      </c>
      <c r="Q17" s="52">
        <f t="shared" ca="1" si="2"/>
        <v>5226719852.3617554</v>
      </c>
      <c r="R17" s="52">
        <f t="shared" ca="1" si="2"/>
        <v>6240046942.5101604</v>
      </c>
      <c r="S17" s="52">
        <f t="shared" ca="1" si="2"/>
        <v>7550745086.9223061</v>
      </c>
      <c r="T17" s="52">
        <f t="shared" ca="1" si="2"/>
        <v>10000458340.393002</v>
      </c>
      <c r="U17" s="52">
        <f t="shared" ca="1" si="2"/>
        <v>10707425458.709465</v>
      </c>
      <c r="V17" s="52">
        <f t="shared" ca="1" si="2"/>
        <v>13332603763.223658</v>
      </c>
      <c r="W17" s="52">
        <f t="shared" ca="1" si="2"/>
        <v>14829142771.726528</v>
      </c>
      <c r="X17" s="52">
        <f t="shared" ca="1" si="2"/>
        <v>15338410284.713011</v>
      </c>
      <c r="Y17" s="52">
        <f t="shared" ca="1" si="2"/>
        <v>19824713282.0429</v>
      </c>
      <c r="Z17" s="52">
        <f t="shared" ca="1" si="2"/>
        <v>21590312281.250374</v>
      </c>
      <c r="AA17" s="52">
        <f t="shared" ca="1" si="2"/>
        <v>22840662915.240654</v>
      </c>
      <c r="AB17" s="52">
        <f t="shared" ca="1" si="2"/>
        <v>24913292493.144371</v>
      </c>
      <c r="AC17" s="52">
        <f t="shared" ca="1" si="2"/>
        <v>26003535354.069786</v>
      </c>
      <c r="AD17" s="52">
        <f t="shared" ca="1" si="2"/>
        <v>29480570339.161579</v>
      </c>
      <c r="AE17" s="52">
        <f t="shared" ca="1" si="2"/>
        <v>34786332478.110153</v>
      </c>
      <c r="AF17" s="52">
        <f t="shared" ca="1" si="2"/>
        <v>39416545179.797493</v>
      </c>
      <c r="AG17" s="52">
        <f t="shared" ca="1" si="2"/>
        <v>49793191707.780762</v>
      </c>
      <c r="AH17" s="52">
        <f t="shared" ca="1" si="2"/>
        <v>57419605909.741409</v>
      </c>
      <c r="AI17" s="52">
        <f t="shared" ca="1" si="2"/>
        <v>73017776355.097931</v>
      </c>
      <c r="AJ17" s="52">
        <f t="shared" ca="1" si="2"/>
        <v>84492842678.454742</v>
      </c>
      <c r="AK17" s="52">
        <f t="shared" ca="1" si="2"/>
        <v>96452798959.536163</v>
      </c>
      <c r="AL17" s="52">
        <f t="shared" ca="1" si="2"/>
        <v>99359600483.757813</v>
      </c>
      <c r="AM17" s="52">
        <f t="shared" ca="1" si="2"/>
        <v>95982089254.541534</v>
      </c>
      <c r="AN17" s="52">
        <f t="shared" ca="1" si="2"/>
        <v>102758153176.48932</v>
      </c>
      <c r="AO17" s="52">
        <f t="shared" ca="1" si="2"/>
        <v>118460884079.57901</v>
      </c>
      <c r="AP17" s="52">
        <f t="shared" ca="1" si="2"/>
        <v>117073062914.80464</v>
      </c>
      <c r="AQ17" s="52">
        <f t="shared" ca="1" si="2"/>
        <v>110643026457.00304</v>
      </c>
      <c r="AR17" s="52">
        <f t="shared" ca="1" si="2"/>
        <v>106703583086.90773</v>
      </c>
      <c r="AS17" s="52">
        <f t="shared" ca="1" si="2"/>
        <v>164448223040.62735</v>
      </c>
      <c r="AT17" s="52">
        <f t="shared" ca="1" si="2"/>
        <v>161084631644.69434</v>
      </c>
      <c r="AU17" s="52">
        <f t="shared" ca="1" si="2"/>
        <v>120487814288.8515</v>
      </c>
      <c r="AV17" s="52">
        <f t="shared" ca="1" si="2"/>
        <v>132240464032.68077</v>
      </c>
      <c r="AW17" s="52">
        <f t="shared" ca="1" si="2"/>
        <v>136032215153.84447</v>
      </c>
      <c r="AX17" s="52">
        <f t="shared" ca="1" si="2"/>
        <v>175706621544.20142</v>
      </c>
      <c r="AY17" s="52">
        <f t="shared" ca="1" si="2"/>
        <v>208703057914.12024</v>
      </c>
      <c r="AZ17" s="52">
        <f t="shared" ca="1" si="2"/>
        <v>231306511003.24472</v>
      </c>
      <c r="BA17" s="52">
        <f t="shared" ca="1" si="2"/>
        <v>262350648013.83469</v>
      </c>
      <c r="BB17" s="52">
        <f t="shared" ca="1" si="2"/>
        <v>215849320780.40216</v>
      </c>
      <c r="BC17" s="52">
        <f t="shared" ca="1" si="2"/>
        <v>272998339245.5202</v>
      </c>
      <c r="BD17" s="52">
        <f t="shared" ca="1" si="2"/>
        <v>252605339578.28488</v>
      </c>
      <c r="BE17" s="52">
        <f t="shared" ca="1" si="2"/>
        <v>317436337056.05658</v>
      </c>
      <c r="BF17" s="52">
        <f t="shared" ca="1" si="2"/>
        <v>382328218905.65039</v>
      </c>
      <c r="BG17" s="52">
        <f t="shared" ca="1" si="2"/>
        <v>373538500307.53638</v>
      </c>
      <c r="BH17" s="52">
        <f t="shared" ca="1" si="2"/>
        <v>382345900748.12506</v>
      </c>
      <c r="BI17" s="52">
        <f t="shared" ca="1" si="2"/>
        <v>296487172133.45111</v>
      </c>
      <c r="BJ17" s="52">
        <f t="shared" ca="1" si="2"/>
        <v>277486073990.97565</v>
      </c>
      <c r="BK17" s="52">
        <f t="shared" ca="1" si="2"/>
        <v>215901438285.86475</v>
      </c>
      <c r="BL17" s="52">
        <f t="shared" ca="1" si="2"/>
        <v>212013990525.02765</v>
      </c>
      <c r="BM17" s="52">
        <f t="shared" ca="1" si="2"/>
        <v>267241286921.96198</v>
      </c>
    </row>
    <row r="18" spans="1:65" ht="15.5" x14ac:dyDescent="0.25">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row>
    <row r="19" spans="1:65" ht="15.5" x14ac:dyDescent="0.25">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row>
    <row r="20" spans="1:65" ht="15.5" x14ac:dyDescent="0.25">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row>
    <row r="21" spans="1:65" ht="15.5" x14ac:dyDescent="0.25">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row>
    <row r="22" spans="1:65" ht="15.5" x14ac:dyDescent="0.25">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row>
    <row r="23" spans="1:65" ht="15.5" x14ac:dyDescent="0.25">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row>
    <row r="24" spans="1:65" ht="15.5" x14ac:dyDescent="0.25">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row>
    <row r="25" spans="1:65" ht="15.5" x14ac:dyDescent="0.2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row>
    <row r="26" spans="1:65" ht="15.5" x14ac:dyDescent="0.25">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row>
    <row r="27" spans="1:65" ht="15.5" x14ac:dyDescent="0.25">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row>
    <row r="28" spans="1:65" ht="15.5" x14ac:dyDescent="0.25">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row>
    <row r="29" spans="1:65" ht="15.5" x14ac:dyDescent="0.25">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row>
    <row r="30" spans="1:65" ht="15.5" x14ac:dyDescent="0.2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row>
    <row r="31" spans="1:65" ht="15.5" x14ac:dyDescent="0.25">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row>
    <row r="32" spans="1:65" ht="15.5" x14ac:dyDescent="0.25">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row>
    <row r="33" spans="1:65" ht="15.5" x14ac:dyDescent="0.25">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row>
    <row r="34" spans="1:65" ht="15.5" x14ac:dyDescent="0.25">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row>
    <row r="35" spans="1:65" ht="15.5" x14ac:dyDescent="0.2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row>
    <row r="36" spans="1:65" ht="15.5" x14ac:dyDescent="0.25">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row>
    <row r="37" spans="1:65" ht="15.5" x14ac:dyDescent="0.25">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row>
    <row r="38" spans="1:65" ht="15.5" x14ac:dyDescent="0.25">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row>
    <row r="39" spans="1:65" ht="15.5" x14ac:dyDescent="0.25">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row>
    <row r="40" spans="1:65" ht="15.5" x14ac:dyDescent="0.25">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row>
    <row r="41" spans="1:65" ht="15.5" x14ac:dyDescent="0.25">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row>
    <row r="42" spans="1:65" ht="15.5" x14ac:dyDescent="0.25">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row>
    <row r="43" spans="1:65" ht="15.5" x14ac:dyDescent="0.25">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row>
    <row r="44" spans="1:65" ht="15.5" x14ac:dyDescent="0.25">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row>
    <row r="45" spans="1:65" ht="15.5" x14ac:dyDescent="0.2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row>
    <row r="46" spans="1:65" ht="15.5" x14ac:dyDescent="0.25">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row>
    <row r="47" spans="1:65" ht="15.5" x14ac:dyDescent="0.25">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row>
    <row r="48" spans="1:65" ht="15.5" x14ac:dyDescent="0.25">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row>
    <row r="49" spans="1:65" ht="15.5" x14ac:dyDescent="0.25">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row>
    <row r="50" spans="1:65" ht="15.5" x14ac:dyDescent="0.25">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row>
    <row r="51" spans="1:65" ht="15.5" x14ac:dyDescent="0.25">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row>
    <row r="52" spans="1:65" ht="15.5" x14ac:dyDescent="0.25">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row>
    <row r="53" spans="1:65" ht="15.5" x14ac:dyDescent="0.25">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row>
    <row r="54" spans="1:65" ht="15.5" x14ac:dyDescent="0.25">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row>
    <row r="55" spans="1:65" ht="15.5" x14ac:dyDescent="0.2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row>
    <row r="56" spans="1:65" ht="15.5" x14ac:dyDescent="0.25">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row>
    <row r="57" spans="1:65" ht="15.5" x14ac:dyDescent="0.25">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row>
    <row r="58" spans="1:65" ht="15.5" x14ac:dyDescent="0.25">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row>
    <row r="59" spans="1:65" ht="15.5" x14ac:dyDescent="0.25">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row>
    <row r="60" spans="1:65" ht="15.5" x14ac:dyDescent="0.25">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row>
    <row r="61" spans="1:65" ht="15.5" x14ac:dyDescent="0.25">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row>
    <row r="62" spans="1:65" ht="15.5" x14ac:dyDescent="0.25">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row>
    <row r="63" spans="1:65" ht="15.5" x14ac:dyDescent="0.25">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row>
    <row r="64" spans="1:65" ht="15.5" x14ac:dyDescent="0.25">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row>
    <row r="65" spans="1:65" ht="15.5" x14ac:dyDescent="0.2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row>
    <row r="66" spans="1:65" ht="15.5" x14ac:dyDescent="0.25">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row>
    <row r="67" spans="1:65" ht="15.5" x14ac:dyDescent="0.25">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row>
    <row r="68" spans="1:65" ht="15.5" x14ac:dyDescent="0.25">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row>
    <row r="69" spans="1:65" ht="15.5" x14ac:dyDescent="0.25">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row>
    <row r="70" spans="1:65" ht="15.5" x14ac:dyDescent="0.25">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row>
    <row r="71" spans="1:65" ht="15.5" x14ac:dyDescent="0.25">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row>
    <row r="72" spans="1:65" ht="15.5" x14ac:dyDescent="0.25">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row>
    <row r="73" spans="1:65" ht="15.5" x14ac:dyDescent="0.25">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row>
    <row r="74" spans="1:65" ht="15.5" x14ac:dyDescent="0.25">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row>
    <row r="75" spans="1:65" ht="15.5" x14ac:dyDescent="0.2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row>
    <row r="76" spans="1:65" ht="15.5" x14ac:dyDescent="0.25">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row>
    <row r="77" spans="1:65" ht="15.5" x14ac:dyDescent="0.25">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row>
    <row r="78" spans="1:65" ht="15.5" x14ac:dyDescent="0.25">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row>
    <row r="79" spans="1:65" ht="15.5" x14ac:dyDescent="0.25">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row>
    <row r="80" spans="1:65" ht="15.5" x14ac:dyDescent="0.25">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row>
    <row r="81" spans="1:65" ht="15.5" x14ac:dyDescent="0.25">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row>
    <row r="82" spans="1:65" ht="15.5" x14ac:dyDescent="0.25">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row>
    <row r="83" spans="1:65" ht="15.5" x14ac:dyDescent="0.25">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row>
    <row r="84" spans="1:65" ht="15.5"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row>
    <row r="85" spans="1:65" ht="15.5" x14ac:dyDescent="0.2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row>
    <row r="86" spans="1:65" ht="15.5" x14ac:dyDescent="0.25">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row>
    <row r="87" spans="1:65" ht="15.5" x14ac:dyDescent="0.25">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row>
    <row r="88" spans="1:65" ht="15.5" x14ac:dyDescent="0.25">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row>
    <row r="89" spans="1:65" ht="15.5" x14ac:dyDescent="0.25">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row>
    <row r="90" spans="1:65" ht="15.5" x14ac:dyDescent="0.25">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row>
    <row r="91" spans="1:65" ht="15.5" x14ac:dyDescent="0.25">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row>
    <row r="92" spans="1:65" ht="15.5" x14ac:dyDescent="0.25">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row>
    <row r="93" spans="1:65" ht="15.5" x14ac:dyDescent="0.25">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row>
    <row r="94" spans="1:65" ht="15.5" x14ac:dyDescent="0.25">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row>
    <row r="95" spans="1:65" ht="15.5" x14ac:dyDescent="0.2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row>
    <row r="96" spans="1:65" ht="15.5" x14ac:dyDescent="0.25">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row>
    <row r="97" spans="1:65" ht="15.5" x14ac:dyDescent="0.25">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row>
    <row r="98" spans="1:65" ht="15.5" x14ac:dyDescent="0.25">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row>
    <row r="99" spans="1:65" ht="15.5" x14ac:dyDescent="0.25">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row>
    <row r="100" spans="1:65" ht="15.5"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row>
    <row r="101" spans="1:65" ht="15.5"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row>
    <row r="102" spans="1:65" ht="15.5"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row>
    <row r="103" spans="1:65" ht="15.5"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row>
    <row r="104" spans="1:65" ht="15.5"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row>
    <row r="105" spans="1:65" ht="15.5"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row>
    <row r="106" spans="1:65" ht="15.5"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row>
    <row r="107" spans="1:65" ht="15.5"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row>
    <row r="108" spans="1:65" ht="15.5"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row>
    <row r="109" spans="1:65" ht="15.5"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row>
    <row r="110" spans="1:65" ht="15.5"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row>
    <row r="111" spans="1:65" ht="15.5"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row>
    <row r="112" spans="1:65" ht="15.5"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row>
    <row r="113" spans="1:65" ht="15.5"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row>
    <row r="114" spans="1:65" ht="15.5"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row>
    <row r="115" spans="1:65" ht="15.5"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row>
    <row r="116" spans="1:65" ht="15.5"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row>
    <row r="117" spans="1:65" ht="15.5"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row>
    <row r="118" spans="1:65" ht="15.5"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row>
    <row r="119" spans="1:65" ht="15.5"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row>
    <row r="120" spans="1:65" ht="15.5"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row>
    <row r="121" spans="1:65" ht="15.5"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row>
    <row r="122" spans="1:65" ht="15.5"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row>
    <row r="123" spans="1:65" ht="15.5"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row>
    <row r="124" spans="1:65" ht="15.5"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row>
    <row r="125" spans="1:65" ht="15.5"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row>
    <row r="126" spans="1:65" ht="15.5"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row>
    <row r="127" spans="1:65" ht="15.5"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row>
    <row r="128" spans="1:65" ht="15.5"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row>
    <row r="129" spans="1:65" ht="15.5"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row>
    <row r="130" spans="1:65" ht="15.5"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row>
    <row r="131" spans="1:65" ht="15.5"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row>
    <row r="132" spans="1:65" ht="15.5"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row>
    <row r="133" spans="1:65" ht="15.5"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row>
    <row r="134" spans="1:65" ht="15.5"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row>
    <row r="135" spans="1:65" ht="15.5"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row>
    <row r="136" spans="1:65" ht="15.5"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row>
    <row r="137" spans="1:65" ht="15.5"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row>
    <row r="138" spans="1:65" ht="15.5"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row>
    <row r="139" spans="1:65" ht="15.5"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row>
    <row r="140" spans="1:65" ht="15.5"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row>
    <row r="141" spans="1:65" ht="15.5"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row>
    <row r="142" spans="1:65" ht="15.5"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row>
    <row r="143" spans="1:65" ht="15.5"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row>
    <row r="144" spans="1:65" ht="15.5"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row>
    <row r="145" spans="1:65" ht="15.5"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row>
    <row r="146" spans="1:65" ht="15.5"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row>
    <row r="147" spans="1:65" ht="15.5"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row>
    <row r="148" spans="1:65" ht="15.5"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row>
    <row r="149" spans="1:65" ht="15.5"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row>
    <row r="150" spans="1:65" ht="15.5"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row>
    <row r="151" spans="1:65" ht="15.5"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row>
    <row r="152" spans="1:65" ht="15.5"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row>
    <row r="153" spans="1:65" ht="15.5"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row>
    <row r="154" spans="1:65" ht="15.5"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row>
    <row r="155" spans="1:65" ht="15.5"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row>
    <row r="156" spans="1:65" ht="15.5"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row>
    <row r="157" spans="1:65" ht="15.5"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row>
    <row r="158" spans="1:65" ht="15.5"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row>
    <row r="159" spans="1:65" ht="15.5"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row>
    <row r="160" spans="1:65" ht="15.5"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row>
    <row r="161" spans="1:65" ht="15.5"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row>
    <row r="162" spans="1:65" ht="15.5"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row>
    <row r="163" spans="1:65" ht="15.5"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row>
    <row r="164" spans="1:65" ht="15.5"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row>
    <row r="165" spans="1:65" ht="15.5"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row>
    <row r="166" spans="1:65" ht="15.5"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row>
    <row r="167" spans="1:65" ht="15.5"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row>
    <row r="168" spans="1:65" ht="15.5"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row>
    <row r="169" spans="1:65" ht="15.5"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row>
    <row r="170" spans="1:65" ht="15.5"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row>
    <row r="171" spans="1:65" ht="15.5"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row>
    <row r="172" spans="1:65" ht="15.5"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row>
    <row r="173" spans="1:65" ht="15.5"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row>
    <row r="174" spans="1:65" ht="15.5"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row>
    <row r="175" spans="1:65" ht="15.5"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row>
    <row r="176" spans="1:65" ht="15.5"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row>
    <row r="177" spans="1:65" ht="15.5"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row>
    <row r="178" spans="1:65" ht="15.5"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row>
    <row r="179" spans="1:65" ht="15.5"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row>
    <row r="180" spans="1:65" ht="15.5"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row>
    <row r="181" spans="1:65" ht="15.5"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row>
    <row r="182" spans="1:65" ht="15.5"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row>
    <row r="183" spans="1:65" ht="15.5"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row>
    <row r="184" spans="1:65" ht="15.5"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row>
    <row r="185" spans="1:65" ht="15.5"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row>
    <row r="186" spans="1:65" ht="15.5"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row>
    <row r="187" spans="1:65" ht="15.5"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row>
    <row r="188" spans="1:65" ht="15.5"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row>
    <row r="189" spans="1:65" ht="15.5"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row>
    <row r="190" spans="1:65" ht="15.5"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row>
    <row r="191" spans="1:65" ht="15.5"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row>
    <row r="192" spans="1:65" ht="15.5"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row>
    <row r="193" spans="1:65" ht="15.5"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row>
    <row r="194" spans="1:65" ht="15.5"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row>
    <row r="195" spans="1:65" ht="15.5"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row>
    <row r="196" spans="1:65" ht="15.5"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row>
    <row r="197" spans="1:65" ht="15.5"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row>
    <row r="198" spans="1:65" ht="15.5"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row>
    <row r="199" spans="1:65" ht="15.5"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row>
    <row r="200" spans="1:65" ht="15.5"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row>
    <row r="201" spans="1:65" ht="15.5"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row>
    <row r="202" spans="1:65" ht="15.5"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row>
    <row r="203" spans="1:65" ht="15.5"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row>
    <row r="204" spans="1:65" ht="15.5"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row>
    <row r="205" spans="1:65" ht="15.5"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row>
    <row r="206" spans="1:65" ht="15.5"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row>
    <row r="207" spans="1:65" ht="15.5"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row>
    <row r="208" spans="1:65" ht="15.5"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row>
    <row r="209" spans="1:65" ht="15.5"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row>
    <row r="210" spans="1:65" ht="15.5"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row>
    <row r="211" spans="1:65" ht="15.5"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row>
    <row r="212" spans="1:65" ht="15.5"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row>
    <row r="213" spans="1:65" ht="15.5"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row>
    <row r="214" spans="1:65" ht="15.5"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row>
    <row r="215" spans="1:65" ht="15.5"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row>
    <row r="216" spans="1:65" ht="15.5"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row>
    <row r="217" spans="1:65" ht="15.5"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row>
    <row r="218" spans="1:65" ht="15.5"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row>
    <row r="219" spans="1:65" ht="15.5"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row>
    <row r="220" spans="1:65" ht="15.5"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row>
    <row r="221" spans="1:65" ht="15.5"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row>
    <row r="222" spans="1:65" ht="15.5"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row>
    <row r="223" spans="1:65" ht="15.5"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row>
    <row r="224" spans="1:65" ht="15.5"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row>
    <row r="225" spans="1:65" ht="15.5"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row>
    <row r="226" spans="1:65" ht="15.5"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row>
    <row r="227" spans="1:65" ht="15.5"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row>
    <row r="228" spans="1:65" ht="15.5"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c r="BM228" s="7"/>
    </row>
    <row r="229" spans="1:65" ht="15.5"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row>
    <row r="230" spans="1:65" ht="15.5"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row>
    <row r="231" spans="1:65" ht="15.5"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row>
    <row r="232" spans="1:65" ht="15.5"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row>
    <row r="233" spans="1:65" ht="15.5"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row>
    <row r="234" spans="1:65" ht="15.5"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row>
    <row r="235" spans="1:65" ht="15.5"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row>
    <row r="236" spans="1:65" ht="15.5"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row>
    <row r="237" spans="1:65" ht="15.5"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row>
    <row r="238" spans="1:65" ht="15.5"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row>
    <row r="239" spans="1:65" ht="15.5"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row>
    <row r="240" spans="1:65" ht="15.5"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row>
    <row r="241" spans="1:65" ht="15.5"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row>
    <row r="242" spans="1:65" ht="15.5"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row>
    <row r="243" spans="1:65" ht="15.5"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row>
    <row r="244" spans="1:65" ht="15.5"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row>
    <row r="245" spans="1:65" ht="15.5"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row>
    <row r="246" spans="1:65" ht="15.5"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row>
    <row r="247" spans="1:65" ht="15.5"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row>
    <row r="248" spans="1:65" ht="15.5"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c r="BM248" s="7"/>
    </row>
    <row r="249" spans="1:65" ht="15.5"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row>
    <row r="250" spans="1:65" ht="15.5"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c r="BL250" s="7"/>
      <c r="BM250" s="7"/>
    </row>
    <row r="251" spans="1:65" ht="15.5"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c r="BM251" s="7"/>
    </row>
    <row r="252" spans="1:65" ht="15.5"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c r="BL252" s="7"/>
      <c r="BM252" s="7"/>
    </row>
    <row r="253" spans="1:65" ht="15.5"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c r="BK253" s="7"/>
      <c r="BL253" s="7"/>
      <c r="BM253" s="7"/>
    </row>
    <row r="254" spans="1:65" ht="15.5"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7"/>
      <c r="BJ254" s="7"/>
      <c r="BK254" s="7"/>
      <c r="BL254" s="7"/>
      <c r="BM254" s="7"/>
    </row>
    <row r="255" spans="1:65" ht="15.5"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c r="BL255" s="7"/>
      <c r="BM255" s="7"/>
    </row>
    <row r="256" spans="1:65" ht="15.5"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c r="BL256" s="7"/>
      <c r="BM256" s="7"/>
    </row>
    <row r="257" spans="1:65" ht="15.5"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c r="BL257" s="7"/>
      <c r="BM257" s="7"/>
    </row>
    <row r="258" spans="1:65" ht="15.5"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c r="BL258" s="7"/>
      <c r="BM258" s="7"/>
    </row>
    <row r="259" spans="1:65" ht="15.5"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c r="BL259" s="7"/>
      <c r="BM259" s="7"/>
    </row>
    <row r="260" spans="1:65" ht="15.5"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c r="BL260" s="7"/>
      <c r="BM260" s="7"/>
    </row>
    <row r="261" spans="1:65" ht="15.5"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row>
    <row r="262" spans="1:65" ht="15.5"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c r="BK262" s="7"/>
      <c r="BL262" s="7"/>
      <c r="BM262" s="7"/>
    </row>
    <row r="263" spans="1:65" ht="15.5"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c r="BL263" s="7"/>
      <c r="BM263" s="7"/>
    </row>
    <row r="264" spans="1:65" ht="15.5"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c r="BL264" s="7"/>
      <c r="BM264" s="7"/>
    </row>
    <row r="265" spans="1:65" ht="15.5"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c r="BL265" s="7"/>
      <c r="BM265" s="7"/>
    </row>
    <row r="266" spans="1:65" ht="15.5"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row>
    <row r="267" spans="1:65" ht="15.5"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row>
    <row r="268" spans="1:65" ht="15.5"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row>
    <row r="269" spans="1:65" ht="15.5"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c r="BL269" s="7"/>
      <c r="BM269" s="7"/>
    </row>
    <row r="270" spans="1:65" ht="15.5"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c r="BL270" s="7"/>
      <c r="BM270" s="7"/>
    </row>
    <row r="271" spans="1:65" ht="15.5"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c r="BL271" s="7"/>
      <c r="BM271" s="7"/>
    </row>
    <row r="272" spans="1:65" ht="15.5"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c r="BL272" s="7"/>
      <c r="BM272" s="7"/>
    </row>
    <row r="273" spans="1:65" ht="15.5"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c r="BL273" s="7"/>
      <c r="BM273" s="7"/>
    </row>
    <row r="274" spans="1:65" ht="15.5"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c r="BL274" s="7"/>
      <c r="BM274" s="7"/>
    </row>
    <row r="275" spans="1:65" ht="15.5"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c r="BL275" s="7"/>
      <c r="BM275" s="7"/>
    </row>
    <row r="276" spans="1:65" ht="15.5"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c r="BL276" s="7"/>
      <c r="BM276" s="7"/>
    </row>
    <row r="277" spans="1:65" ht="15.5"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row>
    <row r="278" spans="1:65" ht="15.5"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c r="BL278" s="7"/>
      <c r="BM278" s="7"/>
    </row>
    <row r="279" spans="1:65" ht="15.5"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c r="BL279" s="7"/>
      <c r="BM279" s="7"/>
    </row>
    <row r="280" spans="1:65" ht="15.5"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c r="BL280" s="7"/>
      <c r="BM280" s="7"/>
    </row>
    <row r="281" spans="1:65" ht="15.5"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row>
    <row r="282" spans="1:65" ht="15.5"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c r="BL282" s="7"/>
      <c r="BM282" s="7"/>
    </row>
    <row r="283" spans="1:65" ht="15.5"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c r="BL283" s="7"/>
      <c r="BM283" s="7"/>
    </row>
    <row r="284" spans="1:65" ht="15.5"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c r="BL284" s="7"/>
      <c r="BM284" s="7"/>
    </row>
    <row r="285" spans="1:65" ht="15.5"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c r="BL285" s="7"/>
      <c r="BM285" s="7"/>
    </row>
    <row r="286" spans="1:65" ht="15.5"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c r="BL286" s="7"/>
      <c r="BM286" s="7"/>
    </row>
    <row r="287" spans="1:65" ht="15.5"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row>
    <row r="288" spans="1:65" ht="15.5"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row>
    <row r="289" spans="1:65" ht="15.5"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c r="BL289" s="7"/>
      <c r="BM289" s="7"/>
    </row>
    <row r="290" spans="1:65" ht="15.5"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c r="BL290" s="7"/>
      <c r="BM290" s="7"/>
    </row>
    <row r="291" spans="1:65" ht="15.5"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c r="BL291" s="7"/>
      <c r="BM291" s="7"/>
    </row>
    <row r="292" spans="1:65" ht="15.5"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c r="BL292" s="7"/>
      <c r="BM292" s="7"/>
    </row>
    <row r="293" spans="1:65" ht="15.5"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row>
    <row r="294" spans="1:65" ht="15.5"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c r="BL294" s="7"/>
      <c r="BM294" s="7"/>
    </row>
    <row r="295" spans="1:65" ht="15.5"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row>
    <row r="296" spans="1:65" ht="15.5"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c r="BL296" s="7"/>
      <c r="BM296" s="7"/>
    </row>
    <row r="297" spans="1:65" ht="15.5"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c r="BL297" s="7"/>
      <c r="BM297" s="7"/>
    </row>
    <row r="298" spans="1:65" ht="15.5"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c r="BK298" s="7"/>
      <c r="BL298" s="7"/>
      <c r="BM298" s="7"/>
    </row>
    <row r="299" spans="1:65" ht="15.5"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c r="BK299" s="7"/>
      <c r="BL299" s="7"/>
      <c r="BM299" s="7"/>
    </row>
    <row r="300" spans="1:65" ht="15.5"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c r="BK300" s="7"/>
      <c r="BL300" s="7"/>
      <c r="BM300" s="7"/>
    </row>
    <row r="301" spans="1:65" ht="15.5"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c r="BL301" s="7"/>
      <c r="BM301" s="7"/>
    </row>
    <row r="302" spans="1:65" ht="15.5"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c r="BD302" s="7"/>
      <c r="BE302" s="7"/>
      <c r="BF302" s="7"/>
      <c r="BG302" s="7"/>
      <c r="BH302" s="7"/>
      <c r="BI302" s="7"/>
      <c r="BJ302" s="7"/>
      <c r="BK302" s="7"/>
      <c r="BL302" s="7"/>
      <c r="BM302" s="7"/>
    </row>
    <row r="303" spans="1:65" ht="15.5"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row>
    <row r="304" spans="1:65" ht="15.5"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c r="BL304" s="7"/>
      <c r="BM304" s="7"/>
    </row>
    <row r="305" spans="1:65" ht="15.5"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c r="BL305" s="7"/>
      <c r="BM305" s="7"/>
    </row>
    <row r="306" spans="1:65" ht="15.5"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row>
    <row r="307" spans="1:65" ht="15.5"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c r="BL307" s="7"/>
      <c r="BM307" s="7"/>
    </row>
    <row r="308" spans="1:65" ht="15.5"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c r="BD308" s="7"/>
      <c r="BE308" s="7"/>
      <c r="BF308" s="7"/>
      <c r="BG308" s="7"/>
      <c r="BH308" s="7"/>
      <c r="BI308" s="7"/>
      <c r="BJ308" s="7"/>
      <c r="BK308" s="7"/>
      <c r="BL308" s="7"/>
      <c r="BM308" s="7"/>
    </row>
    <row r="309" spans="1:65" ht="15.5"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c r="BL309" s="7"/>
      <c r="BM309" s="7"/>
    </row>
    <row r="310" spans="1:65" ht="15.5"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7"/>
      <c r="BL310" s="7"/>
      <c r="BM310" s="7"/>
    </row>
    <row r="311" spans="1:65" ht="15.5"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c r="BL311" s="7"/>
      <c r="BM311" s="7"/>
    </row>
    <row r="312" spans="1:65" ht="15.5"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c r="BK312" s="7"/>
      <c r="BL312" s="7"/>
      <c r="BM312" s="7"/>
    </row>
    <row r="313" spans="1:65" ht="15.5"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c r="BL313" s="7"/>
      <c r="BM313" s="7"/>
    </row>
    <row r="314" spans="1:65" ht="15.5"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row>
    <row r="315" spans="1:65" ht="15.5"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row>
    <row r="316" spans="1:65" ht="15.5"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row>
    <row r="317" spans="1:65" ht="15.5"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c r="BK317" s="7"/>
      <c r="BL317" s="7"/>
      <c r="BM317" s="7"/>
    </row>
    <row r="318" spans="1:65" ht="15.5"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c r="BL318" s="7"/>
      <c r="BM318" s="7"/>
    </row>
    <row r="319" spans="1:65" ht="15.5"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c r="BL319" s="7"/>
      <c r="BM319" s="7"/>
    </row>
    <row r="320" spans="1:65" ht="15.5"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row>
    <row r="321" spans="1:65" ht="15.5"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row>
    <row r="322" spans="1:65" ht="15.5"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row>
    <row r="323" spans="1:65" ht="15.5"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c r="BL323" s="7"/>
      <c r="BM323" s="7"/>
    </row>
    <row r="324" spans="1:65" ht="15.5"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c r="BL324" s="7"/>
      <c r="BM324" s="7"/>
    </row>
    <row r="325" spans="1:65" ht="15.5"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row>
    <row r="326" spans="1:65" ht="15.5"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c r="BL326" s="7"/>
      <c r="BM326" s="7"/>
    </row>
    <row r="327" spans="1:65" ht="15.5"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row>
    <row r="328" spans="1:65" ht="15.5"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c r="BL328" s="7"/>
      <c r="BM328" s="7"/>
    </row>
    <row r="329" spans="1:65" ht="15.5"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row>
    <row r="330" spans="1:65" ht="15.5"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c r="BL330" s="7"/>
      <c r="BM330" s="7"/>
    </row>
    <row r="331" spans="1:65" ht="15.5"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row>
    <row r="332" spans="1:65" ht="15.5"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c r="BL332" s="7"/>
      <c r="BM332" s="7"/>
    </row>
    <row r="333" spans="1:65" ht="15.5"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c r="BL333" s="7"/>
      <c r="BM333" s="7"/>
    </row>
    <row r="334" spans="1:65" ht="15.5"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c r="BL334" s="7"/>
      <c r="BM334" s="7"/>
    </row>
    <row r="335" spans="1:65" ht="15.5"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c r="BL335" s="7"/>
      <c r="BM335" s="7"/>
    </row>
    <row r="336" spans="1:65" ht="15.5"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c r="BL336" s="7"/>
      <c r="BM336" s="7"/>
    </row>
    <row r="337" spans="1:65" ht="15.5"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c r="BL337" s="7"/>
      <c r="BM337" s="7"/>
    </row>
    <row r="338" spans="1:65" ht="15.5"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c r="BL338" s="7"/>
      <c r="BM338" s="7"/>
    </row>
    <row r="339" spans="1:65" ht="15.5"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c r="BL339" s="7"/>
      <c r="BM339" s="7"/>
    </row>
    <row r="340" spans="1:65" ht="15.5"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c r="BJ340" s="7"/>
      <c r="BK340" s="7"/>
      <c r="BL340" s="7"/>
      <c r="BM340" s="7"/>
    </row>
    <row r="341" spans="1:65" ht="15.5"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c r="BL341" s="7"/>
      <c r="BM341" s="7"/>
    </row>
    <row r="342" spans="1:65" ht="15.5"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c r="BL342" s="7"/>
      <c r="BM342" s="7"/>
    </row>
    <row r="343" spans="1:65" ht="15.5"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row>
    <row r="344" spans="1:65" ht="15.5"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row>
    <row r="345" spans="1:65" ht="15.5"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row>
    <row r="346" spans="1:65" ht="15.5"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row>
    <row r="347" spans="1:65" ht="15.5"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row>
    <row r="348" spans="1:65" ht="15.5"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row>
    <row r="349" spans="1:65" ht="15.5"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row>
    <row r="350" spans="1:65" ht="15.5"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row>
    <row r="351" spans="1:65" ht="15.5"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row>
    <row r="352" spans="1:65" ht="15.5"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c r="BJ352" s="7"/>
      <c r="BK352" s="7"/>
      <c r="BL352" s="7"/>
      <c r="BM352" s="7"/>
    </row>
    <row r="353" spans="1:65" ht="15.5"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row>
    <row r="354" spans="1:65" ht="15.5"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c r="BJ354" s="7"/>
      <c r="BK354" s="7"/>
      <c r="BL354" s="7"/>
      <c r="BM354" s="7"/>
    </row>
    <row r="355" spans="1:65" ht="15.5"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row>
    <row r="356" spans="1:65" ht="15.5"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row>
    <row r="357" spans="1:65" ht="15.5"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row>
    <row r="358" spans="1:65" ht="15.5"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c r="BC358" s="7"/>
      <c r="BD358" s="7"/>
      <c r="BE358" s="7"/>
      <c r="BF358" s="7"/>
      <c r="BG358" s="7"/>
      <c r="BH358" s="7"/>
      <c r="BI358" s="7"/>
      <c r="BJ358" s="7"/>
      <c r="BK358" s="7"/>
      <c r="BL358" s="7"/>
      <c r="BM358" s="7"/>
    </row>
    <row r="359" spans="1:65" ht="15.5"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row>
    <row r="360" spans="1:65" ht="15.5"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c r="BC360" s="7"/>
      <c r="BD360" s="7"/>
      <c r="BE360" s="7"/>
      <c r="BF360" s="7"/>
      <c r="BG360" s="7"/>
      <c r="BH360" s="7"/>
      <c r="BI360" s="7"/>
      <c r="BJ360" s="7"/>
      <c r="BK360" s="7"/>
      <c r="BL360" s="7"/>
      <c r="BM360" s="7"/>
    </row>
    <row r="361" spans="1:65" ht="15.5"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7"/>
      <c r="BE361" s="7"/>
      <c r="BF361" s="7"/>
      <c r="BG361" s="7"/>
      <c r="BH361" s="7"/>
      <c r="BI361" s="7"/>
      <c r="BJ361" s="7"/>
      <c r="BK361" s="7"/>
      <c r="BL361" s="7"/>
      <c r="BM361" s="7"/>
    </row>
    <row r="362" spans="1:65" ht="15.5"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c r="BJ362" s="7"/>
      <c r="BK362" s="7"/>
      <c r="BL362" s="7"/>
      <c r="BM362" s="7"/>
    </row>
    <row r="363" spans="1:65" ht="15.5"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c r="BL363" s="7"/>
      <c r="BM363" s="7"/>
    </row>
    <row r="364" spans="1:65" ht="15.5"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c r="BJ364" s="7"/>
      <c r="BK364" s="7"/>
      <c r="BL364" s="7"/>
      <c r="BM364" s="7"/>
    </row>
    <row r="365" spans="1:65" ht="15.5"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c r="BL365" s="7"/>
      <c r="BM365" s="7"/>
    </row>
    <row r="366" spans="1:65" ht="15.5"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c r="BD366" s="7"/>
      <c r="BE366" s="7"/>
      <c r="BF366" s="7"/>
      <c r="BG366" s="7"/>
      <c r="BH366" s="7"/>
      <c r="BI366" s="7"/>
      <c r="BJ366" s="7"/>
      <c r="BK366" s="7"/>
      <c r="BL366" s="7"/>
      <c r="BM366" s="7"/>
    </row>
    <row r="367" spans="1:65" ht="15.5"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c r="BL367" s="7"/>
      <c r="BM367" s="7"/>
    </row>
    <row r="368" spans="1:65" ht="15.5"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c r="BL368" s="7"/>
      <c r="BM368" s="7"/>
    </row>
    <row r="369" spans="1:65" ht="15.5"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c r="BJ369" s="7"/>
      <c r="BK369" s="7"/>
      <c r="BL369" s="7"/>
      <c r="BM369" s="7"/>
    </row>
    <row r="370" spans="1:65" ht="15.5"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c r="BJ370" s="7"/>
      <c r="BK370" s="7"/>
      <c r="BL370" s="7"/>
      <c r="BM370" s="7"/>
    </row>
    <row r="371" spans="1:65" ht="15.5"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c r="BJ371" s="7"/>
      <c r="BK371" s="7"/>
      <c r="BL371" s="7"/>
      <c r="BM371" s="7"/>
    </row>
    <row r="372" spans="1:65" ht="15.5"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c r="AZ372" s="7"/>
      <c r="BA372" s="7"/>
      <c r="BB372" s="7"/>
      <c r="BC372" s="7"/>
      <c r="BD372" s="7"/>
      <c r="BE372" s="7"/>
      <c r="BF372" s="7"/>
      <c r="BG372" s="7"/>
      <c r="BH372" s="7"/>
      <c r="BI372" s="7"/>
      <c r="BJ372" s="7"/>
      <c r="BK372" s="7"/>
      <c r="BL372" s="7"/>
      <c r="BM372" s="7"/>
    </row>
    <row r="373" spans="1:65" ht="15.5"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c r="BA373" s="7"/>
      <c r="BB373" s="7"/>
      <c r="BC373" s="7"/>
      <c r="BD373" s="7"/>
      <c r="BE373" s="7"/>
      <c r="BF373" s="7"/>
      <c r="BG373" s="7"/>
      <c r="BH373" s="7"/>
      <c r="BI373" s="7"/>
      <c r="BJ373" s="7"/>
      <c r="BK373" s="7"/>
      <c r="BL373" s="7"/>
      <c r="BM373" s="7"/>
    </row>
    <row r="374" spans="1:65" ht="15.5"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c r="BC374" s="7"/>
      <c r="BD374" s="7"/>
      <c r="BE374" s="7"/>
      <c r="BF374" s="7"/>
      <c r="BG374" s="7"/>
      <c r="BH374" s="7"/>
      <c r="BI374" s="7"/>
      <c r="BJ374" s="7"/>
      <c r="BK374" s="7"/>
      <c r="BL374" s="7"/>
      <c r="BM374" s="7"/>
    </row>
    <row r="375" spans="1:65" ht="15.5"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c r="BD375" s="7"/>
      <c r="BE375" s="7"/>
      <c r="BF375" s="7"/>
      <c r="BG375" s="7"/>
      <c r="BH375" s="7"/>
      <c r="BI375" s="7"/>
      <c r="BJ375" s="7"/>
      <c r="BK375" s="7"/>
      <c r="BL375" s="7"/>
      <c r="BM375" s="7"/>
    </row>
    <row r="376" spans="1:65" ht="15.5"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c r="AZ376" s="7"/>
      <c r="BA376" s="7"/>
      <c r="BB376" s="7"/>
      <c r="BC376" s="7"/>
      <c r="BD376" s="7"/>
      <c r="BE376" s="7"/>
      <c r="BF376" s="7"/>
      <c r="BG376" s="7"/>
      <c r="BH376" s="7"/>
      <c r="BI376" s="7"/>
      <c r="BJ376" s="7"/>
      <c r="BK376" s="7"/>
      <c r="BL376" s="7"/>
      <c r="BM376" s="7"/>
    </row>
    <row r="377" spans="1:65" ht="15.5"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c r="BL377" s="7"/>
      <c r="BM377" s="7"/>
    </row>
    <row r="378" spans="1:65" ht="15.5"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c r="BA378" s="7"/>
      <c r="BB378" s="7"/>
      <c r="BC378" s="7"/>
      <c r="BD378" s="7"/>
      <c r="BE378" s="7"/>
      <c r="BF378" s="7"/>
      <c r="BG378" s="7"/>
      <c r="BH378" s="7"/>
      <c r="BI378" s="7"/>
      <c r="BJ378" s="7"/>
      <c r="BK378" s="7"/>
      <c r="BL378" s="7"/>
      <c r="BM378" s="7"/>
    </row>
    <row r="379" spans="1:65" ht="15.5"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c r="BL379" s="7"/>
      <c r="BM379" s="7"/>
    </row>
    <row r="380" spans="1:65" ht="15.5"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c r="BC380" s="7"/>
      <c r="BD380" s="7"/>
      <c r="BE380" s="7"/>
      <c r="BF380" s="7"/>
      <c r="BG380" s="7"/>
      <c r="BH380" s="7"/>
      <c r="BI380" s="7"/>
      <c r="BJ380" s="7"/>
      <c r="BK380" s="7"/>
      <c r="BL380" s="7"/>
      <c r="BM380" s="7"/>
    </row>
    <row r="381" spans="1:65" ht="15.5"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c r="BL381" s="7"/>
      <c r="BM381" s="7"/>
    </row>
    <row r="382" spans="1:65" ht="15.5"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c r="BL382" s="7"/>
      <c r="BM382" s="7"/>
    </row>
    <row r="383" spans="1:65" ht="15.5"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c r="BL383" s="7"/>
      <c r="BM383" s="7"/>
    </row>
    <row r="384" spans="1:65" ht="15.5"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c r="BC384" s="7"/>
      <c r="BD384" s="7"/>
      <c r="BE384" s="7"/>
      <c r="BF384" s="7"/>
      <c r="BG384" s="7"/>
      <c r="BH384" s="7"/>
      <c r="BI384" s="7"/>
      <c r="BJ384" s="7"/>
      <c r="BK384" s="7"/>
      <c r="BL384" s="7"/>
      <c r="BM384" s="7"/>
    </row>
    <row r="385" spans="1:65" ht="15.5"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c r="BL385" s="7"/>
      <c r="BM385" s="7"/>
    </row>
    <row r="386" spans="1:65" ht="15.5"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c r="BD386" s="7"/>
      <c r="BE386" s="7"/>
      <c r="BF386" s="7"/>
      <c r="BG386" s="7"/>
      <c r="BH386" s="7"/>
      <c r="BI386" s="7"/>
      <c r="BJ386" s="7"/>
      <c r="BK386" s="7"/>
      <c r="BL386" s="7"/>
      <c r="BM386" s="7"/>
    </row>
    <row r="387" spans="1:65" ht="15.5"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c r="BC387" s="7"/>
      <c r="BD387" s="7"/>
      <c r="BE387" s="7"/>
      <c r="BF387" s="7"/>
      <c r="BG387" s="7"/>
      <c r="BH387" s="7"/>
      <c r="BI387" s="7"/>
      <c r="BJ387" s="7"/>
      <c r="BK387" s="7"/>
      <c r="BL387" s="7"/>
      <c r="BM387" s="7"/>
    </row>
    <row r="388" spans="1:65" ht="15.5"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c r="BJ388" s="7"/>
      <c r="BK388" s="7"/>
      <c r="BL388" s="7"/>
      <c r="BM388" s="7"/>
    </row>
    <row r="389" spans="1:65" ht="15.5"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c r="BJ389" s="7"/>
      <c r="BK389" s="7"/>
      <c r="BL389" s="7"/>
      <c r="BM389" s="7"/>
    </row>
    <row r="390" spans="1:65" ht="15.5"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c r="BD390" s="7"/>
      <c r="BE390" s="7"/>
      <c r="BF390" s="7"/>
      <c r="BG390" s="7"/>
      <c r="BH390" s="7"/>
      <c r="BI390" s="7"/>
      <c r="BJ390" s="7"/>
      <c r="BK390" s="7"/>
      <c r="BL390" s="7"/>
      <c r="BM390" s="7"/>
    </row>
    <row r="391" spans="1:65" ht="15.5"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c r="BL391" s="7"/>
      <c r="BM391" s="7"/>
    </row>
    <row r="392" spans="1:65" ht="15.5"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c r="BJ392" s="7"/>
      <c r="BK392" s="7"/>
      <c r="BL392" s="7"/>
      <c r="BM392" s="7"/>
    </row>
    <row r="393" spans="1:65" ht="15.5"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c r="BL393" s="7"/>
      <c r="BM393" s="7"/>
    </row>
    <row r="394" spans="1:65" ht="15.5"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c r="BD394" s="7"/>
      <c r="BE394" s="7"/>
      <c r="BF394" s="7"/>
      <c r="BG394" s="7"/>
      <c r="BH394" s="7"/>
      <c r="BI394" s="7"/>
      <c r="BJ394" s="7"/>
      <c r="BK394" s="7"/>
      <c r="BL394" s="7"/>
      <c r="BM394" s="7"/>
    </row>
    <row r="395" spans="1:65" ht="15.5"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c r="BJ395" s="7"/>
      <c r="BK395" s="7"/>
      <c r="BL395" s="7"/>
      <c r="BM395" s="7"/>
    </row>
    <row r="396" spans="1:65" ht="15.5"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7"/>
      <c r="BE396" s="7"/>
      <c r="BF396" s="7"/>
      <c r="BG396" s="7"/>
      <c r="BH396" s="7"/>
      <c r="BI396" s="7"/>
      <c r="BJ396" s="7"/>
      <c r="BK396" s="7"/>
      <c r="BL396" s="7"/>
      <c r="BM396" s="7"/>
    </row>
    <row r="397" spans="1:65" ht="15.5"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c r="BL397" s="7"/>
      <c r="BM397" s="7"/>
    </row>
    <row r="398" spans="1:65" ht="15.5"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c r="BL398" s="7"/>
      <c r="BM398" s="7"/>
    </row>
    <row r="399" spans="1:65" ht="15.5"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c r="BL399" s="7"/>
      <c r="BM399" s="7"/>
    </row>
    <row r="400" spans="1:65" ht="15.5"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c r="BC400" s="7"/>
      <c r="BD400" s="7"/>
      <c r="BE400" s="7"/>
      <c r="BF400" s="7"/>
      <c r="BG400" s="7"/>
      <c r="BH400" s="7"/>
      <c r="BI400" s="7"/>
      <c r="BJ400" s="7"/>
      <c r="BK400" s="7"/>
      <c r="BL400" s="7"/>
      <c r="BM400" s="7"/>
    </row>
    <row r="401" spans="1:65" ht="15.5"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c r="BL401" s="7"/>
      <c r="BM401" s="7"/>
    </row>
    <row r="402" spans="1:65" ht="15.5"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c r="BD402" s="7"/>
      <c r="BE402" s="7"/>
      <c r="BF402" s="7"/>
      <c r="BG402" s="7"/>
      <c r="BH402" s="7"/>
      <c r="BI402" s="7"/>
      <c r="BJ402" s="7"/>
      <c r="BK402" s="7"/>
      <c r="BL402" s="7"/>
      <c r="BM402" s="7"/>
    </row>
    <row r="403" spans="1:65" ht="15.5"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c r="BL403" s="7"/>
      <c r="BM403" s="7"/>
    </row>
    <row r="404" spans="1:65" ht="15.5"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c r="BD404" s="7"/>
      <c r="BE404" s="7"/>
      <c r="BF404" s="7"/>
      <c r="BG404" s="7"/>
      <c r="BH404" s="7"/>
      <c r="BI404" s="7"/>
      <c r="BJ404" s="7"/>
      <c r="BK404" s="7"/>
      <c r="BL404" s="7"/>
      <c r="BM404" s="7"/>
    </row>
    <row r="405" spans="1:65" ht="15.5"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c r="BJ405" s="7"/>
      <c r="BK405" s="7"/>
      <c r="BL405" s="7"/>
      <c r="BM405" s="7"/>
    </row>
    <row r="406" spans="1:65" ht="15.5"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c r="BD406" s="7"/>
      <c r="BE406" s="7"/>
      <c r="BF406" s="7"/>
      <c r="BG406" s="7"/>
      <c r="BH406" s="7"/>
      <c r="BI406" s="7"/>
      <c r="BJ406" s="7"/>
      <c r="BK406" s="7"/>
      <c r="BL406" s="7"/>
      <c r="BM406" s="7"/>
    </row>
    <row r="407" spans="1:65" ht="15.5"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c r="BJ407" s="7"/>
      <c r="BK407" s="7"/>
      <c r="BL407" s="7"/>
      <c r="BM407" s="7"/>
    </row>
    <row r="408" spans="1:65" ht="15.5"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c r="BD408" s="7"/>
      <c r="BE408" s="7"/>
      <c r="BF408" s="7"/>
      <c r="BG408" s="7"/>
      <c r="BH408" s="7"/>
      <c r="BI408" s="7"/>
      <c r="BJ408" s="7"/>
      <c r="BK408" s="7"/>
      <c r="BL408" s="7"/>
      <c r="BM408" s="7"/>
    </row>
    <row r="409" spans="1:65" ht="15.5"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c r="BJ409" s="7"/>
      <c r="BK409" s="7"/>
      <c r="BL409" s="7"/>
      <c r="BM409" s="7"/>
    </row>
    <row r="410" spans="1:65" ht="15.5"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c r="BL410" s="7"/>
      <c r="BM410" s="7"/>
    </row>
    <row r="411" spans="1:65" ht="15.5"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c r="BJ411" s="7"/>
      <c r="BK411" s="7"/>
      <c r="BL411" s="7"/>
      <c r="BM411" s="7"/>
    </row>
    <row r="412" spans="1:65" ht="15.5"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c r="BJ412" s="7"/>
      <c r="BK412" s="7"/>
      <c r="BL412" s="7"/>
      <c r="BM412" s="7"/>
    </row>
    <row r="413" spans="1:65" ht="15.5"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c r="BL413" s="7"/>
      <c r="BM413" s="7"/>
    </row>
    <row r="414" spans="1:65" ht="15.5"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c r="BL414" s="7"/>
      <c r="BM414" s="7"/>
    </row>
    <row r="415" spans="1:65" ht="15.5"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c r="BD415" s="7"/>
      <c r="BE415" s="7"/>
      <c r="BF415" s="7"/>
      <c r="BG415" s="7"/>
      <c r="BH415" s="7"/>
      <c r="BI415" s="7"/>
      <c r="BJ415" s="7"/>
      <c r="BK415" s="7"/>
      <c r="BL415" s="7"/>
      <c r="BM415" s="7"/>
    </row>
    <row r="416" spans="1:65" ht="15.5"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c r="BD416" s="7"/>
      <c r="BE416" s="7"/>
      <c r="BF416" s="7"/>
      <c r="BG416" s="7"/>
      <c r="BH416" s="7"/>
      <c r="BI416" s="7"/>
      <c r="BJ416" s="7"/>
      <c r="BK416" s="7"/>
      <c r="BL416" s="7"/>
      <c r="BM416" s="7"/>
    </row>
    <row r="417" spans="1:65" ht="15.5"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c r="BL417" s="7"/>
      <c r="BM417" s="7"/>
    </row>
    <row r="418" spans="1:65" ht="15.5"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c r="BL418" s="7"/>
      <c r="BM418" s="7"/>
    </row>
    <row r="419" spans="1:65" ht="15.5"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c r="BL419" s="7"/>
      <c r="BM419" s="7"/>
    </row>
    <row r="420" spans="1:65" ht="15.5"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c r="BL420" s="7"/>
      <c r="BM420" s="7"/>
    </row>
    <row r="421" spans="1:65" ht="15.5"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row>
    <row r="422" spans="1:65" ht="15.5"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c r="BL422" s="7"/>
      <c r="BM422" s="7"/>
    </row>
    <row r="423" spans="1:65" ht="15.5"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c r="BL423" s="7"/>
      <c r="BM423" s="7"/>
    </row>
    <row r="424" spans="1:65" ht="15.5"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c r="BL424" s="7"/>
      <c r="BM424" s="7"/>
    </row>
    <row r="425" spans="1:65" ht="15.5"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c r="BL425" s="7"/>
      <c r="BM425" s="7"/>
    </row>
    <row r="426" spans="1:65" ht="15.5"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c r="BL426" s="7"/>
      <c r="BM426" s="7"/>
    </row>
    <row r="427" spans="1:65" ht="15.5"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c r="BL427" s="7"/>
      <c r="BM427" s="7"/>
    </row>
    <row r="428" spans="1:65" ht="15.5"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c r="BL428" s="7"/>
      <c r="BM428" s="7"/>
    </row>
    <row r="429" spans="1:65" ht="15.5"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c r="BJ429" s="7"/>
      <c r="BK429" s="7"/>
      <c r="BL429" s="7"/>
      <c r="BM429" s="7"/>
    </row>
    <row r="430" spans="1:65" ht="15.5"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c r="BL430" s="7"/>
      <c r="BM430" s="7"/>
    </row>
    <row r="431" spans="1:65" ht="15.5"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c r="BL431" s="7"/>
      <c r="BM431" s="7"/>
    </row>
    <row r="432" spans="1:65" ht="15.5"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c r="BL432" s="7"/>
      <c r="BM432" s="7"/>
    </row>
    <row r="433" spans="1:65" ht="15.5"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c r="BL433" s="7"/>
      <c r="BM433" s="7"/>
    </row>
    <row r="434" spans="1:65" ht="15.5"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c r="BL434" s="7"/>
      <c r="BM434" s="7"/>
    </row>
    <row r="435" spans="1:65" ht="15.5"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c r="BJ435" s="7"/>
      <c r="BK435" s="7"/>
      <c r="BL435" s="7"/>
      <c r="BM435" s="7"/>
    </row>
    <row r="436" spans="1:65" ht="15.5"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c r="BC436" s="7"/>
      <c r="BD436" s="7"/>
      <c r="BE436" s="7"/>
      <c r="BF436" s="7"/>
      <c r="BG436" s="7"/>
      <c r="BH436" s="7"/>
      <c r="BI436" s="7"/>
      <c r="BJ436" s="7"/>
      <c r="BK436" s="7"/>
      <c r="BL436" s="7"/>
      <c r="BM436" s="7"/>
    </row>
    <row r="437" spans="1:65" ht="15.5"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c r="BL437" s="7"/>
      <c r="BM437" s="7"/>
    </row>
    <row r="438" spans="1:65" ht="15.5"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c r="BC438" s="7"/>
      <c r="BD438" s="7"/>
      <c r="BE438" s="7"/>
      <c r="BF438" s="7"/>
      <c r="BG438" s="7"/>
      <c r="BH438" s="7"/>
      <c r="BI438" s="7"/>
      <c r="BJ438" s="7"/>
      <c r="BK438" s="7"/>
      <c r="BL438" s="7"/>
      <c r="BM438" s="7"/>
    </row>
    <row r="439" spans="1:65" ht="15.5"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c r="BA439" s="7"/>
      <c r="BB439" s="7"/>
      <c r="BC439" s="7"/>
      <c r="BD439" s="7"/>
      <c r="BE439" s="7"/>
      <c r="BF439" s="7"/>
      <c r="BG439" s="7"/>
      <c r="BH439" s="7"/>
      <c r="BI439" s="7"/>
      <c r="BJ439" s="7"/>
      <c r="BK439" s="7"/>
      <c r="BL439" s="7"/>
      <c r="BM439" s="7"/>
    </row>
    <row r="440" spans="1:65" ht="15.5"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c r="BC440" s="7"/>
      <c r="BD440" s="7"/>
      <c r="BE440" s="7"/>
      <c r="BF440" s="7"/>
      <c r="BG440" s="7"/>
      <c r="BH440" s="7"/>
      <c r="BI440" s="7"/>
      <c r="BJ440" s="7"/>
      <c r="BK440" s="7"/>
      <c r="BL440" s="7"/>
      <c r="BM440" s="7"/>
    </row>
    <row r="441" spans="1:65" ht="15.5"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c r="BJ441" s="7"/>
      <c r="BK441" s="7"/>
      <c r="BL441" s="7"/>
      <c r="BM441" s="7"/>
    </row>
    <row r="442" spans="1:65" ht="15.5"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c r="BJ442" s="7"/>
      <c r="BK442" s="7"/>
      <c r="BL442" s="7"/>
      <c r="BM442" s="7"/>
    </row>
    <row r="443" spans="1:65" ht="15.5"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c r="BL443" s="7"/>
      <c r="BM443" s="7"/>
    </row>
    <row r="444" spans="1:65" ht="15.5"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c r="BC444" s="7"/>
      <c r="BD444" s="7"/>
      <c r="BE444" s="7"/>
      <c r="BF444" s="7"/>
      <c r="BG444" s="7"/>
      <c r="BH444" s="7"/>
      <c r="BI444" s="7"/>
      <c r="BJ444" s="7"/>
      <c r="BK444" s="7"/>
      <c r="BL444" s="7"/>
      <c r="BM444" s="7"/>
    </row>
    <row r="445" spans="1:65" ht="15.5"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c r="BC445" s="7"/>
      <c r="BD445" s="7"/>
      <c r="BE445" s="7"/>
      <c r="BF445" s="7"/>
      <c r="BG445" s="7"/>
      <c r="BH445" s="7"/>
      <c r="BI445" s="7"/>
      <c r="BJ445" s="7"/>
      <c r="BK445" s="7"/>
      <c r="BL445" s="7"/>
      <c r="BM445" s="7"/>
    </row>
    <row r="446" spans="1:65" ht="15.5"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7"/>
      <c r="BJ446" s="7"/>
      <c r="BK446" s="7"/>
      <c r="BL446" s="7"/>
      <c r="BM446" s="7"/>
    </row>
    <row r="447" spans="1:65" ht="15.5"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7"/>
      <c r="BJ447" s="7"/>
      <c r="BK447" s="7"/>
      <c r="BL447" s="7"/>
      <c r="BM447" s="7"/>
    </row>
    <row r="448" spans="1:65" ht="15.5"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c r="BC448" s="7"/>
      <c r="BD448" s="7"/>
      <c r="BE448" s="7"/>
      <c r="BF448" s="7"/>
      <c r="BG448" s="7"/>
      <c r="BH448" s="7"/>
      <c r="BI448" s="7"/>
      <c r="BJ448" s="7"/>
      <c r="BK448" s="7"/>
      <c r="BL448" s="7"/>
      <c r="BM448" s="7"/>
    </row>
    <row r="449" spans="1:65" ht="15.5"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c r="BJ449" s="7"/>
      <c r="BK449" s="7"/>
      <c r="BL449" s="7"/>
      <c r="BM449" s="7"/>
    </row>
    <row r="450" spans="1:65" ht="15.5"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7"/>
      <c r="BJ450" s="7"/>
      <c r="BK450" s="7"/>
      <c r="BL450" s="7"/>
      <c r="BM450" s="7"/>
    </row>
    <row r="451" spans="1:65" ht="15.5"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c r="BJ451" s="7"/>
      <c r="BK451" s="7"/>
      <c r="BL451" s="7"/>
      <c r="BM451" s="7"/>
    </row>
    <row r="452" spans="1:65" ht="15.5"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c r="BC452" s="7"/>
      <c r="BD452" s="7"/>
      <c r="BE452" s="7"/>
      <c r="BF452" s="7"/>
      <c r="BG452" s="7"/>
      <c r="BH452" s="7"/>
      <c r="BI452" s="7"/>
      <c r="BJ452" s="7"/>
      <c r="BK452" s="7"/>
      <c r="BL452" s="7"/>
      <c r="BM452" s="7"/>
    </row>
    <row r="453" spans="1:65" ht="15.5"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c r="BC453" s="7"/>
      <c r="BD453" s="7"/>
      <c r="BE453" s="7"/>
      <c r="BF453" s="7"/>
      <c r="BG453" s="7"/>
      <c r="BH453" s="7"/>
      <c r="BI453" s="7"/>
      <c r="BJ453" s="7"/>
      <c r="BK453" s="7"/>
      <c r="BL453" s="7"/>
      <c r="BM453" s="7"/>
    </row>
    <row r="454" spans="1:65" ht="15.5"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c r="BC454" s="7"/>
      <c r="BD454" s="7"/>
      <c r="BE454" s="7"/>
      <c r="BF454" s="7"/>
      <c r="BG454" s="7"/>
      <c r="BH454" s="7"/>
      <c r="BI454" s="7"/>
      <c r="BJ454" s="7"/>
      <c r="BK454" s="7"/>
      <c r="BL454" s="7"/>
      <c r="BM454" s="7"/>
    </row>
    <row r="455" spans="1:65" ht="15.5"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Y455" s="7"/>
      <c r="AZ455" s="7"/>
      <c r="BA455" s="7"/>
      <c r="BB455" s="7"/>
      <c r="BC455" s="7"/>
      <c r="BD455" s="7"/>
      <c r="BE455" s="7"/>
      <c r="BF455" s="7"/>
      <c r="BG455" s="7"/>
      <c r="BH455" s="7"/>
      <c r="BI455" s="7"/>
      <c r="BJ455" s="7"/>
      <c r="BK455" s="7"/>
      <c r="BL455" s="7"/>
      <c r="BM455" s="7"/>
    </row>
    <row r="456" spans="1:65" ht="15.5"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Y456" s="7"/>
      <c r="AZ456" s="7"/>
      <c r="BA456" s="7"/>
      <c r="BB456" s="7"/>
      <c r="BC456" s="7"/>
      <c r="BD456" s="7"/>
      <c r="BE456" s="7"/>
      <c r="BF456" s="7"/>
      <c r="BG456" s="7"/>
      <c r="BH456" s="7"/>
      <c r="BI456" s="7"/>
      <c r="BJ456" s="7"/>
      <c r="BK456" s="7"/>
      <c r="BL456" s="7"/>
      <c r="BM456" s="7"/>
    </row>
    <row r="457" spans="1:65" ht="15.5"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Y457" s="7"/>
      <c r="AZ457" s="7"/>
      <c r="BA457" s="7"/>
      <c r="BB457" s="7"/>
      <c r="BC457" s="7"/>
      <c r="BD457" s="7"/>
      <c r="BE457" s="7"/>
      <c r="BF457" s="7"/>
      <c r="BG457" s="7"/>
      <c r="BH457" s="7"/>
      <c r="BI457" s="7"/>
      <c r="BJ457" s="7"/>
      <c r="BK457" s="7"/>
      <c r="BL457" s="7"/>
      <c r="BM457" s="7"/>
    </row>
    <row r="458" spans="1:65" ht="15.5"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Y458" s="7"/>
      <c r="AZ458" s="7"/>
      <c r="BA458" s="7"/>
      <c r="BB458" s="7"/>
      <c r="BC458" s="7"/>
      <c r="BD458" s="7"/>
      <c r="BE458" s="7"/>
      <c r="BF458" s="7"/>
      <c r="BG458" s="7"/>
      <c r="BH458" s="7"/>
      <c r="BI458" s="7"/>
      <c r="BJ458" s="7"/>
      <c r="BK458" s="7"/>
      <c r="BL458" s="7"/>
      <c r="BM458" s="7"/>
    </row>
    <row r="459" spans="1:65" ht="15.5"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Y459" s="7"/>
      <c r="AZ459" s="7"/>
      <c r="BA459" s="7"/>
      <c r="BB459" s="7"/>
      <c r="BC459" s="7"/>
      <c r="BD459" s="7"/>
      <c r="BE459" s="7"/>
      <c r="BF459" s="7"/>
      <c r="BG459" s="7"/>
      <c r="BH459" s="7"/>
      <c r="BI459" s="7"/>
      <c r="BJ459" s="7"/>
      <c r="BK459" s="7"/>
      <c r="BL459" s="7"/>
      <c r="BM459" s="7"/>
    </row>
    <row r="460" spans="1:65" ht="15.5"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c r="AX460" s="7"/>
      <c r="AY460" s="7"/>
      <c r="AZ460" s="7"/>
      <c r="BA460" s="7"/>
      <c r="BB460" s="7"/>
      <c r="BC460" s="7"/>
      <c r="BD460" s="7"/>
      <c r="BE460" s="7"/>
      <c r="BF460" s="7"/>
      <c r="BG460" s="7"/>
      <c r="BH460" s="7"/>
      <c r="BI460" s="7"/>
      <c r="BJ460" s="7"/>
      <c r="BK460" s="7"/>
      <c r="BL460" s="7"/>
      <c r="BM460" s="7"/>
    </row>
    <row r="461" spans="1:65" ht="15.5"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c r="AZ461" s="7"/>
      <c r="BA461" s="7"/>
      <c r="BB461" s="7"/>
      <c r="BC461" s="7"/>
      <c r="BD461" s="7"/>
      <c r="BE461" s="7"/>
      <c r="BF461" s="7"/>
      <c r="BG461" s="7"/>
      <c r="BH461" s="7"/>
      <c r="BI461" s="7"/>
      <c r="BJ461" s="7"/>
      <c r="BK461" s="7"/>
      <c r="BL461" s="7"/>
      <c r="BM461" s="7"/>
    </row>
    <row r="462" spans="1:65" ht="15.5"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c r="AZ462" s="7"/>
      <c r="BA462" s="7"/>
      <c r="BB462" s="7"/>
      <c r="BC462" s="7"/>
      <c r="BD462" s="7"/>
      <c r="BE462" s="7"/>
      <c r="BF462" s="7"/>
      <c r="BG462" s="7"/>
      <c r="BH462" s="7"/>
      <c r="BI462" s="7"/>
      <c r="BJ462" s="7"/>
      <c r="BK462" s="7"/>
      <c r="BL462" s="7"/>
      <c r="BM462" s="7"/>
    </row>
    <row r="463" spans="1:65" ht="15.5"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c r="BC463" s="7"/>
      <c r="BD463" s="7"/>
      <c r="BE463" s="7"/>
      <c r="BF463" s="7"/>
      <c r="BG463" s="7"/>
      <c r="BH463" s="7"/>
      <c r="BI463" s="7"/>
      <c r="BJ463" s="7"/>
      <c r="BK463" s="7"/>
      <c r="BL463" s="7"/>
      <c r="BM463" s="7"/>
    </row>
    <row r="464" spans="1:65" ht="15.5"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c r="BC464" s="7"/>
      <c r="BD464" s="7"/>
      <c r="BE464" s="7"/>
      <c r="BF464" s="7"/>
      <c r="BG464" s="7"/>
      <c r="BH464" s="7"/>
      <c r="BI464" s="7"/>
      <c r="BJ464" s="7"/>
      <c r="BK464" s="7"/>
      <c r="BL464" s="7"/>
      <c r="BM464" s="7"/>
    </row>
    <row r="465" spans="1:65" ht="15.5"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c r="BC465" s="7"/>
      <c r="BD465" s="7"/>
      <c r="BE465" s="7"/>
      <c r="BF465" s="7"/>
      <c r="BG465" s="7"/>
      <c r="BH465" s="7"/>
      <c r="BI465" s="7"/>
      <c r="BJ465" s="7"/>
      <c r="BK465" s="7"/>
      <c r="BL465" s="7"/>
      <c r="BM465" s="7"/>
    </row>
    <row r="466" spans="1:65" ht="15.5"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c r="BC466" s="7"/>
      <c r="BD466" s="7"/>
      <c r="BE466" s="7"/>
      <c r="BF466" s="7"/>
      <c r="BG466" s="7"/>
      <c r="BH466" s="7"/>
      <c r="BI466" s="7"/>
      <c r="BJ466" s="7"/>
      <c r="BK466" s="7"/>
      <c r="BL466" s="7"/>
      <c r="BM466" s="7"/>
    </row>
    <row r="467" spans="1:65" ht="15.5"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c r="BC467" s="7"/>
      <c r="BD467" s="7"/>
      <c r="BE467" s="7"/>
      <c r="BF467" s="7"/>
      <c r="BG467" s="7"/>
      <c r="BH467" s="7"/>
      <c r="BI467" s="7"/>
      <c r="BJ467" s="7"/>
      <c r="BK467" s="7"/>
      <c r="BL467" s="7"/>
      <c r="BM467" s="7"/>
    </row>
    <row r="468" spans="1:65" ht="15.5"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c r="AZ468" s="7"/>
      <c r="BA468" s="7"/>
      <c r="BB468" s="7"/>
      <c r="BC468" s="7"/>
      <c r="BD468" s="7"/>
      <c r="BE468" s="7"/>
      <c r="BF468" s="7"/>
      <c r="BG468" s="7"/>
      <c r="BH468" s="7"/>
      <c r="BI468" s="7"/>
      <c r="BJ468" s="7"/>
      <c r="BK468" s="7"/>
      <c r="BL468" s="7"/>
      <c r="BM468" s="7"/>
    </row>
    <row r="469" spans="1:65" ht="15.5"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c r="BC469" s="7"/>
      <c r="BD469" s="7"/>
      <c r="BE469" s="7"/>
      <c r="BF469" s="7"/>
      <c r="BG469" s="7"/>
      <c r="BH469" s="7"/>
      <c r="BI469" s="7"/>
      <c r="BJ469" s="7"/>
      <c r="BK469" s="7"/>
      <c r="BL469" s="7"/>
      <c r="BM469" s="7"/>
    </row>
    <row r="470" spans="1:65" ht="15.5"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c r="BC470" s="7"/>
      <c r="BD470" s="7"/>
      <c r="BE470" s="7"/>
      <c r="BF470" s="7"/>
      <c r="BG470" s="7"/>
      <c r="BH470" s="7"/>
      <c r="BI470" s="7"/>
      <c r="BJ470" s="7"/>
      <c r="BK470" s="7"/>
      <c r="BL470" s="7"/>
      <c r="BM470" s="7"/>
    </row>
    <row r="471" spans="1:65" ht="15.5"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7"/>
      <c r="BJ471" s="7"/>
      <c r="BK471" s="7"/>
      <c r="BL471" s="7"/>
      <c r="BM471" s="7"/>
    </row>
    <row r="472" spans="1:65" ht="15.5"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c r="BC472" s="7"/>
      <c r="BD472" s="7"/>
      <c r="BE472" s="7"/>
      <c r="BF472" s="7"/>
      <c r="BG472" s="7"/>
      <c r="BH472" s="7"/>
      <c r="BI472" s="7"/>
      <c r="BJ472" s="7"/>
      <c r="BK472" s="7"/>
      <c r="BL472" s="7"/>
      <c r="BM472" s="7"/>
    </row>
    <row r="473" spans="1:65" ht="15.5"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c r="AZ473" s="7"/>
      <c r="BA473" s="7"/>
      <c r="BB473" s="7"/>
      <c r="BC473" s="7"/>
      <c r="BD473" s="7"/>
      <c r="BE473" s="7"/>
      <c r="BF473" s="7"/>
      <c r="BG473" s="7"/>
      <c r="BH473" s="7"/>
      <c r="BI473" s="7"/>
      <c r="BJ473" s="7"/>
      <c r="BK473" s="7"/>
      <c r="BL473" s="7"/>
      <c r="BM473" s="7"/>
    </row>
    <row r="474" spans="1:65" ht="15.5"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c r="BC474" s="7"/>
      <c r="BD474" s="7"/>
      <c r="BE474" s="7"/>
      <c r="BF474" s="7"/>
      <c r="BG474" s="7"/>
      <c r="BH474" s="7"/>
      <c r="BI474" s="7"/>
      <c r="BJ474" s="7"/>
      <c r="BK474" s="7"/>
      <c r="BL474" s="7"/>
      <c r="BM474" s="7"/>
    </row>
    <row r="475" spans="1:65" ht="15.5"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c r="BC475" s="7"/>
      <c r="BD475" s="7"/>
      <c r="BE475" s="7"/>
      <c r="BF475" s="7"/>
      <c r="BG475" s="7"/>
      <c r="BH475" s="7"/>
      <c r="BI475" s="7"/>
      <c r="BJ475" s="7"/>
      <c r="BK475" s="7"/>
      <c r="BL475" s="7"/>
      <c r="BM475" s="7"/>
    </row>
    <row r="476" spans="1:65" ht="15.5"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c r="BC476" s="7"/>
      <c r="BD476" s="7"/>
      <c r="BE476" s="7"/>
      <c r="BF476" s="7"/>
      <c r="BG476" s="7"/>
      <c r="BH476" s="7"/>
      <c r="BI476" s="7"/>
      <c r="BJ476" s="7"/>
      <c r="BK476" s="7"/>
      <c r="BL476" s="7"/>
      <c r="BM476" s="7"/>
    </row>
    <row r="477" spans="1:65" ht="15.5"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c r="AZ477" s="7"/>
      <c r="BA477" s="7"/>
      <c r="BB477" s="7"/>
      <c r="BC477" s="7"/>
      <c r="BD477" s="7"/>
      <c r="BE477" s="7"/>
      <c r="BF477" s="7"/>
      <c r="BG477" s="7"/>
      <c r="BH477" s="7"/>
      <c r="BI477" s="7"/>
      <c r="BJ477" s="7"/>
      <c r="BK477" s="7"/>
      <c r="BL477" s="7"/>
      <c r="BM477" s="7"/>
    </row>
    <row r="478" spans="1:65" ht="15.5"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c r="BC478" s="7"/>
      <c r="BD478" s="7"/>
      <c r="BE478" s="7"/>
      <c r="BF478" s="7"/>
      <c r="BG478" s="7"/>
      <c r="BH478" s="7"/>
      <c r="BI478" s="7"/>
      <c r="BJ478" s="7"/>
      <c r="BK478" s="7"/>
      <c r="BL478" s="7"/>
      <c r="BM478" s="7"/>
    </row>
    <row r="479" spans="1:65" ht="15.5"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c r="AZ479" s="7"/>
      <c r="BA479" s="7"/>
      <c r="BB479" s="7"/>
      <c r="BC479" s="7"/>
      <c r="BD479" s="7"/>
      <c r="BE479" s="7"/>
      <c r="BF479" s="7"/>
      <c r="BG479" s="7"/>
      <c r="BH479" s="7"/>
      <c r="BI479" s="7"/>
      <c r="BJ479" s="7"/>
      <c r="BK479" s="7"/>
      <c r="BL479" s="7"/>
      <c r="BM479" s="7"/>
    </row>
    <row r="480" spans="1:65" ht="15.5"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c r="AZ480" s="7"/>
      <c r="BA480" s="7"/>
      <c r="BB480" s="7"/>
      <c r="BC480" s="7"/>
      <c r="BD480" s="7"/>
      <c r="BE480" s="7"/>
      <c r="BF480" s="7"/>
      <c r="BG480" s="7"/>
      <c r="BH480" s="7"/>
      <c r="BI480" s="7"/>
      <c r="BJ480" s="7"/>
      <c r="BK480" s="7"/>
      <c r="BL480" s="7"/>
      <c r="BM480" s="7"/>
    </row>
    <row r="481" spans="1:65" ht="15.5"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c r="AZ481" s="7"/>
      <c r="BA481" s="7"/>
      <c r="BB481" s="7"/>
      <c r="BC481" s="7"/>
      <c r="BD481" s="7"/>
      <c r="BE481" s="7"/>
      <c r="BF481" s="7"/>
      <c r="BG481" s="7"/>
      <c r="BH481" s="7"/>
      <c r="BI481" s="7"/>
      <c r="BJ481" s="7"/>
      <c r="BK481" s="7"/>
      <c r="BL481" s="7"/>
      <c r="BM481" s="7"/>
    </row>
    <row r="482" spans="1:65" ht="15.5"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7"/>
      <c r="BJ482" s="7"/>
      <c r="BK482" s="7"/>
      <c r="BL482" s="7"/>
      <c r="BM482" s="7"/>
    </row>
    <row r="483" spans="1:65" ht="15.5"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7"/>
      <c r="BJ483" s="7"/>
      <c r="BK483" s="7"/>
      <c r="BL483" s="7"/>
      <c r="BM483" s="7"/>
    </row>
    <row r="484" spans="1:65" ht="15.5"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7"/>
      <c r="BJ484" s="7"/>
      <c r="BK484" s="7"/>
      <c r="BL484" s="7"/>
      <c r="BM484" s="7"/>
    </row>
    <row r="485" spans="1:65" ht="15.5"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c r="AZ485" s="7"/>
      <c r="BA485" s="7"/>
      <c r="BB485" s="7"/>
      <c r="BC485" s="7"/>
      <c r="BD485" s="7"/>
      <c r="BE485" s="7"/>
      <c r="BF485" s="7"/>
      <c r="BG485" s="7"/>
      <c r="BH485" s="7"/>
      <c r="BI485" s="7"/>
      <c r="BJ485" s="7"/>
      <c r="BK485" s="7"/>
      <c r="BL485" s="7"/>
      <c r="BM485" s="7"/>
    </row>
    <row r="486" spans="1:65" ht="15.5"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c r="AZ486" s="7"/>
      <c r="BA486" s="7"/>
      <c r="BB486" s="7"/>
      <c r="BC486" s="7"/>
      <c r="BD486" s="7"/>
      <c r="BE486" s="7"/>
      <c r="BF486" s="7"/>
      <c r="BG486" s="7"/>
      <c r="BH486" s="7"/>
      <c r="BI486" s="7"/>
      <c r="BJ486" s="7"/>
      <c r="BK486" s="7"/>
      <c r="BL486" s="7"/>
      <c r="BM486" s="7"/>
    </row>
    <row r="487" spans="1:65" ht="15.5"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c r="BJ487" s="7"/>
      <c r="BK487" s="7"/>
      <c r="BL487" s="7"/>
      <c r="BM487" s="7"/>
    </row>
    <row r="488" spans="1:65" ht="15.5"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7"/>
      <c r="BJ488" s="7"/>
      <c r="BK488" s="7"/>
      <c r="BL488" s="7"/>
      <c r="BM488" s="7"/>
    </row>
    <row r="489" spans="1:65" ht="15.5"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7"/>
      <c r="BJ489" s="7"/>
      <c r="BK489" s="7"/>
      <c r="BL489" s="7"/>
      <c r="BM489" s="7"/>
    </row>
    <row r="490" spans="1:65" ht="15.5"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c r="AZ490" s="7"/>
      <c r="BA490" s="7"/>
      <c r="BB490" s="7"/>
      <c r="BC490" s="7"/>
      <c r="BD490" s="7"/>
      <c r="BE490" s="7"/>
      <c r="BF490" s="7"/>
      <c r="BG490" s="7"/>
      <c r="BH490" s="7"/>
      <c r="BI490" s="7"/>
      <c r="BJ490" s="7"/>
      <c r="BK490" s="7"/>
      <c r="BL490" s="7"/>
      <c r="BM490" s="7"/>
    </row>
    <row r="491" spans="1:65" ht="15.5"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c r="AZ491" s="7"/>
      <c r="BA491" s="7"/>
      <c r="BB491" s="7"/>
      <c r="BC491" s="7"/>
      <c r="BD491" s="7"/>
      <c r="BE491" s="7"/>
      <c r="BF491" s="7"/>
      <c r="BG491" s="7"/>
      <c r="BH491" s="7"/>
      <c r="BI491" s="7"/>
      <c r="BJ491" s="7"/>
      <c r="BK491" s="7"/>
      <c r="BL491" s="7"/>
      <c r="BM491" s="7"/>
    </row>
    <row r="492" spans="1:65" ht="15.5"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c r="BC492" s="7"/>
      <c r="BD492" s="7"/>
      <c r="BE492" s="7"/>
      <c r="BF492" s="7"/>
      <c r="BG492" s="7"/>
      <c r="BH492" s="7"/>
      <c r="BI492" s="7"/>
      <c r="BJ492" s="7"/>
      <c r="BK492" s="7"/>
      <c r="BL492" s="7"/>
      <c r="BM492" s="7"/>
    </row>
    <row r="493" spans="1:65" ht="15.5"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c r="BA493" s="7"/>
      <c r="BB493" s="7"/>
      <c r="BC493" s="7"/>
      <c r="BD493" s="7"/>
      <c r="BE493" s="7"/>
      <c r="BF493" s="7"/>
      <c r="BG493" s="7"/>
      <c r="BH493" s="7"/>
      <c r="BI493" s="7"/>
      <c r="BJ493" s="7"/>
      <c r="BK493" s="7"/>
      <c r="BL493" s="7"/>
      <c r="BM493" s="7"/>
    </row>
    <row r="494" spans="1:65" ht="15.5"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c r="BC494" s="7"/>
      <c r="BD494" s="7"/>
      <c r="BE494" s="7"/>
      <c r="BF494" s="7"/>
      <c r="BG494" s="7"/>
      <c r="BH494" s="7"/>
      <c r="BI494" s="7"/>
      <c r="BJ494" s="7"/>
      <c r="BK494" s="7"/>
      <c r="BL494" s="7"/>
      <c r="BM494" s="7"/>
    </row>
    <row r="495" spans="1:65" ht="15.5"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c r="BC495" s="7"/>
      <c r="BD495" s="7"/>
      <c r="BE495" s="7"/>
      <c r="BF495" s="7"/>
      <c r="BG495" s="7"/>
      <c r="BH495" s="7"/>
      <c r="BI495" s="7"/>
      <c r="BJ495" s="7"/>
      <c r="BK495" s="7"/>
      <c r="BL495" s="7"/>
      <c r="BM495" s="7"/>
    </row>
    <row r="496" spans="1:65" ht="15.5"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c r="BC496" s="7"/>
      <c r="BD496" s="7"/>
      <c r="BE496" s="7"/>
      <c r="BF496" s="7"/>
      <c r="BG496" s="7"/>
      <c r="BH496" s="7"/>
      <c r="BI496" s="7"/>
      <c r="BJ496" s="7"/>
      <c r="BK496" s="7"/>
      <c r="BL496" s="7"/>
      <c r="BM496" s="7"/>
    </row>
    <row r="497" spans="1:65" ht="15.5"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c r="BC497" s="7"/>
      <c r="BD497" s="7"/>
      <c r="BE497" s="7"/>
      <c r="BF497" s="7"/>
      <c r="BG497" s="7"/>
      <c r="BH497" s="7"/>
      <c r="BI497" s="7"/>
      <c r="BJ497" s="7"/>
      <c r="BK497" s="7"/>
      <c r="BL497" s="7"/>
      <c r="BM497" s="7"/>
    </row>
    <row r="498" spans="1:65" ht="15.5"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c r="BC498" s="7"/>
      <c r="BD498" s="7"/>
      <c r="BE498" s="7"/>
      <c r="BF498" s="7"/>
      <c r="BG498" s="7"/>
      <c r="BH498" s="7"/>
      <c r="BI498" s="7"/>
      <c r="BJ498" s="7"/>
      <c r="BK498" s="7"/>
      <c r="BL498" s="7"/>
      <c r="BM498" s="7"/>
    </row>
    <row r="499" spans="1:65" ht="15.5"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c r="BC499" s="7"/>
      <c r="BD499" s="7"/>
      <c r="BE499" s="7"/>
      <c r="BF499" s="7"/>
      <c r="BG499" s="7"/>
      <c r="BH499" s="7"/>
      <c r="BI499" s="7"/>
      <c r="BJ499" s="7"/>
      <c r="BK499" s="7"/>
      <c r="BL499" s="7"/>
      <c r="BM499" s="7"/>
    </row>
    <row r="500" spans="1:65" ht="15.5"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c r="AZ500" s="7"/>
      <c r="BA500" s="7"/>
      <c r="BB500" s="7"/>
      <c r="BC500" s="7"/>
      <c r="BD500" s="7"/>
      <c r="BE500" s="7"/>
      <c r="BF500" s="7"/>
      <c r="BG500" s="7"/>
      <c r="BH500" s="7"/>
      <c r="BI500" s="7"/>
      <c r="BJ500" s="7"/>
      <c r="BK500" s="7"/>
      <c r="BL500" s="7"/>
      <c r="BM500" s="7"/>
    </row>
    <row r="501" spans="1:65" ht="15.5"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c r="AZ501" s="7"/>
      <c r="BA501" s="7"/>
      <c r="BB501" s="7"/>
      <c r="BC501" s="7"/>
      <c r="BD501" s="7"/>
      <c r="BE501" s="7"/>
      <c r="BF501" s="7"/>
      <c r="BG501" s="7"/>
      <c r="BH501" s="7"/>
      <c r="BI501" s="7"/>
      <c r="BJ501" s="7"/>
      <c r="BK501" s="7"/>
      <c r="BL501" s="7"/>
      <c r="BM501" s="7"/>
    </row>
    <row r="502" spans="1:65" ht="15.5"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7"/>
      <c r="BJ502" s="7"/>
      <c r="BK502" s="7"/>
      <c r="BL502" s="7"/>
      <c r="BM502" s="7"/>
    </row>
    <row r="503" spans="1:65" ht="15.5"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c r="AZ503" s="7"/>
      <c r="BA503" s="7"/>
      <c r="BB503" s="7"/>
      <c r="BC503" s="7"/>
      <c r="BD503" s="7"/>
      <c r="BE503" s="7"/>
      <c r="BF503" s="7"/>
      <c r="BG503" s="7"/>
      <c r="BH503" s="7"/>
      <c r="BI503" s="7"/>
      <c r="BJ503" s="7"/>
      <c r="BK503" s="7"/>
      <c r="BL503" s="7"/>
      <c r="BM503" s="7"/>
    </row>
    <row r="504" spans="1:65" ht="15.5"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c r="AZ504" s="7"/>
      <c r="BA504" s="7"/>
      <c r="BB504" s="7"/>
      <c r="BC504" s="7"/>
      <c r="BD504" s="7"/>
      <c r="BE504" s="7"/>
      <c r="BF504" s="7"/>
      <c r="BG504" s="7"/>
      <c r="BH504" s="7"/>
      <c r="BI504" s="7"/>
      <c r="BJ504" s="7"/>
      <c r="BK504" s="7"/>
      <c r="BL504" s="7"/>
      <c r="BM504" s="7"/>
    </row>
    <row r="505" spans="1:65" ht="15.5"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c r="AZ505" s="7"/>
      <c r="BA505" s="7"/>
      <c r="BB505" s="7"/>
      <c r="BC505" s="7"/>
      <c r="BD505" s="7"/>
      <c r="BE505" s="7"/>
      <c r="BF505" s="7"/>
      <c r="BG505" s="7"/>
      <c r="BH505" s="7"/>
      <c r="BI505" s="7"/>
      <c r="BJ505" s="7"/>
      <c r="BK505" s="7"/>
      <c r="BL505" s="7"/>
      <c r="BM505" s="7"/>
    </row>
    <row r="506" spans="1:65" ht="15.5"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c r="AZ506" s="7"/>
      <c r="BA506" s="7"/>
      <c r="BB506" s="7"/>
      <c r="BC506" s="7"/>
      <c r="BD506" s="7"/>
      <c r="BE506" s="7"/>
      <c r="BF506" s="7"/>
      <c r="BG506" s="7"/>
      <c r="BH506" s="7"/>
      <c r="BI506" s="7"/>
      <c r="BJ506" s="7"/>
      <c r="BK506" s="7"/>
      <c r="BL506" s="7"/>
      <c r="BM506" s="7"/>
    </row>
    <row r="507" spans="1:65" ht="15.5"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c r="BC507" s="7"/>
      <c r="BD507" s="7"/>
      <c r="BE507" s="7"/>
      <c r="BF507" s="7"/>
      <c r="BG507" s="7"/>
      <c r="BH507" s="7"/>
      <c r="BI507" s="7"/>
      <c r="BJ507" s="7"/>
      <c r="BK507" s="7"/>
      <c r="BL507" s="7"/>
      <c r="BM507" s="7"/>
    </row>
    <row r="508" spans="1:65" ht="15.5"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c r="AZ508" s="7"/>
      <c r="BA508" s="7"/>
      <c r="BB508" s="7"/>
      <c r="BC508" s="7"/>
      <c r="BD508" s="7"/>
      <c r="BE508" s="7"/>
      <c r="BF508" s="7"/>
      <c r="BG508" s="7"/>
      <c r="BH508" s="7"/>
      <c r="BI508" s="7"/>
      <c r="BJ508" s="7"/>
      <c r="BK508" s="7"/>
      <c r="BL508" s="7"/>
      <c r="BM508" s="7"/>
    </row>
    <row r="509" spans="1:65" ht="15.5"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c r="AZ509" s="7"/>
      <c r="BA509" s="7"/>
      <c r="BB509" s="7"/>
      <c r="BC509" s="7"/>
      <c r="BD509" s="7"/>
      <c r="BE509" s="7"/>
      <c r="BF509" s="7"/>
      <c r="BG509" s="7"/>
      <c r="BH509" s="7"/>
      <c r="BI509" s="7"/>
      <c r="BJ509" s="7"/>
      <c r="BK509" s="7"/>
      <c r="BL509" s="7"/>
      <c r="BM509" s="7"/>
    </row>
    <row r="510" spans="1:65" ht="15.5"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c r="AZ510" s="7"/>
      <c r="BA510" s="7"/>
      <c r="BB510" s="7"/>
      <c r="BC510" s="7"/>
      <c r="BD510" s="7"/>
      <c r="BE510" s="7"/>
      <c r="BF510" s="7"/>
      <c r="BG510" s="7"/>
      <c r="BH510" s="7"/>
      <c r="BI510" s="7"/>
      <c r="BJ510" s="7"/>
      <c r="BK510" s="7"/>
      <c r="BL510" s="7"/>
      <c r="BM510" s="7"/>
    </row>
    <row r="511" spans="1:65" ht="15.5"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c r="AZ511" s="7"/>
      <c r="BA511" s="7"/>
      <c r="BB511" s="7"/>
      <c r="BC511" s="7"/>
      <c r="BD511" s="7"/>
      <c r="BE511" s="7"/>
      <c r="BF511" s="7"/>
      <c r="BG511" s="7"/>
      <c r="BH511" s="7"/>
      <c r="BI511" s="7"/>
      <c r="BJ511" s="7"/>
      <c r="BK511" s="7"/>
      <c r="BL511" s="7"/>
      <c r="BM511" s="7"/>
    </row>
    <row r="512" spans="1:65" ht="15.5"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c r="AZ512" s="7"/>
      <c r="BA512" s="7"/>
      <c r="BB512" s="7"/>
      <c r="BC512" s="7"/>
      <c r="BD512" s="7"/>
      <c r="BE512" s="7"/>
      <c r="BF512" s="7"/>
      <c r="BG512" s="7"/>
      <c r="BH512" s="7"/>
      <c r="BI512" s="7"/>
      <c r="BJ512" s="7"/>
      <c r="BK512" s="7"/>
      <c r="BL512" s="7"/>
      <c r="BM512" s="7"/>
    </row>
    <row r="513" spans="1:65" ht="15.5"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c r="AZ513" s="7"/>
      <c r="BA513" s="7"/>
      <c r="BB513" s="7"/>
      <c r="BC513" s="7"/>
      <c r="BD513" s="7"/>
      <c r="BE513" s="7"/>
      <c r="BF513" s="7"/>
      <c r="BG513" s="7"/>
      <c r="BH513" s="7"/>
      <c r="BI513" s="7"/>
      <c r="BJ513" s="7"/>
      <c r="BK513" s="7"/>
      <c r="BL513" s="7"/>
      <c r="BM513" s="7"/>
    </row>
    <row r="514" spans="1:65" ht="15.5"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c r="AZ514" s="7"/>
      <c r="BA514" s="7"/>
      <c r="BB514" s="7"/>
      <c r="BC514" s="7"/>
      <c r="BD514" s="7"/>
      <c r="BE514" s="7"/>
      <c r="BF514" s="7"/>
      <c r="BG514" s="7"/>
      <c r="BH514" s="7"/>
      <c r="BI514" s="7"/>
      <c r="BJ514" s="7"/>
      <c r="BK514" s="7"/>
      <c r="BL514" s="7"/>
      <c r="BM514" s="7"/>
    </row>
    <row r="515" spans="1:65" ht="15.5"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c r="AZ515" s="7"/>
      <c r="BA515" s="7"/>
      <c r="BB515" s="7"/>
      <c r="BC515" s="7"/>
      <c r="BD515" s="7"/>
      <c r="BE515" s="7"/>
      <c r="BF515" s="7"/>
      <c r="BG515" s="7"/>
      <c r="BH515" s="7"/>
      <c r="BI515" s="7"/>
      <c r="BJ515" s="7"/>
      <c r="BK515" s="7"/>
      <c r="BL515" s="7"/>
      <c r="BM515" s="7"/>
    </row>
    <row r="516" spans="1:65" ht="15.5"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c r="AZ516" s="7"/>
      <c r="BA516" s="7"/>
      <c r="BB516" s="7"/>
      <c r="BC516" s="7"/>
      <c r="BD516" s="7"/>
      <c r="BE516" s="7"/>
      <c r="BF516" s="7"/>
      <c r="BG516" s="7"/>
      <c r="BH516" s="7"/>
      <c r="BI516" s="7"/>
      <c r="BJ516" s="7"/>
      <c r="BK516" s="7"/>
      <c r="BL516" s="7"/>
      <c r="BM516" s="7"/>
    </row>
    <row r="517" spans="1:65" ht="15.5"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Y517" s="7"/>
      <c r="AZ517" s="7"/>
      <c r="BA517" s="7"/>
      <c r="BB517" s="7"/>
      <c r="BC517" s="7"/>
      <c r="BD517" s="7"/>
      <c r="BE517" s="7"/>
      <c r="BF517" s="7"/>
      <c r="BG517" s="7"/>
      <c r="BH517" s="7"/>
      <c r="BI517" s="7"/>
      <c r="BJ517" s="7"/>
      <c r="BK517" s="7"/>
      <c r="BL517" s="7"/>
      <c r="BM517" s="7"/>
    </row>
    <row r="518" spans="1:65" ht="15.5"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Y518" s="7"/>
      <c r="AZ518" s="7"/>
      <c r="BA518" s="7"/>
      <c r="BB518" s="7"/>
      <c r="BC518" s="7"/>
      <c r="BD518" s="7"/>
      <c r="BE518" s="7"/>
      <c r="BF518" s="7"/>
      <c r="BG518" s="7"/>
      <c r="BH518" s="7"/>
      <c r="BI518" s="7"/>
      <c r="BJ518" s="7"/>
      <c r="BK518" s="7"/>
      <c r="BL518" s="7"/>
      <c r="BM518" s="7"/>
    </row>
    <row r="519" spans="1:65" ht="15.5"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c r="BC519" s="7"/>
      <c r="BD519" s="7"/>
      <c r="BE519" s="7"/>
      <c r="BF519" s="7"/>
      <c r="BG519" s="7"/>
      <c r="BH519" s="7"/>
      <c r="BI519" s="7"/>
      <c r="BJ519" s="7"/>
      <c r="BK519" s="7"/>
      <c r="BL519" s="7"/>
      <c r="BM519" s="7"/>
    </row>
    <row r="520" spans="1:65" ht="15.5"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c r="AX520" s="7"/>
      <c r="AY520" s="7"/>
      <c r="AZ520" s="7"/>
      <c r="BA520" s="7"/>
      <c r="BB520" s="7"/>
      <c r="BC520" s="7"/>
      <c r="BD520" s="7"/>
      <c r="BE520" s="7"/>
      <c r="BF520" s="7"/>
      <c r="BG520" s="7"/>
      <c r="BH520" s="7"/>
      <c r="BI520" s="7"/>
      <c r="BJ520" s="7"/>
      <c r="BK520" s="7"/>
      <c r="BL520" s="7"/>
      <c r="BM520" s="7"/>
    </row>
    <row r="521" spans="1:65" ht="15.5"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c r="AX521" s="7"/>
      <c r="AY521" s="7"/>
      <c r="AZ521" s="7"/>
      <c r="BA521" s="7"/>
      <c r="BB521" s="7"/>
      <c r="BC521" s="7"/>
      <c r="BD521" s="7"/>
      <c r="BE521" s="7"/>
      <c r="BF521" s="7"/>
      <c r="BG521" s="7"/>
      <c r="BH521" s="7"/>
      <c r="BI521" s="7"/>
      <c r="BJ521" s="7"/>
      <c r="BK521" s="7"/>
      <c r="BL521" s="7"/>
      <c r="BM521" s="7"/>
    </row>
    <row r="522" spans="1:65" ht="15.5"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c r="AX522" s="7"/>
      <c r="AY522" s="7"/>
      <c r="AZ522" s="7"/>
      <c r="BA522" s="7"/>
      <c r="BB522" s="7"/>
      <c r="BC522" s="7"/>
      <c r="BD522" s="7"/>
      <c r="BE522" s="7"/>
      <c r="BF522" s="7"/>
      <c r="BG522" s="7"/>
      <c r="BH522" s="7"/>
      <c r="BI522" s="7"/>
      <c r="BJ522" s="7"/>
      <c r="BK522" s="7"/>
      <c r="BL522" s="7"/>
      <c r="BM522" s="7"/>
    </row>
    <row r="523" spans="1:65" ht="15.5"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c r="AX523" s="7"/>
      <c r="AY523" s="7"/>
      <c r="AZ523" s="7"/>
      <c r="BA523" s="7"/>
      <c r="BB523" s="7"/>
      <c r="BC523" s="7"/>
      <c r="BD523" s="7"/>
      <c r="BE523" s="7"/>
      <c r="BF523" s="7"/>
      <c r="BG523" s="7"/>
      <c r="BH523" s="7"/>
      <c r="BI523" s="7"/>
      <c r="BJ523" s="7"/>
      <c r="BK523" s="7"/>
      <c r="BL523" s="7"/>
      <c r="BM523" s="7"/>
    </row>
    <row r="524" spans="1:65" ht="15.5"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X524" s="7"/>
      <c r="AY524" s="7"/>
      <c r="AZ524" s="7"/>
      <c r="BA524" s="7"/>
      <c r="BB524" s="7"/>
      <c r="BC524" s="7"/>
      <c r="BD524" s="7"/>
      <c r="BE524" s="7"/>
      <c r="BF524" s="7"/>
      <c r="BG524" s="7"/>
      <c r="BH524" s="7"/>
      <c r="BI524" s="7"/>
      <c r="BJ524" s="7"/>
      <c r="BK524" s="7"/>
      <c r="BL524" s="7"/>
      <c r="BM524" s="7"/>
    </row>
    <row r="525" spans="1:65" ht="15.5"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c r="AX525" s="7"/>
      <c r="AY525" s="7"/>
      <c r="AZ525" s="7"/>
      <c r="BA525" s="7"/>
      <c r="BB525" s="7"/>
      <c r="BC525" s="7"/>
      <c r="BD525" s="7"/>
      <c r="BE525" s="7"/>
      <c r="BF525" s="7"/>
      <c r="BG525" s="7"/>
      <c r="BH525" s="7"/>
      <c r="BI525" s="7"/>
      <c r="BJ525" s="7"/>
      <c r="BK525" s="7"/>
      <c r="BL525" s="7"/>
      <c r="BM525" s="7"/>
    </row>
    <row r="526" spans="1:65" ht="15.5"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c r="AX526" s="7"/>
      <c r="AY526" s="7"/>
      <c r="AZ526" s="7"/>
      <c r="BA526" s="7"/>
      <c r="BB526" s="7"/>
      <c r="BC526" s="7"/>
      <c r="BD526" s="7"/>
      <c r="BE526" s="7"/>
      <c r="BF526" s="7"/>
      <c r="BG526" s="7"/>
      <c r="BH526" s="7"/>
      <c r="BI526" s="7"/>
      <c r="BJ526" s="7"/>
      <c r="BK526" s="7"/>
      <c r="BL526" s="7"/>
      <c r="BM526" s="7"/>
    </row>
    <row r="527" spans="1:65" ht="15.5"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c r="AX527" s="7"/>
      <c r="AY527" s="7"/>
      <c r="AZ527" s="7"/>
      <c r="BA527" s="7"/>
      <c r="BB527" s="7"/>
      <c r="BC527" s="7"/>
      <c r="BD527" s="7"/>
      <c r="BE527" s="7"/>
      <c r="BF527" s="7"/>
      <c r="BG527" s="7"/>
      <c r="BH527" s="7"/>
      <c r="BI527" s="7"/>
      <c r="BJ527" s="7"/>
      <c r="BK527" s="7"/>
      <c r="BL527" s="7"/>
      <c r="BM527" s="7"/>
    </row>
    <row r="528" spans="1:65" ht="15.5"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c r="AX528" s="7"/>
      <c r="AY528" s="7"/>
      <c r="AZ528" s="7"/>
      <c r="BA528" s="7"/>
      <c r="BB528" s="7"/>
      <c r="BC528" s="7"/>
      <c r="BD528" s="7"/>
      <c r="BE528" s="7"/>
      <c r="BF528" s="7"/>
      <c r="BG528" s="7"/>
      <c r="BH528" s="7"/>
      <c r="BI528" s="7"/>
      <c r="BJ528" s="7"/>
      <c r="BK528" s="7"/>
      <c r="BL528" s="7"/>
      <c r="BM528" s="7"/>
    </row>
    <row r="529" spans="1:65" ht="15.5"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c r="AX529" s="7"/>
      <c r="AY529" s="7"/>
      <c r="AZ529" s="7"/>
      <c r="BA529" s="7"/>
      <c r="BB529" s="7"/>
      <c r="BC529" s="7"/>
      <c r="BD529" s="7"/>
      <c r="BE529" s="7"/>
      <c r="BF529" s="7"/>
      <c r="BG529" s="7"/>
      <c r="BH529" s="7"/>
      <c r="BI529" s="7"/>
      <c r="BJ529" s="7"/>
      <c r="BK529" s="7"/>
      <c r="BL529" s="7"/>
      <c r="BM529" s="7"/>
    </row>
    <row r="530" spans="1:65" ht="15.5"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c r="AX530" s="7"/>
      <c r="AY530" s="7"/>
      <c r="AZ530" s="7"/>
      <c r="BA530" s="7"/>
      <c r="BB530" s="7"/>
      <c r="BC530" s="7"/>
      <c r="BD530" s="7"/>
      <c r="BE530" s="7"/>
      <c r="BF530" s="7"/>
      <c r="BG530" s="7"/>
      <c r="BH530" s="7"/>
      <c r="BI530" s="7"/>
      <c r="BJ530" s="7"/>
      <c r="BK530" s="7"/>
      <c r="BL530" s="7"/>
      <c r="BM530" s="7"/>
    </row>
    <row r="531" spans="1:65" ht="15.5"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c r="AX531" s="7"/>
      <c r="AY531" s="7"/>
      <c r="AZ531" s="7"/>
      <c r="BA531" s="7"/>
      <c r="BB531" s="7"/>
      <c r="BC531" s="7"/>
      <c r="BD531" s="7"/>
      <c r="BE531" s="7"/>
      <c r="BF531" s="7"/>
      <c r="BG531" s="7"/>
      <c r="BH531" s="7"/>
      <c r="BI531" s="7"/>
      <c r="BJ531" s="7"/>
      <c r="BK531" s="7"/>
      <c r="BL531" s="7"/>
      <c r="BM531" s="7"/>
    </row>
    <row r="532" spans="1:65" ht="15.5"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c r="AX532" s="7"/>
      <c r="AY532" s="7"/>
      <c r="AZ532" s="7"/>
      <c r="BA532" s="7"/>
      <c r="BB532" s="7"/>
      <c r="BC532" s="7"/>
      <c r="BD532" s="7"/>
      <c r="BE532" s="7"/>
      <c r="BF532" s="7"/>
      <c r="BG532" s="7"/>
      <c r="BH532" s="7"/>
      <c r="BI532" s="7"/>
      <c r="BJ532" s="7"/>
      <c r="BK532" s="7"/>
      <c r="BL532" s="7"/>
      <c r="BM532" s="7"/>
    </row>
    <row r="533" spans="1:65" ht="15.5"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c r="AX533" s="7"/>
      <c r="AY533" s="7"/>
      <c r="AZ533" s="7"/>
      <c r="BA533" s="7"/>
      <c r="BB533" s="7"/>
      <c r="BC533" s="7"/>
      <c r="BD533" s="7"/>
      <c r="BE533" s="7"/>
      <c r="BF533" s="7"/>
      <c r="BG533" s="7"/>
      <c r="BH533" s="7"/>
      <c r="BI533" s="7"/>
      <c r="BJ533" s="7"/>
      <c r="BK533" s="7"/>
      <c r="BL533" s="7"/>
      <c r="BM533" s="7"/>
    </row>
    <row r="534" spans="1:65" ht="15.5"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c r="AX534" s="7"/>
      <c r="AY534" s="7"/>
      <c r="AZ534" s="7"/>
      <c r="BA534" s="7"/>
      <c r="BB534" s="7"/>
      <c r="BC534" s="7"/>
      <c r="BD534" s="7"/>
      <c r="BE534" s="7"/>
      <c r="BF534" s="7"/>
      <c r="BG534" s="7"/>
      <c r="BH534" s="7"/>
      <c r="BI534" s="7"/>
      <c r="BJ534" s="7"/>
      <c r="BK534" s="7"/>
      <c r="BL534" s="7"/>
      <c r="BM534" s="7"/>
    </row>
    <row r="535" spans="1:65" ht="15.5"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c r="AX535" s="7"/>
      <c r="AY535" s="7"/>
      <c r="AZ535" s="7"/>
      <c r="BA535" s="7"/>
      <c r="BB535" s="7"/>
      <c r="BC535" s="7"/>
      <c r="BD535" s="7"/>
      <c r="BE535" s="7"/>
      <c r="BF535" s="7"/>
      <c r="BG535" s="7"/>
      <c r="BH535" s="7"/>
      <c r="BI535" s="7"/>
      <c r="BJ535" s="7"/>
      <c r="BK535" s="7"/>
      <c r="BL535" s="7"/>
      <c r="BM535" s="7"/>
    </row>
    <row r="536" spans="1:65" ht="15.5"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c r="AX536" s="7"/>
      <c r="AY536" s="7"/>
      <c r="AZ536" s="7"/>
      <c r="BA536" s="7"/>
      <c r="BB536" s="7"/>
      <c r="BC536" s="7"/>
      <c r="BD536" s="7"/>
      <c r="BE536" s="7"/>
      <c r="BF536" s="7"/>
      <c r="BG536" s="7"/>
      <c r="BH536" s="7"/>
      <c r="BI536" s="7"/>
      <c r="BJ536" s="7"/>
      <c r="BK536" s="7"/>
      <c r="BL536" s="7"/>
      <c r="BM536" s="7"/>
    </row>
    <row r="537" spans="1:65" ht="15.5"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c r="AX537" s="7"/>
      <c r="AY537" s="7"/>
      <c r="AZ537" s="7"/>
      <c r="BA537" s="7"/>
      <c r="BB537" s="7"/>
      <c r="BC537" s="7"/>
      <c r="BD537" s="7"/>
      <c r="BE537" s="7"/>
      <c r="BF537" s="7"/>
      <c r="BG537" s="7"/>
      <c r="BH537" s="7"/>
      <c r="BI537" s="7"/>
      <c r="BJ537" s="7"/>
      <c r="BK537" s="7"/>
      <c r="BL537" s="7"/>
      <c r="BM537" s="7"/>
    </row>
    <row r="538" spans="1:65" ht="15.5"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c r="AX538" s="7"/>
      <c r="AY538" s="7"/>
      <c r="AZ538" s="7"/>
      <c r="BA538" s="7"/>
      <c r="BB538" s="7"/>
      <c r="BC538" s="7"/>
      <c r="BD538" s="7"/>
      <c r="BE538" s="7"/>
      <c r="BF538" s="7"/>
      <c r="BG538" s="7"/>
      <c r="BH538" s="7"/>
      <c r="BI538" s="7"/>
      <c r="BJ538" s="7"/>
      <c r="BK538" s="7"/>
      <c r="BL538" s="7"/>
      <c r="BM538" s="7"/>
    </row>
    <row r="539" spans="1:65" ht="15.5"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c r="AX539" s="7"/>
      <c r="AY539" s="7"/>
      <c r="AZ539" s="7"/>
      <c r="BA539" s="7"/>
      <c r="BB539" s="7"/>
      <c r="BC539" s="7"/>
      <c r="BD539" s="7"/>
      <c r="BE539" s="7"/>
      <c r="BF539" s="7"/>
      <c r="BG539" s="7"/>
      <c r="BH539" s="7"/>
      <c r="BI539" s="7"/>
      <c r="BJ539" s="7"/>
      <c r="BK539" s="7"/>
      <c r="BL539" s="7"/>
      <c r="BM539" s="7"/>
    </row>
    <row r="540" spans="1:65" ht="15.5"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c r="AX540" s="7"/>
      <c r="AY540" s="7"/>
      <c r="AZ540" s="7"/>
      <c r="BA540" s="7"/>
      <c r="BB540" s="7"/>
      <c r="BC540" s="7"/>
      <c r="BD540" s="7"/>
      <c r="BE540" s="7"/>
      <c r="BF540" s="7"/>
      <c r="BG540" s="7"/>
      <c r="BH540" s="7"/>
      <c r="BI540" s="7"/>
      <c r="BJ540" s="7"/>
      <c r="BK540" s="7"/>
      <c r="BL540" s="7"/>
      <c r="BM540" s="7"/>
    </row>
    <row r="541" spans="1:65" ht="15.5"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c r="AX541" s="7"/>
      <c r="AY541" s="7"/>
      <c r="AZ541" s="7"/>
      <c r="BA541" s="7"/>
      <c r="BB541" s="7"/>
      <c r="BC541" s="7"/>
      <c r="BD541" s="7"/>
      <c r="BE541" s="7"/>
      <c r="BF541" s="7"/>
      <c r="BG541" s="7"/>
      <c r="BH541" s="7"/>
      <c r="BI541" s="7"/>
      <c r="BJ541" s="7"/>
      <c r="BK541" s="7"/>
      <c r="BL541" s="7"/>
      <c r="BM541" s="7"/>
    </row>
    <row r="542" spans="1:65" ht="15.5"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X542" s="7"/>
      <c r="AY542" s="7"/>
      <c r="AZ542" s="7"/>
      <c r="BA542" s="7"/>
      <c r="BB542" s="7"/>
      <c r="BC542" s="7"/>
      <c r="BD542" s="7"/>
      <c r="BE542" s="7"/>
      <c r="BF542" s="7"/>
      <c r="BG542" s="7"/>
      <c r="BH542" s="7"/>
      <c r="BI542" s="7"/>
      <c r="BJ542" s="7"/>
      <c r="BK542" s="7"/>
      <c r="BL542" s="7"/>
      <c r="BM542" s="7"/>
    </row>
    <row r="543" spans="1:65" ht="15.5"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c r="AX543" s="7"/>
      <c r="AY543" s="7"/>
      <c r="AZ543" s="7"/>
      <c r="BA543" s="7"/>
      <c r="BB543" s="7"/>
      <c r="BC543" s="7"/>
      <c r="BD543" s="7"/>
      <c r="BE543" s="7"/>
      <c r="BF543" s="7"/>
      <c r="BG543" s="7"/>
      <c r="BH543" s="7"/>
      <c r="BI543" s="7"/>
      <c r="BJ543" s="7"/>
      <c r="BK543" s="7"/>
      <c r="BL543" s="7"/>
      <c r="BM543" s="7"/>
    </row>
    <row r="544" spans="1:65" ht="15.5"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c r="AX544" s="7"/>
      <c r="AY544" s="7"/>
      <c r="AZ544" s="7"/>
      <c r="BA544" s="7"/>
      <c r="BB544" s="7"/>
      <c r="BC544" s="7"/>
      <c r="BD544" s="7"/>
      <c r="BE544" s="7"/>
      <c r="BF544" s="7"/>
      <c r="BG544" s="7"/>
      <c r="BH544" s="7"/>
      <c r="BI544" s="7"/>
      <c r="BJ544" s="7"/>
      <c r="BK544" s="7"/>
      <c r="BL544" s="7"/>
      <c r="BM544" s="7"/>
    </row>
    <row r="545" spans="1:65" ht="15.5"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c r="AX545" s="7"/>
      <c r="AY545" s="7"/>
      <c r="AZ545" s="7"/>
      <c r="BA545" s="7"/>
      <c r="BB545" s="7"/>
      <c r="BC545" s="7"/>
      <c r="BD545" s="7"/>
      <c r="BE545" s="7"/>
      <c r="BF545" s="7"/>
      <c r="BG545" s="7"/>
      <c r="BH545" s="7"/>
      <c r="BI545" s="7"/>
      <c r="BJ545" s="7"/>
      <c r="BK545" s="7"/>
      <c r="BL545" s="7"/>
      <c r="BM545" s="7"/>
    </row>
    <row r="546" spans="1:65" ht="15.5"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c r="AX546" s="7"/>
      <c r="AY546" s="7"/>
      <c r="AZ546" s="7"/>
      <c r="BA546" s="7"/>
      <c r="BB546" s="7"/>
      <c r="BC546" s="7"/>
      <c r="BD546" s="7"/>
      <c r="BE546" s="7"/>
      <c r="BF546" s="7"/>
      <c r="BG546" s="7"/>
      <c r="BH546" s="7"/>
      <c r="BI546" s="7"/>
      <c r="BJ546" s="7"/>
      <c r="BK546" s="7"/>
      <c r="BL546" s="7"/>
      <c r="BM546" s="7"/>
    </row>
    <row r="547" spans="1:65" ht="15.5"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c r="AX547" s="7"/>
      <c r="AY547" s="7"/>
      <c r="AZ547" s="7"/>
      <c r="BA547" s="7"/>
      <c r="BB547" s="7"/>
      <c r="BC547" s="7"/>
      <c r="BD547" s="7"/>
      <c r="BE547" s="7"/>
      <c r="BF547" s="7"/>
      <c r="BG547" s="7"/>
      <c r="BH547" s="7"/>
      <c r="BI547" s="7"/>
      <c r="BJ547" s="7"/>
      <c r="BK547" s="7"/>
      <c r="BL547" s="7"/>
      <c r="BM547" s="7"/>
    </row>
    <row r="548" spans="1:65" ht="15.5"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c r="AX548" s="7"/>
      <c r="AY548" s="7"/>
      <c r="AZ548" s="7"/>
      <c r="BA548" s="7"/>
      <c r="BB548" s="7"/>
      <c r="BC548" s="7"/>
      <c r="BD548" s="7"/>
      <c r="BE548" s="7"/>
      <c r="BF548" s="7"/>
      <c r="BG548" s="7"/>
      <c r="BH548" s="7"/>
      <c r="BI548" s="7"/>
      <c r="BJ548" s="7"/>
      <c r="BK548" s="7"/>
      <c r="BL548" s="7"/>
      <c r="BM548" s="7"/>
    </row>
    <row r="549" spans="1:65" ht="15.5"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c r="AX549" s="7"/>
      <c r="AY549" s="7"/>
      <c r="AZ549" s="7"/>
      <c r="BA549" s="7"/>
      <c r="BB549" s="7"/>
      <c r="BC549" s="7"/>
      <c r="BD549" s="7"/>
      <c r="BE549" s="7"/>
      <c r="BF549" s="7"/>
      <c r="BG549" s="7"/>
      <c r="BH549" s="7"/>
      <c r="BI549" s="7"/>
      <c r="BJ549" s="7"/>
      <c r="BK549" s="7"/>
      <c r="BL549" s="7"/>
      <c r="BM549" s="7"/>
    </row>
    <row r="550" spans="1:65" ht="15.5"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c r="AX550" s="7"/>
      <c r="AY550" s="7"/>
      <c r="AZ550" s="7"/>
      <c r="BA550" s="7"/>
      <c r="BB550" s="7"/>
      <c r="BC550" s="7"/>
      <c r="BD550" s="7"/>
      <c r="BE550" s="7"/>
      <c r="BF550" s="7"/>
      <c r="BG550" s="7"/>
      <c r="BH550" s="7"/>
      <c r="BI550" s="7"/>
      <c r="BJ550" s="7"/>
      <c r="BK550" s="7"/>
      <c r="BL550" s="7"/>
      <c r="BM550" s="7"/>
    </row>
    <row r="551" spans="1:65" ht="15.5"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c r="AX551" s="7"/>
      <c r="AY551" s="7"/>
      <c r="AZ551" s="7"/>
      <c r="BA551" s="7"/>
      <c r="BB551" s="7"/>
      <c r="BC551" s="7"/>
      <c r="BD551" s="7"/>
      <c r="BE551" s="7"/>
      <c r="BF551" s="7"/>
      <c r="BG551" s="7"/>
      <c r="BH551" s="7"/>
      <c r="BI551" s="7"/>
      <c r="BJ551" s="7"/>
      <c r="BK551" s="7"/>
      <c r="BL551" s="7"/>
      <c r="BM551" s="7"/>
    </row>
    <row r="552" spans="1:65" ht="15.5"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c r="AX552" s="7"/>
      <c r="AY552" s="7"/>
      <c r="AZ552" s="7"/>
      <c r="BA552" s="7"/>
      <c r="BB552" s="7"/>
      <c r="BC552" s="7"/>
      <c r="BD552" s="7"/>
      <c r="BE552" s="7"/>
      <c r="BF552" s="7"/>
      <c r="BG552" s="7"/>
      <c r="BH552" s="7"/>
      <c r="BI552" s="7"/>
      <c r="BJ552" s="7"/>
      <c r="BK552" s="7"/>
      <c r="BL552" s="7"/>
      <c r="BM552" s="7"/>
    </row>
    <row r="553" spans="1:65" ht="15.5"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c r="AX553" s="7"/>
      <c r="AY553" s="7"/>
      <c r="AZ553" s="7"/>
      <c r="BA553" s="7"/>
      <c r="BB553" s="7"/>
      <c r="BC553" s="7"/>
      <c r="BD553" s="7"/>
      <c r="BE553" s="7"/>
      <c r="BF553" s="7"/>
      <c r="BG553" s="7"/>
      <c r="BH553" s="7"/>
      <c r="BI553" s="7"/>
      <c r="BJ553" s="7"/>
      <c r="BK553" s="7"/>
      <c r="BL553" s="7"/>
      <c r="BM553" s="7"/>
    </row>
    <row r="554" spans="1:65" ht="15.5"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c r="AX554" s="7"/>
      <c r="AY554" s="7"/>
      <c r="AZ554" s="7"/>
      <c r="BA554" s="7"/>
      <c r="BB554" s="7"/>
      <c r="BC554" s="7"/>
      <c r="BD554" s="7"/>
      <c r="BE554" s="7"/>
      <c r="BF554" s="7"/>
      <c r="BG554" s="7"/>
      <c r="BH554" s="7"/>
      <c r="BI554" s="7"/>
      <c r="BJ554" s="7"/>
      <c r="BK554" s="7"/>
      <c r="BL554" s="7"/>
      <c r="BM554" s="7"/>
    </row>
    <row r="555" spans="1:65" ht="15.5"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c r="AX555" s="7"/>
      <c r="AY555" s="7"/>
      <c r="AZ555" s="7"/>
      <c r="BA555" s="7"/>
      <c r="BB555" s="7"/>
      <c r="BC555" s="7"/>
      <c r="BD555" s="7"/>
      <c r="BE555" s="7"/>
      <c r="BF555" s="7"/>
      <c r="BG555" s="7"/>
      <c r="BH555" s="7"/>
      <c r="BI555" s="7"/>
      <c r="BJ555" s="7"/>
      <c r="BK555" s="7"/>
      <c r="BL555" s="7"/>
      <c r="BM555" s="7"/>
    </row>
    <row r="556" spans="1:65" ht="15.5"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c r="AX556" s="7"/>
      <c r="AY556" s="7"/>
      <c r="AZ556" s="7"/>
      <c r="BA556" s="7"/>
      <c r="BB556" s="7"/>
      <c r="BC556" s="7"/>
      <c r="BD556" s="7"/>
      <c r="BE556" s="7"/>
      <c r="BF556" s="7"/>
      <c r="BG556" s="7"/>
      <c r="BH556" s="7"/>
      <c r="BI556" s="7"/>
      <c r="BJ556" s="7"/>
      <c r="BK556" s="7"/>
      <c r="BL556" s="7"/>
      <c r="BM556" s="7"/>
    </row>
    <row r="557" spans="1:65" ht="15.5"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c r="AX557" s="7"/>
      <c r="AY557" s="7"/>
      <c r="AZ557" s="7"/>
      <c r="BA557" s="7"/>
      <c r="BB557" s="7"/>
      <c r="BC557" s="7"/>
      <c r="BD557" s="7"/>
      <c r="BE557" s="7"/>
      <c r="BF557" s="7"/>
      <c r="BG557" s="7"/>
      <c r="BH557" s="7"/>
      <c r="BI557" s="7"/>
      <c r="BJ557" s="7"/>
      <c r="BK557" s="7"/>
      <c r="BL557" s="7"/>
      <c r="BM557" s="7"/>
    </row>
    <row r="558" spans="1:65" ht="15.5"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c r="AX558" s="7"/>
      <c r="AY558" s="7"/>
      <c r="AZ558" s="7"/>
      <c r="BA558" s="7"/>
      <c r="BB558" s="7"/>
      <c r="BC558" s="7"/>
      <c r="BD558" s="7"/>
      <c r="BE558" s="7"/>
      <c r="BF558" s="7"/>
      <c r="BG558" s="7"/>
      <c r="BH558" s="7"/>
      <c r="BI558" s="7"/>
      <c r="BJ558" s="7"/>
      <c r="BK558" s="7"/>
      <c r="BL558" s="7"/>
      <c r="BM558" s="7"/>
    </row>
    <row r="559" spans="1:65" ht="15.5"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c r="AX559" s="7"/>
      <c r="AY559" s="7"/>
      <c r="AZ559" s="7"/>
      <c r="BA559" s="7"/>
      <c r="BB559" s="7"/>
      <c r="BC559" s="7"/>
      <c r="BD559" s="7"/>
      <c r="BE559" s="7"/>
      <c r="BF559" s="7"/>
      <c r="BG559" s="7"/>
      <c r="BH559" s="7"/>
      <c r="BI559" s="7"/>
      <c r="BJ559" s="7"/>
      <c r="BK559" s="7"/>
      <c r="BL559" s="7"/>
      <c r="BM559" s="7"/>
    </row>
    <row r="560" spans="1:65" ht="15.5"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c r="AX560" s="7"/>
      <c r="AY560" s="7"/>
      <c r="AZ560" s="7"/>
      <c r="BA560" s="7"/>
      <c r="BB560" s="7"/>
      <c r="BC560" s="7"/>
      <c r="BD560" s="7"/>
      <c r="BE560" s="7"/>
      <c r="BF560" s="7"/>
      <c r="BG560" s="7"/>
      <c r="BH560" s="7"/>
      <c r="BI560" s="7"/>
      <c r="BJ560" s="7"/>
      <c r="BK560" s="7"/>
      <c r="BL560" s="7"/>
      <c r="BM560" s="7"/>
    </row>
    <row r="561" spans="1:65" ht="15.5"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c r="AX561" s="7"/>
      <c r="AY561" s="7"/>
      <c r="AZ561" s="7"/>
      <c r="BA561" s="7"/>
      <c r="BB561" s="7"/>
      <c r="BC561" s="7"/>
      <c r="BD561" s="7"/>
      <c r="BE561" s="7"/>
      <c r="BF561" s="7"/>
      <c r="BG561" s="7"/>
      <c r="BH561" s="7"/>
      <c r="BI561" s="7"/>
      <c r="BJ561" s="7"/>
      <c r="BK561" s="7"/>
      <c r="BL561" s="7"/>
      <c r="BM561" s="7"/>
    </row>
    <row r="562" spans="1:65" ht="15.5"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c r="AX562" s="7"/>
      <c r="AY562" s="7"/>
      <c r="AZ562" s="7"/>
      <c r="BA562" s="7"/>
      <c r="BB562" s="7"/>
      <c r="BC562" s="7"/>
      <c r="BD562" s="7"/>
      <c r="BE562" s="7"/>
      <c r="BF562" s="7"/>
      <c r="BG562" s="7"/>
      <c r="BH562" s="7"/>
      <c r="BI562" s="7"/>
      <c r="BJ562" s="7"/>
      <c r="BK562" s="7"/>
      <c r="BL562" s="7"/>
      <c r="BM562" s="7"/>
    </row>
    <row r="563" spans="1:65" ht="15.5"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c r="AX563" s="7"/>
      <c r="AY563" s="7"/>
      <c r="AZ563" s="7"/>
      <c r="BA563" s="7"/>
      <c r="BB563" s="7"/>
      <c r="BC563" s="7"/>
      <c r="BD563" s="7"/>
      <c r="BE563" s="7"/>
      <c r="BF563" s="7"/>
      <c r="BG563" s="7"/>
      <c r="BH563" s="7"/>
      <c r="BI563" s="7"/>
      <c r="BJ563" s="7"/>
      <c r="BK563" s="7"/>
      <c r="BL563" s="7"/>
      <c r="BM563" s="7"/>
    </row>
    <row r="564" spans="1:65" ht="15.5"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c r="AX564" s="7"/>
      <c r="AY564" s="7"/>
      <c r="AZ564" s="7"/>
      <c r="BA564" s="7"/>
      <c r="BB564" s="7"/>
      <c r="BC564" s="7"/>
      <c r="BD564" s="7"/>
      <c r="BE564" s="7"/>
      <c r="BF564" s="7"/>
      <c r="BG564" s="7"/>
      <c r="BH564" s="7"/>
      <c r="BI564" s="7"/>
      <c r="BJ564" s="7"/>
      <c r="BK564" s="7"/>
      <c r="BL564" s="7"/>
      <c r="BM564" s="7"/>
    </row>
    <row r="565" spans="1:65" ht="15.5"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c r="AX565" s="7"/>
      <c r="AY565" s="7"/>
      <c r="AZ565" s="7"/>
      <c r="BA565" s="7"/>
      <c r="BB565" s="7"/>
      <c r="BC565" s="7"/>
      <c r="BD565" s="7"/>
      <c r="BE565" s="7"/>
      <c r="BF565" s="7"/>
      <c r="BG565" s="7"/>
      <c r="BH565" s="7"/>
      <c r="BI565" s="7"/>
      <c r="BJ565" s="7"/>
      <c r="BK565" s="7"/>
      <c r="BL565" s="7"/>
      <c r="BM565" s="7"/>
    </row>
    <row r="566" spans="1:65" ht="15.5"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7"/>
      <c r="BJ566" s="7"/>
      <c r="BK566" s="7"/>
      <c r="BL566" s="7"/>
      <c r="BM566" s="7"/>
    </row>
    <row r="567" spans="1:65" ht="15.5"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c r="AX567" s="7"/>
      <c r="AY567" s="7"/>
      <c r="AZ567" s="7"/>
      <c r="BA567" s="7"/>
      <c r="BB567" s="7"/>
      <c r="BC567" s="7"/>
      <c r="BD567" s="7"/>
      <c r="BE567" s="7"/>
      <c r="BF567" s="7"/>
      <c r="BG567" s="7"/>
      <c r="BH567" s="7"/>
      <c r="BI567" s="7"/>
      <c r="BJ567" s="7"/>
      <c r="BK567" s="7"/>
      <c r="BL567" s="7"/>
      <c r="BM567" s="7"/>
    </row>
    <row r="568" spans="1:65" ht="15.5"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c r="AX568" s="7"/>
      <c r="AY568" s="7"/>
      <c r="AZ568" s="7"/>
      <c r="BA568" s="7"/>
      <c r="BB568" s="7"/>
      <c r="BC568" s="7"/>
      <c r="BD568" s="7"/>
      <c r="BE568" s="7"/>
      <c r="BF568" s="7"/>
      <c r="BG568" s="7"/>
      <c r="BH568" s="7"/>
      <c r="BI568" s="7"/>
      <c r="BJ568" s="7"/>
      <c r="BK568" s="7"/>
      <c r="BL568" s="7"/>
      <c r="BM568" s="7"/>
    </row>
    <row r="569" spans="1:65" ht="15.5"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c r="AX569" s="7"/>
      <c r="AY569" s="7"/>
      <c r="AZ569" s="7"/>
      <c r="BA569" s="7"/>
      <c r="BB569" s="7"/>
      <c r="BC569" s="7"/>
      <c r="BD569" s="7"/>
      <c r="BE569" s="7"/>
      <c r="BF569" s="7"/>
      <c r="BG569" s="7"/>
      <c r="BH569" s="7"/>
      <c r="BI569" s="7"/>
      <c r="BJ569" s="7"/>
      <c r="BK569" s="7"/>
      <c r="BL569" s="7"/>
      <c r="BM569" s="7"/>
    </row>
    <row r="570" spans="1:65" ht="15.5"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c r="AX570" s="7"/>
      <c r="AY570" s="7"/>
      <c r="AZ570" s="7"/>
      <c r="BA570" s="7"/>
      <c r="BB570" s="7"/>
      <c r="BC570" s="7"/>
      <c r="BD570" s="7"/>
      <c r="BE570" s="7"/>
      <c r="BF570" s="7"/>
      <c r="BG570" s="7"/>
      <c r="BH570" s="7"/>
      <c r="BI570" s="7"/>
      <c r="BJ570" s="7"/>
      <c r="BK570" s="7"/>
      <c r="BL570" s="7"/>
      <c r="BM570" s="7"/>
    </row>
    <row r="571" spans="1:65" ht="15.5"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c r="AX571" s="7"/>
      <c r="AY571" s="7"/>
      <c r="AZ571" s="7"/>
      <c r="BA571" s="7"/>
      <c r="BB571" s="7"/>
      <c r="BC571" s="7"/>
      <c r="BD571" s="7"/>
      <c r="BE571" s="7"/>
      <c r="BF571" s="7"/>
      <c r="BG571" s="7"/>
      <c r="BH571" s="7"/>
      <c r="BI571" s="7"/>
      <c r="BJ571" s="7"/>
      <c r="BK571" s="7"/>
      <c r="BL571" s="7"/>
      <c r="BM571" s="7"/>
    </row>
    <row r="572" spans="1:65" ht="15.5"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c r="AX572" s="7"/>
      <c r="AY572" s="7"/>
      <c r="AZ572" s="7"/>
      <c r="BA572" s="7"/>
      <c r="BB572" s="7"/>
      <c r="BC572" s="7"/>
      <c r="BD572" s="7"/>
      <c r="BE572" s="7"/>
      <c r="BF572" s="7"/>
      <c r="BG572" s="7"/>
      <c r="BH572" s="7"/>
      <c r="BI572" s="7"/>
      <c r="BJ572" s="7"/>
      <c r="BK572" s="7"/>
      <c r="BL572" s="7"/>
      <c r="BM572" s="7"/>
    </row>
    <row r="573" spans="1:65" ht="15.5"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c r="AX573" s="7"/>
      <c r="AY573" s="7"/>
      <c r="AZ573" s="7"/>
      <c r="BA573" s="7"/>
      <c r="BB573" s="7"/>
      <c r="BC573" s="7"/>
      <c r="BD573" s="7"/>
      <c r="BE573" s="7"/>
      <c r="BF573" s="7"/>
      <c r="BG573" s="7"/>
      <c r="BH573" s="7"/>
      <c r="BI573" s="7"/>
      <c r="BJ573" s="7"/>
      <c r="BK573" s="7"/>
      <c r="BL573" s="7"/>
      <c r="BM573" s="7"/>
    </row>
    <row r="574" spans="1:65" ht="15.5"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c r="AX574" s="7"/>
      <c r="AY574" s="7"/>
      <c r="AZ574" s="7"/>
      <c r="BA574" s="7"/>
      <c r="BB574" s="7"/>
      <c r="BC574" s="7"/>
      <c r="BD574" s="7"/>
      <c r="BE574" s="7"/>
      <c r="BF574" s="7"/>
      <c r="BG574" s="7"/>
      <c r="BH574" s="7"/>
      <c r="BI574" s="7"/>
      <c r="BJ574" s="7"/>
      <c r="BK574" s="7"/>
      <c r="BL574" s="7"/>
      <c r="BM574" s="7"/>
    </row>
    <row r="575" spans="1:65" ht="15.5"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c r="AX575" s="7"/>
      <c r="AY575" s="7"/>
      <c r="AZ575" s="7"/>
      <c r="BA575" s="7"/>
      <c r="BB575" s="7"/>
      <c r="BC575" s="7"/>
      <c r="BD575" s="7"/>
      <c r="BE575" s="7"/>
      <c r="BF575" s="7"/>
      <c r="BG575" s="7"/>
      <c r="BH575" s="7"/>
      <c r="BI575" s="7"/>
      <c r="BJ575" s="7"/>
      <c r="BK575" s="7"/>
      <c r="BL575" s="7"/>
      <c r="BM575" s="7"/>
    </row>
    <row r="576" spans="1:65" ht="15.5"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c r="AX576" s="7"/>
      <c r="AY576" s="7"/>
      <c r="AZ576" s="7"/>
      <c r="BA576" s="7"/>
      <c r="BB576" s="7"/>
      <c r="BC576" s="7"/>
      <c r="BD576" s="7"/>
      <c r="BE576" s="7"/>
      <c r="BF576" s="7"/>
      <c r="BG576" s="7"/>
      <c r="BH576" s="7"/>
      <c r="BI576" s="7"/>
      <c r="BJ576" s="7"/>
      <c r="BK576" s="7"/>
      <c r="BL576" s="7"/>
      <c r="BM576" s="7"/>
    </row>
    <row r="577" spans="1:65" ht="15.5"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c r="AX577" s="7"/>
      <c r="AY577" s="7"/>
      <c r="AZ577" s="7"/>
      <c r="BA577" s="7"/>
      <c r="BB577" s="7"/>
      <c r="BC577" s="7"/>
      <c r="BD577" s="7"/>
      <c r="BE577" s="7"/>
      <c r="BF577" s="7"/>
      <c r="BG577" s="7"/>
      <c r="BH577" s="7"/>
      <c r="BI577" s="7"/>
      <c r="BJ577" s="7"/>
      <c r="BK577" s="7"/>
      <c r="BL577" s="7"/>
      <c r="BM577" s="7"/>
    </row>
    <row r="578" spans="1:65" ht="15.5"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c r="AX578" s="7"/>
      <c r="AY578" s="7"/>
      <c r="AZ578" s="7"/>
      <c r="BA578" s="7"/>
      <c r="BB578" s="7"/>
      <c r="BC578" s="7"/>
      <c r="BD578" s="7"/>
      <c r="BE578" s="7"/>
      <c r="BF578" s="7"/>
      <c r="BG578" s="7"/>
      <c r="BH578" s="7"/>
      <c r="BI578" s="7"/>
      <c r="BJ578" s="7"/>
      <c r="BK578" s="7"/>
      <c r="BL578" s="7"/>
      <c r="BM578" s="7"/>
    </row>
    <row r="579" spans="1:65" ht="15.5"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X579" s="7"/>
      <c r="AY579" s="7"/>
      <c r="AZ579" s="7"/>
      <c r="BA579" s="7"/>
      <c r="BB579" s="7"/>
      <c r="BC579" s="7"/>
      <c r="BD579" s="7"/>
      <c r="BE579" s="7"/>
      <c r="BF579" s="7"/>
      <c r="BG579" s="7"/>
      <c r="BH579" s="7"/>
      <c r="BI579" s="7"/>
      <c r="BJ579" s="7"/>
      <c r="BK579" s="7"/>
      <c r="BL579" s="7"/>
      <c r="BM579" s="7"/>
    </row>
    <row r="580" spans="1:65" ht="15.5"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X580" s="7"/>
      <c r="AY580" s="7"/>
      <c r="AZ580" s="7"/>
      <c r="BA580" s="7"/>
      <c r="BB580" s="7"/>
      <c r="BC580" s="7"/>
      <c r="BD580" s="7"/>
      <c r="BE580" s="7"/>
      <c r="BF580" s="7"/>
      <c r="BG580" s="7"/>
      <c r="BH580" s="7"/>
      <c r="BI580" s="7"/>
      <c r="BJ580" s="7"/>
      <c r="BK580" s="7"/>
      <c r="BL580" s="7"/>
      <c r="BM580" s="7"/>
    </row>
    <row r="581" spans="1:65" ht="15.5"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c r="AX581" s="7"/>
      <c r="AY581" s="7"/>
      <c r="AZ581" s="7"/>
      <c r="BA581" s="7"/>
      <c r="BB581" s="7"/>
      <c r="BC581" s="7"/>
      <c r="BD581" s="7"/>
      <c r="BE581" s="7"/>
      <c r="BF581" s="7"/>
      <c r="BG581" s="7"/>
      <c r="BH581" s="7"/>
      <c r="BI581" s="7"/>
      <c r="BJ581" s="7"/>
      <c r="BK581" s="7"/>
      <c r="BL581" s="7"/>
      <c r="BM581" s="7"/>
    </row>
    <row r="582" spans="1:65" ht="15.5"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c r="AX582" s="7"/>
      <c r="AY582" s="7"/>
      <c r="AZ582" s="7"/>
      <c r="BA582" s="7"/>
      <c r="BB582" s="7"/>
      <c r="BC582" s="7"/>
      <c r="BD582" s="7"/>
      <c r="BE582" s="7"/>
      <c r="BF582" s="7"/>
      <c r="BG582" s="7"/>
      <c r="BH582" s="7"/>
      <c r="BI582" s="7"/>
      <c r="BJ582" s="7"/>
      <c r="BK582" s="7"/>
      <c r="BL582" s="7"/>
      <c r="BM582" s="7"/>
    </row>
    <row r="583" spans="1:65" ht="15.5"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Y583" s="7"/>
      <c r="AZ583" s="7"/>
      <c r="BA583" s="7"/>
      <c r="BB583" s="7"/>
      <c r="BC583" s="7"/>
      <c r="BD583" s="7"/>
      <c r="BE583" s="7"/>
      <c r="BF583" s="7"/>
      <c r="BG583" s="7"/>
      <c r="BH583" s="7"/>
      <c r="BI583" s="7"/>
      <c r="BJ583" s="7"/>
      <c r="BK583" s="7"/>
      <c r="BL583" s="7"/>
      <c r="BM583" s="7"/>
    </row>
    <row r="584" spans="1:65" ht="15.5"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c r="AX584" s="7"/>
      <c r="AY584" s="7"/>
      <c r="AZ584" s="7"/>
      <c r="BA584" s="7"/>
      <c r="BB584" s="7"/>
      <c r="BC584" s="7"/>
      <c r="BD584" s="7"/>
      <c r="BE584" s="7"/>
      <c r="BF584" s="7"/>
      <c r="BG584" s="7"/>
      <c r="BH584" s="7"/>
      <c r="BI584" s="7"/>
      <c r="BJ584" s="7"/>
      <c r="BK584" s="7"/>
      <c r="BL584" s="7"/>
      <c r="BM584" s="7"/>
    </row>
    <row r="585" spans="1:65" ht="15.5"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c r="AX585" s="7"/>
      <c r="AY585" s="7"/>
      <c r="AZ585" s="7"/>
      <c r="BA585" s="7"/>
      <c r="BB585" s="7"/>
      <c r="BC585" s="7"/>
      <c r="BD585" s="7"/>
      <c r="BE585" s="7"/>
      <c r="BF585" s="7"/>
      <c r="BG585" s="7"/>
      <c r="BH585" s="7"/>
      <c r="BI585" s="7"/>
      <c r="BJ585" s="7"/>
      <c r="BK585" s="7"/>
      <c r="BL585" s="7"/>
      <c r="BM585" s="7"/>
    </row>
    <row r="586" spans="1:65" ht="15.5"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c r="AX586" s="7"/>
      <c r="AY586" s="7"/>
      <c r="AZ586" s="7"/>
      <c r="BA586" s="7"/>
      <c r="BB586" s="7"/>
      <c r="BC586" s="7"/>
      <c r="BD586" s="7"/>
      <c r="BE586" s="7"/>
      <c r="BF586" s="7"/>
      <c r="BG586" s="7"/>
      <c r="BH586" s="7"/>
      <c r="BI586" s="7"/>
      <c r="BJ586" s="7"/>
      <c r="BK586" s="7"/>
      <c r="BL586" s="7"/>
      <c r="BM586" s="7"/>
    </row>
    <row r="587" spans="1:65" ht="15.5"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c r="AX587" s="7"/>
      <c r="AY587" s="7"/>
      <c r="AZ587" s="7"/>
      <c r="BA587" s="7"/>
      <c r="BB587" s="7"/>
      <c r="BC587" s="7"/>
      <c r="BD587" s="7"/>
      <c r="BE587" s="7"/>
      <c r="BF587" s="7"/>
      <c r="BG587" s="7"/>
      <c r="BH587" s="7"/>
      <c r="BI587" s="7"/>
      <c r="BJ587" s="7"/>
      <c r="BK587" s="7"/>
      <c r="BL587" s="7"/>
      <c r="BM587" s="7"/>
    </row>
    <row r="588" spans="1:65" ht="15.5"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c r="AX588" s="7"/>
      <c r="AY588" s="7"/>
      <c r="AZ588" s="7"/>
      <c r="BA588" s="7"/>
      <c r="BB588" s="7"/>
      <c r="BC588" s="7"/>
      <c r="BD588" s="7"/>
      <c r="BE588" s="7"/>
      <c r="BF588" s="7"/>
      <c r="BG588" s="7"/>
      <c r="BH588" s="7"/>
      <c r="BI588" s="7"/>
      <c r="BJ588" s="7"/>
      <c r="BK588" s="7"/>
      <c r="BL588" s="7"/>
      <c r="BM588" s="7"/>
    </row>
    <row r="589" spans="1:65" ht="15.5"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c r="AX589" s="7"/>
      <c r="AY589" s="7"/>
      <c r="AZ589" s="7"/>
      <c r="BA589" s="7"/>
      <c r="BB589" s="7"/>
      <c r="BC589" s="7"/>
      <c r="BD589" s="7"/>
      <c r="BE589" s="7"/>
      <c r="BF589" s="7"/>
      <c r="BG589" s="7"/>
      <c r="BH589" s="7"/>
      <c r="BI589" s="7"/>
      <c r="BJ589" s="7"/>
      <c r="BK589" s="7"/>
      <c r="BL589" s="7"/>
      <c r="BM589" s="7"/>
    </row>
    <row r="590" spans="1:65" ht="15.5"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c r="AX590" s="7"/>
      <c r="AY590" s="7"/>
      <c r="AZ590" s="7"/>
      <c r="BA590" s="7"/>
      <c r="BB590" s="7"/>
      <c r="BC590" s="7"/>
      <c r="BD590" s="7"/>
      <c r="BE590" s="7"/>
      <c r="BF590" s="7"/>
      <c r="BG590" s="7"/>
      <c r="BH590" s="7"/>
      <c r="BI590" s="7"/>
      <c r="BJ590" s="7"/>
      <c r="BK590" s="7"/>
      <c r="BL590" s="7"/>
      <c r="BM590" s="7"/>
    </row>
    <row r="591" spans="1:65" ht="15.5"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c r="AX591" s="7"/>
      <c r="AY591" s="7"/>
      <c r="AZ591" s="7"/>
      <c r="BA591" s="7"/>
      <c r="BB591" s="7"/>
      <c r="BC591" s="7"/>
      <c r="BD591" s="7"/>
      <c r="BE591" s="7"/>
      <c r="BF591" s="7"/>
      <c r="BG591" s="7"/>
      <c r="BH591" s="7"/>
      <c r="BI591" s="7"/>
      <c r="BJ591" s="7"/>
      <c r="BK591" s="7"/>
      <c r="BL591" s="7"/>
      <c r="BM591" s="7"/>
    </row>
    <row r="592" spans="1:65" ht="15.5"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c r="AZ592" s="7"/>
      <c r="BA592" s="7"/>
      <c r="BB592" s="7"/>
      <c r="BC592" s="7"/>
      <c r="BD592" s="7"/>
      <c r="BE592" s="7"/>
      <c r="BF592" s="7"/>
      <c r="BG592" s="7"/>
      <c r="BH592" s="7"/>
      <c r="BI592" s="7"/>
      <c r="BJ592" s="7"/>
      <c r="BK592" s="7"/>
      <c r="BL592" s="7"/>
      <c r="BM592" s="7"/>
    </row>
    <row r="593" spans="1:65" ht="15.5"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c r="AZ593" s="7"/>
      <c r="BA593" s="7"/>
      <c r="BB593" s="7"/>
      <c r="BC593" s="7"/>
      <c r="BD593" s="7"/>
      <c r="BE593" s="7"/>
      <c r="BF593" s="7"/>
      <c r="BG593" s="7"/>
      <c r="BH593" s="7"/>
      <c r="BI593" s="7"/>
      <c r="BJ593" s="7"/>
      <c r="BK593" s="7"/>
      <c r="BL593" s="7"/>
      <c r="BM593" s="7"/>
    </row>
    <row r="594" spans="1:65" ht="15.5"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c r="AZ594" s="7"/>
      <c r="BA594" s="7"/>
      <c r="BB594" s="7"/>
      <c r="BC594" s="7"/>
      <c r="BD594" s="7"/>
      <c r="BE594" s="7"/>
      <c r="BF594" s="7"/>
      <c r="BG594" s="7"/>
      <c r="BH594" s="7"/>
      <c r="BI594" s="7"/>
      <c r="BJ594" s="7"/>
      <c r="BK594" s="7"/>
      <c r="BL594" s="7"/>
      <c r="BM594" s="7"/>
    </row>
    <row r="595" spans="1:65" ht="15.5"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c r="AX595" s="7"/>
      <c r="AY595" s="7"/>
      <c r="AZ595" s="7"/>
      <c r="BA595" s="7"/>
      <c r="BB595" s="7"/>
      <c r="BC595" s="7"/>
      <c r="BD595" s="7"/>
      <c r="BE595" s="7"/>
      <c r="BF595" s="7"/>
      <c r="BG595" s="7"/>
      <c r="BH595" s="7"/>
      <c r="BI595" s="7"/>
      <c r="BJ595" s="7"/>
      <c r="BK595" s="7"/>
      <c r="BL595" s="7"/>
      <c r="BM595" s="7"/>
    </row>
    <row r="596" spans="1:65" ht="15.5"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c r="AX596" s="7"/>
      <c r="AY596" s="7"/>
      <c r="AZ596" s="7"/>
      <c r="BA596" s="7"/>
      <c r="BB596" s="7"/>
      <c r="BC596" s="7"/>
      <c r="BD596" s="7"/>
      <c r="BE596" s="7"/>
      <c r="BF596" s="7"/>
      <c r="BG596" s="7"/>
      <c r="BH596" s="7"/>
      <c r="BI596" s="7"/>
      <c r="BJ596" s="7"/>
      <c r="BK596" s="7"/>
      <c r="BL596" s="7"/>
      <c r="BM596" s="7"/>
    </row>
    <row r="597" spans="1:65" ht="15.5"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c r="AX597" s="7"/>
      <c r="AY597" s="7"/>
      <c r="AZ597" s="7"/>
      <c r="BA597" s="7"/>
      <c r="BB597" s="7"/>
      <c r="BC597" s="7"/>
      <c r="BD597" s="7"/>
      <c r="BE597" s="7"/>
      <c r="BF597" s="7"/>
      <c r="BG597" s="7"/>
      <c r="BH597" s="7"/>
      <c r="BI597" s="7"/>
      <c r="BJ597" s="7"/>
      <c r="BK597" s="7"/>
      <c r="BL597" s="7"/>
      <c r="BM597" s="7"/>
    </row>
    <row r="598" spans="1:65" ht="15.5"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c r="AX598" s="7"/>
      <c r="AY598" s="7"/>
      <c r="AZ598" s="7"/>
      <c r="BA598" s="7"/>
      <c r="BB598" s="7"/>
      <c r="BC598" s="7"/>
      <c r="BD598" s="7"/>
      <c r="BE598" s="7"/>
      <c r="BF598" s="7"/>
      <c r="BG598" s="7"/>
      <c r="BH598" s="7"/>
      <c r="BI598" s="7"/>
      <c r="BJ598" s="7"/>
      <c r="BK598" s="7"/>
      <c r="BL598" s="7"/>
      <c r="BM598" s="7"/>
    </row>
    <row r="599" spans="1:65" ht="15.5"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c r="AX599" s="7"/>
      <c r="AY599" s="7"/>
      <c r="AZ599" s="7"/>
      <c r="BA599" s="7"/>
      <c r="BB599" s="7"/>
      <c r="BC599" s="7"/>
      <c r="BD599" s="7"/>
      <c r="BE599" s="7"/>
      <c r="BF599" s="7"/>
      <c r="BG599" s="7"/>
      <c r="BH599" s="7"/>
      <c r="BI599" s="7"/>
      <c r="BJ599" s="7"/>
      <c r="BK599" s="7"/>
      <c r="BL599" s="7"/>
      <c r="BM599" s="7"/>
    </row>
    <row r="600" spans="1:65" ht="15.5"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c r="AX600" s="7"/>
      <c r="AY600" s="7"/>
      <c r="AZ600" s="7"/>
      <c r="BA600" s="7"/>
      <c r="BB600" s="7"/>
      <c r="BC600" s="7"/>
      <c r="BD600" s="7"/>
      <c r="BE600" s="7"/>
      <c r="BF600" s="7"/>
      <c r="BG600" s="7"/>
      <c r="BH600" s="7"/>
      <c r="BI600" s="7"/>
      <c r="BJ600" s="7"/>
      <c r="BK600" s="7"/>
      <c r="BL600" s="7"/>
      <c r="BM600" s="7"/>
    </row>
    <row r="601" spans="1:65" ht="15.5"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c r="AX601" s="7"/>
      <c r="AY601" s="7"/>
      <c r="AZ601" s="7"/>
      <c r="BA601" s="7"/>
      <c r="BB601" s="7"/>
      <c r="BC601" s="7"/>
      <c r="BD601" s="7"/>
      <c r="BE601" s="7"/>
      <c r="BF601" s="7"/>
      <c r="BG601" s="7"/>
      <c r="BH601" s="7"/>
      <c r="BI601" s="7"/>
      <c r="BJ601" s="7"/>
      <c r="BK601" s="7"/>
      <c r="BL601" s="7"/>
      <c r="BM601" s="7"/>
    </row>
    <row r="602" spans="1:65" ht="15.5"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c r="AX602" s="7"/>
      <c r="AY602" s="7"/>
      <c r="AZ602" s="7"/>
      <c r="BA602" s="7"/>
      <c r="BB602" s="7"/>
      <c r="BC602" s="7"/>
      <c r="BD602" s="7"/>
      <c r="BE602" s="7"/>
      <c r="BF602" s="7"/>
      <c r="BG602" s="7"/>
      <c r="BH602" s="7"/>
      <c r="BI602" s="7"/>
      <c r="BJ602" s="7"/>
      <c r="BK602" s="7"/>
      <c r="BL602" s="7"/>
      <c r="BM602" s="7"/>
    </row>
    <row r="603" spans="1:65" ht="15.5"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c r="AX603" s="7"/>
      <c r="AY603" s="7"/>
      <c r="AZ603" s="7"/>
      <c r="BA603" s="7"/>
      <c r="BB603" s="7"/>
      <c r="BC603" s="7"/>
      <c r="BD603" s="7"/>
      <c r="BE603" s="7"/>
      <c r="BF603" s="7"/>
      <c r="BG603" s="7"/>
      <c r="BH603" s="7"/>
      <c r="BI603" s="7"/>
      <c r="BJ603" s="7"/>
      <c r="BK603" s="7"/>
      <c r="BL603" s="7"/>
      <c r="BM603" s="7"/>
    </row>
    <row r="604" spans="1:65" ht="15.5"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c r="AX604" s="7"/>
      <c r="AY604" s="7"/>
      <c r="AZ604" s="7"/>
      <c r="BA604" s="7"/>
      <c r="BB604" s="7"/>
      <c r="BC604" s="7"/>
      <c r="BD604" s="7"/>
      <c r="BE604" s="7"/>
      <c r="BF604" s="7"/>
      <c r="BG604" s="7"/>
      <c r="BH604" s="7"/>
      <c r="BI604" s="7"/>
      <c r="BJ604" s="7"/>
      <c r="BK604" s="7"/>
      <c r="BL604" s="7"/>
      <c r="BM604" s="7"/>
    </row>
    <row r="605" spans="1:65" ht="15.5"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c r="AX605" s="7"/>
      <c r="AY605" s="7"/>
      <c r="AZ605" s="7"/>
      <c r="BA605" s="7"/>
      <c r="BB605" s="7"/>
      <c r="BC605" s="7"/>
      <c r="BD605" s="7"/>
      <c r="BE605" s="7"/>
      <c r="BF605" s="7"/>
      <c r="BG605" s="7"/>
      <c r="BH605" s="7"/>
      <c r="BI605" s="7"/>
      <c r="BJ605" s="7"/>
      <c r="BK605" s="7"/>
      <c r="BL605" s="7"/>
      <c r="BM605" s="7"/>
    </row>
    <row r="606" spans="1:65" ht="15.5"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c r="AX606" s="7"/>
      <c r="AY606" s="7"/>
      <c r="AZ606" s="7"/>
      <c r="BA606" s="7"/>
      <c r="BB606" s="7"/>
      <c r="BC606" s="7"/>
      <c r="BD606" s="7"/>
      <c r="BE606" s="7"/>
      <c r="BF606" s="7"/>
      <c r="BG606" s="7"/>
      <c r="BH606" s="7"/>
      <c r="BI606" s="7"/>
      <c r="BJ606" s="7"/>
      <c r="BK606" s="7"/>
      <c r="BL606" s="7"/>
      <c r="BM606" s="7"/>
    </row>
    <row r="607" spans="1:65" ht="15.5"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c r="AX607" s="7"/>
      <c r="AY607" s="7"/>
      <c r="AZ607" s="7"/>
      <c r="BA607" s="7"/>
      <c r="BB607" s="7"/>
      <c r="BC607" s="7"/>
      <c r="BD607" s="7"/>
      <c r="BE607" s="7"/>
      <c r="BF607" s="7"/>
      <c r="BG607" s="7"/>
      <c r="BH607" s="7"/>
      <c r="BI607" s="7"/>
      <c r="BJ607" s="7"/>
      <c r="BK607" s="7"/>
      <c r="BL607" s="7"/>
      <c r="BM607" s="7"/>
    </row>
    <row r="608" spans="1:65" ht="15.5"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c r="AX608" s="7"/>
      <c r="AY608" s="7"/>
      <c r="AZ608" s="7"/>
      <c r="BA608" s="7"/>
      <c r="BB608" s="7"/>
      <c r="BC608" s="7"/>
      <c r="BD608" s="7"/>
      <c r="BE608" s="7"/>
      <c r="BF608" s="7"/>
      <c r="BG608" s="7"/>
      <c r="BH608" s="7"/>
      <c r="BI608" s="7"/>
      <c r="BJ608" s="7"/>
      <c r="BK608" s="7"/>
      <c r="BL608" s="7"/>
      <c r="BM608" s="7"/>
    </row>
    <row r="609" spans="1:65" ht="15.5"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c r="AX609" s="7"/>
      <c r="AY609" s="7"/>
      <c r="AZ609" s="7"/>
      <c r="BA609" s="7"/>
      <c r="BB609" s="7"/>
      <c r="BC609" s="7"/>
      <c r="BD609" s="7"/>
      <c r="BE609" s="7"/>
      <c r="BF609" s="7"/>
      <c r="BG609" s="7"/>
      <c r="BH609" s="7"/>
      <c r="BI609" s="7"/>
      <c r="BJ609" s="7"/>
      <c r="BK609" s="7"/>
      <c r="BL609" s="7"/>
      <c r="BM609" s="7"/>
    </row>
    <row r="610" spans="1:65" ht="15.5"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c r="AX610" s="7"/>
      <c r="AY610" s="7"/>
      <c r="AZ610" s="7"/>
      <c r="BA610" s="7"/>
      <c r="BB610" s="7"/>
      <c r="BC610" s="7"/>
      <c r="BD610" s="7"/>
      <c r="BE610" s="7"/>
      <c r="BF610" s="7"/>
      <c r="BG610" s="7"/>
      <c r="BH610" s="7"/>
      <c r="BI610" s="7"/>
      <c r="BJ610" s="7"/>
      <c r="BK610" s="7"/>
      <c r="BL610" s="7"/>
      <c r="BM610" s="7"/>
    </row>
    <row r="611" spans="1:65" ht="15.5"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c r="AX611" s="7"/>
      <c r="AY611" s="7"/>
      <c r="AZ611" s="7"/>
      <c r="BA611" s="7"/>
      <c r="BB611" s="7"/>
      <c r="BC611" s="7"/>
      <c r="BD611" s="7"/>
      <c r="BE611" s="7"/>
      <c r="BF611" s="7"/>
      <c r="BG611" s="7"/>
      <c r="BH611" s="7"/>
      <c r="BI611" s="7"/>
      <c r="BJ611" s="7"/>
      <c r="BK611" s="7"/>
      <c r="BL611" s="7"/>
      <c r="BM611" s="7"/>
    </row>
    <row r="612" spans="1:65" ht="15.5"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c r="AX612" s="7"/>
      <c r="AY612" s="7"/>
      <c r="AZ612" s="7"/>
      <c r="BA612" s="7"/>
      <c r="BB612" s="7"/>
      <c r="BC612" s="7"/>
      <c r="BD612" s="7"/>
      <c r="BE612" s="7"/>
      <c r="BF612" s="7"/>
      <c r="BG612" s="7"/>
      <c r="BH612" s="7"/>
      <c r="BI612" s="7"/>
      <c r="BJ612" s="7"/>
      <c r="BK612" s="7"/>
      <c r="BL612" s="7"/>
      <c r="BM612" s="7"/>
    </row>
    <row r="613" spans="1:65" ht="15.5"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c r="AX613" s="7"/>
      <c r="AY613" s="7"/>
      <c r="AZ613" s="7"/>
      <c r="BA613" s="7"/>
      <c r="BB613" s="7"/>
      <c r="BC613" s="7"/>
      <c r="BD613" s="7"/>
      <c r="BE613" s="7"/>
      <c r="BF613" s="7"/>
      <c r="BG613" s="7"/>
      <c r="BH613" s="7"/>
      <c r="BI613" s="7"/>
      <c r="BJ613" s="7"/>
      <c r="BK613" s="7"/>
      <c r="BL613" s="7"/>
      <c r="BM613" s="7"/>
    </row>
    <row r="614" spans="1:65" ht="15.5"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c r="AX614" s="7"/>
      <c r="AY614" s="7"/>
      <c r="AZ614" s="7"/>
      <c r="BA614" s="7"/>
      <c r="BB614" s="7"/>
      <c r="BC614" s="7"/>
      <c r="BD614" s="7"/>
      <c r="BE614" s="7"/>
      <c r="BF614" s="7"/>
      <c r="BG614" s="7"/>
      <c r="BH614" s="7"/>
      <c r="BI614" s="7"/>
      <c r="BJ614" s="7"/>
      <c r="BK614" s="7"/>
      <c r="BL614" s="7"/>
      <c r="BM614" s="7"/>
    </row>
    <row r="615" spans="1:65" ht="15.5"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c r="AX615" s="7"/>
      <c r="AY615" s="7"/>
      <c r="AZ615" s="7"/>
      <c r="BA615" s="7"/>
      <c r="BB615" s="7"/>
      <c r="BC615" s="7"/>
      <c r="BD615" s="7"/>
      <c r="BE615" s="7"/>
      <c r="BF615" s="7"/>
      <c r="BG615" s="7"/>
      <c r="BH615" s="7"/>
      <c r="BI615" s="7"/>
      <c r="BJ615" s="7"/>
      <c r="BK615" s="7"/>
      <c r="BL615" s="7"/>
      <c r="BM615" s="7"/>
    </row>
    <row r="616" spans="1:65" ht="15.5"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c r="AX616" s="7"/>
      <c r="AY616" s="7"/>
      <c r="AZ616" s="7"/>
      <c r="BA616" s="7"/>
      <c r="BB616" s="7"/>
      <c r="BC616" s="7"/>
      <c r="BD616" s="7"/>
      <c r="BE616" s="7"/>
      <c r="BF616" s="7"/>
      <c r="BG616" s="7"/>
      <c r="BH616" s="7"/>
      <c r="BI616" s="7"/>
      <c r="BJ616" s="7"/>
      <c r="BK616" s="7"/>
      <c r="BL616" s="7"/>
      <c r="BM616" s="7"/>
    </row>
    <row r="617" spans="1:65" ht="15.5"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c r="AX617" s="7"/>
      <c r="AY617" s="7"/>
      <c r="AZ617" s="7"/>
      <c r="BA617" s="7"/>
      <c r="BB617" s="7"/>
      <c r="BC617" s="7"/>
      <c r="BD617" s="7"/>
      <c r="BE617" s="7"/>
      <c r="BF617" s="7"/>
      <c r="BG617" s="7"/>
      <c r="BH617" s="7"/>
      <c r="BI617" s="7"/>
      <c r="BJ617" s="7"/>
      <c r="BK617" s="7"/>
      <c r="BL617" s="7"/>
      <c r="BM617" s="7"/>
    </row>
    <row r="618" spans="1:65" ht="15.5"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c r="AX618" s="7"/>
      <c r="AY618" s="7"/>
      <c r="AZ618" s="7"/>
      <c r="BA618" s="7"/>
      <c r="BB618" s="7"/>
      <c r="BC618" s="7"/>
      <c r="BD618" s="7"/>
      <c r="BE618" s="7"/>
      <c r="BF618" s="7"/>
      <c r="BG618" s="7"/>
      <c r="BH618" s="7"/>
      <c r="BI618" s="7"/>
      <c r="BJ618" s="7"/>
      <c r="BK618" s="7"/>
      <c r="BL618" s="7"/>
      <c r="BM618" s="7"/>
    </row>
    <row r="619" spans="1:65" ht="15.5"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c r="AX619" s="7"/>
      <c r="AY619" s="7"/>
      <c r="AZ619" s="7"/>
      <c r="BA619" s="7"/>
      <c r="BB619" s="7"/>
      <c r="BC619" s="7"/>
      <c r="BD619" s="7"/>
      <c r="BE619" s="7"/>
      <c r="BF619" s="7"/>
      <c r="BG619" s="7"/>
      <c r="BH619" s="7"/>
      <c r="BI619" s="7"/>
      <c r="BJ619" s="7"/>
      <c r="BK619" s="7"/>
      <c r="BL619" s="7"/>
      <c r="BM619" s="7"/>
    </row>
    <row r="620" spans="1:65" ht="15.5"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c r="AX620" s="7"/>
      <c r="AY620" s="7"/>
      <c r="AZ620" s="7"/>
      <c r="BA620" s="7"/>
      <c r="BB620" s="7"/>
      <c r="BC620" s="7"/>
      <c r="BD620" s="7"/>
      <c r="BE620" s="7"/>
      <c r="BF620" s="7"/>
      <c r="BG620" s="7"/>
      <c r="BH620" s="7"/>
      <c r="BI620" s="7"/>
      <c r="BJ620" s="7"/>
      <c r="BK620" s="7"/>
      <c r="BL620" s="7"/>
      <c r="BM620" s="7"/>
    </row>
    <row r="621" spans="1:65" ht="15.5"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c r="AX621" s="7"/>
      <c r="AY621" s="7"/>
      <c r="AZ621" s="7"/>
      <c r="BA621" s="7"/>
      <c r="BB621" s="7"/>
      <c r="BC621" s="7"/>
      <c r="BD621" s="7"/>
      <c r="BE621" s="7"/>
      <c r="BF621" s="7"/>
      <c r="BG621" s="7"/>
      <c r="BH621" s="7"/>
      <c r="BI621" s="7"/>
      <c r="BJ621" s="7"/>
      <c r="BK621" s="7"/>
      <c r="BL621" s="7"/>
      <c r="BM621" s="7"/>
    </row>
    <row r="622" spans="1:65" ht="15.5"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c r="AX622" s="7"/>
      <c r="AY622" s="7"/>
      <c r="AZ622" s="7"/>
      <c r="BA622" s="7"/>
      <c r="BB622" s="7"/>
      <c r="BC622" s="7"/>
      <c r="BD622" s="7"/>
      <c r="BE622" s="7"/>
      <c r="BF622" s="7"/>
      <c r="BG622" s="7"/>
      <c r="BH622" s="7"/>
      <c r="BI622" s="7"/>
      <c r="BJ622" s="7"/>
      <c r="BK622" s="7"/>
      <c r="BL622" s="7"/>
      <c r="BM622" s="7"/>
    </row>
    <row r="623" spans="1:65" ht="15.5"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c r="AX623" s="7"/>
      <c r="AY623" s="7"/>
      <c r="AZ623" s="7"/>
      <c r="BA623" s="7"/>
      <c r="BB623" s="7"/>
      <c r="BC623" s="7"/>
      <c r="BD623" s="7"/>
      <c r="BE623" s="7"/>
      <c r="BF623" s="7"/>
      <c r="BG623" s="7"/>
      <c r="BH623" s="7"/>
      <c r="BI623" s="7"/>
      <c r="BJ623" s="7"/>
      <c r="BK623" s="7"/>
      <c r="BL623" s="7"/>
      <c r="BM623" s="7"/>
    </row>
    <row r="624" spans="1:65" ht="15.5"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c r="AX624" s="7"/>
      <c r="AY624" s="7"/>
      <c r="AZ624" s="7"/>
      <c r="BA624" s="7"/>
      <c r="BB624" s="7"/>
      <c r="BC624" s="7"/>
      <c r="BD624" s="7"/>
      <c r="BE624" s="7"/>
      <c r="BF624" s="7"/>
      <c r="BG624" s="7"/>
      <c r="BH624" s="7"/>
      <c r="BI624" s="7"/>
      <c r="BJ624" s="7"/>
      <c r="BK624" s="7"/>
      <c r="BL624" s="7"/>
      <c r="BM624" s="7"/>
    </row>
    <row r="625" spans="1:65" ht="15.5"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c r="AX625" s="7"/>
      <c r="AY625" s="7"/>
      <c r="AZ625" s="7"/>
      <c r="BA625" s="7"/>
      <c r="BB625" s="7"/>
      <c r="BC625" s="7"/>
      <c r="BD625" s="7"/>
      <c r="BE625" s="7"/>
      <c r="BF625" s="7"/>
      <c r="BG625" s="7"/>
      <c r="BH625" s="7"/>
      <c r="BI625" s="7"/>
      <c r="BJ625" s="7"/>
      <c r="BK625" s="7"/>
      <c r="BL625" s="7"/>
      <c r="BM625" s="7"/>
    </row>
    <row r="626" spans="1:65" ht="15.5"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c r="AX626" s="7"/>
      <c r="AY626" s="7"/>
      <c r="AZ626" s="7"/>
      <c r="BA626" s="7"/>
      <c r="BB626" s="7"/>
      <c r="BC626" s="7"/>
      <c r="BD626" s="7"/>
      <c r="BE626" s="7"/>
      <c r="BF626" s="7"/>
      <c r="BG626" s="7"/>
      <c r="BH626" s="7"/>
      <c r="BI626" s="7"/>
      <c r="BJ626" s="7"/>
      <c r="BK626" s="7"/>
      <c r="BL626" s="7"/>
      <c r="BM626" s="7"/>
    </row>
    <row r="627" spans="1:65" ht="15.5"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c r="AX627" s="7"/>
      <c r="AY627" s="7"/>
      <c r="AZ627" s="7"/>
      <c r="BA627" s="7"/>
      <c r="BB627" s="7"/>
      <c r="BC627" s="7"/>
      <c r="BD627" s="7"/>
      <c r="BE627" s="7"/>
      <c r="BF627" s="7"/>
      <c r="BG627" s="7"/>
      <c r="BH627" s="7"/>
      <c r="BI627" s="7"/>
      <c r="BJ627" s="7"/>
      <c r="BK627" s="7"/>
      <c r="BL627" s="7"/>
      <c r="BM627" s="7"/>
    </row>
    <row r="628" spans="1:65" ht="15.5"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c r="AX628" s="7"/>
      <c r="AY628" s="7"/>
      <c r="AZ628" s="7"/>
      <c r="BA628" s="7"/>
      <c r="BB628" s="7"/>
      <c r="BC628" s="7"/>
      <c r="BD628" s="7"/>
      <c r="BE628" s="7"/>
      <c r="BF628" s="7"/>
      <c r="BG628" s="7"/>
      <c r="BH628" s="7"/>
      <c r="BI628" s="7"/>
      <c r="BJ628" s="7"/>
      <c r="BK628" s="7"/>
      <c r="BL628" s="7"/>
      <c r="BM628" s="7"/>
    </row>
    <row r="629" spans="1:65" ht="15.5"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c r="AX629" s="7"/>
      <c r="AY629" s="7"/>
      <c r="AZ629" s="7"/>
      <c r="BA629" s="7"/>
      <c r="BB629" s="7"/>
      <c r="BC629" s="7"/>
      <c r="BD629" s="7"/>
      <c r="BE629" s="7"/>
      <c r="BF629" s="7"/>
      <c r="BG629" s="7"/>
      <c r="BH629" s="7"/>
      <c r="BI629" s="7"/>
      <c r="BJ629" s="7"/>
      <c r="BK629" s="7"/>
      <c r="BL629" s="7"/>
      <c r="BM629" s="7"/>
    </row>
    <row r="630" spans="1:65" ht="15.5"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c r="AX630" s="7"/>
      <c r="AY630" s="7"/>
      <c r="AZ630" s="7"/>
      <c r="BA630" s="7"/>
      <c r="BB630" s="7"/>
      <c r="BC630" s="7"/>
      <c r="BD630" s="7"/>
      <c r="BE630" s="7"/>
      <c r="BF630" s="7"/>
      <c r="BG630" s="7"/>
      <c r="BH630" s="7"/>
      <c r="BI630" s="7"/>
      <c r="BJ630" s="7"/>
      <c r="BK630" s="7"/>
      <c r="BL630" s="7"/>
      <c r="BM630" s="7"/>
    </row>
    <row r="631" spans="1:65" ht="15.5"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c r="AX631" s="7"/>
      <c r="AY631" s="7"/>
      <c r="AZ631" s="7"/>
      <c r="BA631" s="7"/>
      <c r="BB631" s="7"/>
      <c r="BC631" s="7"/>
      <c r="BD631" s="7"/>
      <c r="BE631" s="7"/>
      <c r="BF631" s="7"/>
      <c r="BG631" s="7"/>
      <c r="BH631" s="7"/>
      <c r="BI631" s="7"/>
      <c r="BJ631" s="7"/>
      <c r="BK631" s="7"/>
      <c r="BL631" s="7"/>
      <c r="BM631" s="7"/>
    </row>
    <row r="632" spans="1:65" ht="15.5"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c r="AX632" s="7"/>
      <c r="AY632" s="7"/>
      <c r="AZ632" s="7"/>
      <c r="BA632" s="7"/>
      <c r="BB632" s="7"/>
      <c r="BC632" s="7"/>
      <c r="BD632" s="7"/>
      <c r="BE632" s="7"/>
      <c r="BF632" s="7"/>
      <c r="BG632" s="7"/>
      <c r="BH632" s="7"/>
      <c r="BI632" s="7"/>
      <c r="BJ632" s="7"/>
      <c r="BK632" s="7"/>
      <c r="BL632" s="7"/>
      <c r="BM632" s="7"/>
    </row>
    <row r="633" spans="1:65" ht="15.5"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c r="AX633" s="7"/>
      <c r="AY633" s="7"/>
      <c r="AZ633" s="7"/>
      <c r="BA633" s="7"/>
      <c r="BB633" s="7"/>
      <c r="BC633" s="7"/>
      <c r="BD633" s="7"/>
      <c r="BE633" s="7"/>
      <c r="BF633" s="7"/>
      <c r="BG633" s="7"/>
      <c r="BH633" s="7"/>
      <c r="BI633" s="7"/>
      <c r="BJ633" s="7"/>
      <c r="BK633" s="7"/>
      <c r="BL633" s="7"/>
      <c r="BM633" s="7"/>
    </row>
    <row r="634" spans="1:65" ht="15.5"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c r="AX634" s="7"/>
      <c r="AY634" s="7"/>
      <c r="AZ634" s="7"/>
      <c r="BA634" s="7"/>
      <c r="BB634" s="7"/>
      <c r="BC634" s="7"/>
      <c r="BD634" s="7"/>
      <c r="BE634" s="7"/>
      <c r="BF634" s="7"/>
      <c r="BG634" s="7"/>
      <c r="BH634" s="7"/>
      <c r="BI634" s="7"/>
      <c r="BJ634" s="7"/>
      <c r="BK634" s="7"/>
      <c r="BL634" s="7"/>
      <c r="BM634" s="7"/>
    </row>
    <row r="635" spans="1:65" ht="15.5"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c r="AX635" s="7"/>
      <c r="AY635" s="7"/>
      <c r="AZ635" s="7"/>
      <c r="BA635" s="7"/>
      <c r="BB635" s="7"/>
      <c r="BC635" s="7"/>
      <c r="BD635" s="7"/>
      <c r="BE635" s="7"/>
      <c r="BF635" s="7"/>
      <c r="BG635" s="7"/>
      <c r="BH635" s="7"/>
      <c r="BI635" s="7"/>
      <c r="BJ635" s="7"/>
      <c r="BK635" s="7"/>
      <c r="BL635" s="7"/>
      <c r="BM635" s="7"/>
    </row>
    <row r="636" spans="1:65" ht="15.5"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c r="AX636" s="7"/>
      <c r="AY636" s="7"/>
      <c r="AZ636" s="7"/>
      <c r="BA636" s="7"/>
      <c r="BB636" s="7"/>
      <c r="BC636" s="7"/>
      <c r="BD636" s="7"/>
      <c r="BE636" s="7"/>
      <c r="BF636" s="7"/>
      <c r="BG636" s="7"/>
      <c r="BH636" s="7"/>
      <c r="BI636" s="7"/>
      <c r="BJ636" s="7"/>
      <c r="BK636" s="7"/>
      <c r="BL636" s="7"/>
      <c r="BM636" s="7"/>
    </row>
    <row r="637" spans="1:65" ht="15.5"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c r="AX637" s="7"/>
      <c r="AY637" s="7"/>
      <c r="AZ637" s="7"/>
      <c r="BA637" s="7"/>
      <c r="BB637" s="7"/>
      <c r="BC637" s="7"/>
      <c r="BD637" s="7"/>
      <c r="BE637" s="7"/>
      <c r="BF637" s="7"/>
      <c r="BG637" s="7"/>
      <c r="BH637" s="7"/>
      <c r="BI637" s="7"/>
      <c r="BJ637" s="7"/>
      <c r="BK637" s="7"/>
      <c r="BL637" s="7"/>
      <c r="BM637" s="7"/>
    </row>
    <row r="638" spans="1:65" ht="15.5"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c r="AX638" s="7"/>
      <c r="AY638" s="7"/>
      <c r="AZ638" s="7"/>
      <c r="BA638" s="7"/>
      <c r="BB638" s="7"/>
      <c r="BC638" s="7"/>
      <c r="BD638" s="7"/>
      <c r="BE638" s="7"/>
      <c r="BF638" s="7"/>
      <c r="BG638" s="7"/>
      <c r="BH638" s="7"/>
      <c r="BI638" s="7"/>
      <c r="BJ638" s="7"/>
      <c r="BK638" s="7"/>
      <c r="BL638" s="7"/>
      <c r="BM638" s="7"/>
    </row>
    <row r="639" spans="1:65" ht="15.5"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c r="AX639" s="7"/>
      <c r="AY639" s="7"/>
      <c r="AZ639" s="7"/>
      <c r="BA639" s="7"/>
      <c r="BB639" s="7"/>
      <c r="BC639" s="7"/>
      <c r="BD639" s="7"/>
      <c r="BE639" s="7"/>
      <c r="BF639" s="7"/>
      <c r="BG639" s="7"/>
      <c r="BH639" s="7"/>
      <c r="BI639" s="7"/>
      <c r="BJ639" s="7"/>
      <c r="BK639" s="7"/>
      <c r="BL639" s="7"/>
      <c r="BM639" s="7"/>
    </row>
    <row r="640" spans="1:65" ht="15.5"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c r="AX640" s="7"/>
      <c r="AY640" s="7"/>
      <c r="AZ640" s="7"/>
      <c r="BA640" s="7"/>
      <c r="BB640" s="7"/>
      <c r="BC640" s="7"/>
      <c r="BD640" s="7"/>
      <c r="BE640" s="7"/>
      <c r="BF640" s="7"/>
      <c r="BG640" s="7"/>
      <c r="BH640" s="7"/>
      <c r="BI640" s="7"/>
      <c r="BJ640" s="7"/>
      <c r="BK640" s="7"/>
      <c r="BL640" s="7"/>
      <c r="BM640" s="7"/>
    </row>
    <row r="641" spans="1:65" ht="15.5"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c r="AX641" s="7"/>
      <c r="AY641" s="7"/>
      <c r="AZ641" s="7"/>
      <c r="BA641" s="7"/>
      <c r="BB641" s="7"/>
      <c r="BC641" s="7"/>
      <c r="BD641" s="7"/>
      <c r="BE641" s="7"/>
      <c r="BF641" s="7"/>
      <c r="BG641" s="7"/>
      <c r="BH641" s="7"/>
      <c r="BI641" s="7"/>
      <c r="BJ641" s="7"/>
      <c r="BK641" s="7"/>
      <c r="BL641" s="7"/>
      <c r="BM641" s="7"/>
    </row>
    <row r="642" spans="1:65" ht="15.5"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c r="AX642" s="7"/>
      <c r="AY642" s="7"/>
      <c r="AZ642" s="7"/>
      <c r="BA642" s="7"/>
      <c r="BB642" s="7"/>
      <c r="BC642" s="7"/>
      <c r="BD642" s="7"/>
      <c r="BE642" s="7"/>
      <c r="BF642" s="7"/>
      <c r="BG642" s="7"/>
      <c r="BH642" s="7"/>
      <c r="BI642" s="7"/>
      <c r="BJ642" s="7"/>
      <c r="BK642" s="7"/>
      <c r="BL642" s="7"/>
      <c r="BM642" s="7"/>
    </row>
    <row r="643" spans="1:65" ht="15.5"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c r="AX643" s="7"/>
      <c r="AY643" s="7"/>
      <c r="AZ643" s="7"/>
      <c r="BA643" s="7"/>
      <c r="BB643" s="7"/>
      <c r="BC643" s="7"/>
      <c r="BD643" s="7"/>
      <c r="BE643" s="7"/>
      <c r="BF643" s="7"/>
      <c r="BG643" s="7"/>
      <c r="BH643" s="7"/>
      <c r="BI643" s="7"/>
      <c r="BJ643" s="7"/>
      <c r="BK643" s="7"/>
      <c r="BL643" s="7"/>
      <c r="BM643" s="7"/>
    </row>
    <row r="644" spans="1:65" ht="15.5"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c r="AX644" s="7"/>
      <c r="AY644" s="7"/>
      <c r="AZ644" s="7"/>
      <c r="BA644" s="7"/>
      <c r="BB644" s="7"/>
      <c r="BC644" s="7"/>
      <c r="BD644" s="7"/>
      <c r="BE644" s="7"/>
      <c r="BF644" s="7"/>
      <c r="BG644" s="7"/>
      <c r="BH644" s="7"/>
      <c r="BI644" s="7"/>
      <c r="BJ644" s="7"/>
      <c r="BK644" s="7"/>
      <c r="BL644" s="7"/>
      <c r="BM644" s="7"/>
    </row>
    <row r="645" spans="1:65" ht="15.5"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c r="AX645" s="7"/>
      <c r="AY645" s="7"/>
      <c r="AZ645" s="7"/>
      <c r="BA645" s="7"/>
      <c r="BB645" s="7"/>
      <c r="BC645" s="7"/>
      <c r="BD645" s="7"/>
      <c r="BE645" s="7"/>
      <c r="BF645" s="7"/>
      <c r="BG645" s="7"/>
      <c r="BH645" s="7"/>
      <c r="BI645" s="7"/>
      <c r="BJ645" s="7"/>
      <c r="BK645" s="7"/>
      <c r="BL645" s="7"/>
      <c r="BM645" s="7"/>
    </row>
    <row r="646" spans="1:65" ht="15.5"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c r="AX646" s="7"/>
      <c r="AY646" s="7"/>
      <c r="AZ646" s="7"/>
      <c r="BA646" s="7"/>
      <c r="BB646" s="7"/>
      <c r="BC646" s="7"/>
      <c r="BD646" s="7"/>
      <c r="BE646" s="7"/>
      <c r="BF646" s="7"/>
      <c r="BG646" s="7"/>
      <c r="BH646" s="7"/>
      <c r="BI646" s="7"/>
      <c r="BJ646" s="7"/>
      <c r="BK646" s="7"/>
      <c r="BL646" s="7"/>
      <c r="BM646" s="7"/>
    </row>
    <row r="647" spans="1:65" ht="15.5"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c r="AX647" s="7"/>
      <c r="AY647" s="7"/>
      <c r="AZ647" s="7"/>
      <c r="BA647" s="7"/>
      <c r="BB647" s="7"/>
      <c r="BC647" s="7"/>
      <c r="BD647" s="7"/>
      <c r="BE647" s="7"/>
      <c r="BF647" s="7"/>
      <c r="BG647" s="7"/>
      <c r="BH647" s="7"/>
      <c r="BI647" s="7"/>
      <c r="BJ647" s="7"/>
      <c r="BK647" s="7"/>
      <c r="BL647" s="7"/>
      <c r="BM647" s="7"/>
    </row>
    <row r="648" spans="1:65" ht="15.5"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c r="AX648" s="7"/>
      <c r="AY648" s="7"/>
      <c r="AZ648" s="7"/>
      <c r="BA648" s="7"/>
      <c r="BB648" s="7"/>
      <c r="BC648" s="7"/>
      <c r="BD648" s="7"/>
      <c r="BE648" s="7"/>
      <c r="BF648" s="7"/>
      <c r="BG648" s="7"/>
      <c r="BH648" s="7"/>
      <c r="BI648" s="7"/>
      <c r="BJ648" s="7"/>
      <c r="BK648" s="7"/>
      <c r="BL648" s="7"/>
      <c r="BM648" s="7"/>
    </row>
    <row r="649" spans="1:65" ht="15.5"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c r="AX649" s="7"/>
      <c r="AY649" s="7"/>
      <c r="AZ649" s="7"/>
      <c r="BA649" s="7"/>
      <c r="BB649" s="7"/>
      <c r="BC649" s="7"/>
      <c r="BD649" s="7"/>
      <c r="BE649" s="7"/>
      <c r="BF649" s="7"/>
      <c r="BG649" s="7"/>
      <c r="BH649" s="7"/>
      <c r="BI649" s="7"/>
      <c r="BJ649" s="7"/>
      <c r="BK649" s="7"/>
      <c r="BL649" s="7"/>
      <c r="BM649" s="7"/>
    </row>
    <row r="650" spans="1:65" ht="15.5"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c r="AX650" s="7"/>
      <c r="AY650" s="7"/>
      <c r="AZ650" s="7"/>
      <c r="BA650" s="7"/>
      <c r="BB650" s="7"/>
      <c r="BC650" s="7"/>
      <c r="BD650" s="7"/>
      <c r="BE650" s="7"/>
      <c r="BF650" s="7"/>
      <c r="BG650" s="7"/>
      <c r="BH650" s="7"/>
      <c r="BI650" s="7"/>
      <c r="BJ650" s="7"/>
      <c r="BK650" s="7"/>
      <c r="BL650" s="7"/>
      <c r="BM650" s="7"/>
    </row>
    <row r="651" spans="1:65" ht="15.5"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c r="AX651" s="7"/>
      <c r="AY651" s="7"/>
      <c r="AZ651" s="7"/>
      <c r="BA651" s="7"/>
      <c r="BB651" s="7"/>
      <c r="BC651" s="7"/>
      <c r="BD651" s="7"/>
      <c r="BE651" s="7"/>
      <c r="BF651" s="7"/>
      <c r="BG651" s="7"/>
      <c r="BH651" s="7"/>
      <c r="BI651" s="7"/>
      <c r="BJ651" s="7"/>
      <c r="BK651" s="7"/>
      <c r="BL651" s="7"/>
      <c r="BM651" s="7"/>
    </row>
    <row r="652" spans="1:65" ht="15.5"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c r="AX652" s="7"/>
      <c r="AY652" s="7"/>
      <c r="AZ652" s="7"/>
      <c r="BA652" s="7"/>
      <c r="BB652" s="7"/>
      <c r="BC652" s="7"/>
      <c r="BD652" s="7"/>
      <c r="BE652" s="7"/>
      <c r="BF652" s="7"/>
      <c r="BG652" s="7"/>
      <c r="BH652" s="7"/>
      <c r="BI652" s="7"/>
      <c r="BJ652" s="7"/>
      <c r="BK652" s="7"/>
      <c r="BL652" s="7"/>
      <c r="BM652" s="7"/>
    </row>
    <row r="653" spans="1:65" ht="15.5"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c r="AX653" s="7"/>
      <c r="AY653" s="7"/>
      <c r="AZ653" s="7"/>
      <c r="BA653" s="7"/>
      <c r="BB653" s="7"/>
      <c r="BC653" s="7"/>
      <c r="BD653" s="7"/>
      <c r="BE653" s="7"/>
      <c r="BF653" s="7"/>
      <c r="BG653" s="7"/>
      <c r="BH653" s="7"/>
      <c r="BI653" s="7"/>
      <c r="BJ653" s="7"/>
      <c r="BK653" s="7"/>
      <c r="BL653" s="7"/>
      <c r="BM653" s="7"/>
    </row>
    <row r="654" spans="1:65" ht="15.5"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c r="AX654" s="7"/>
      <c r="AY654" s="7"/>
      <c r="AZ654" s="7"/>
      <c r="BA654" s="7"/>
      <c r="BB654" s="7"/>
      <c r="BC654" s="7"/>
      <c r="BD654" s="7"/>
      <c r="BE654" s="7"/>
      <c r="BF654" s="7"/>
      <c r="BG654" s="7"/>
      <c r="BH654" s="7"/>
      <c r="BI654" s="7"/>
      <c r="BJ654" s="7"/>
      <c r="BK654" s="7"/>
      <c r="BL654" s="7"/>
      <c r="BM654" s="7"/>
    </row>
    <row r="655" spans="1:65" ht="15.5"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c r="BJ655" s="7"/>
      <c r="BK655" s="7"/>
      <c r="BL655" s="7"/>
      <c r="BM655" s="7"/>
    </row>
    <row r="656" spans="1:65" ht="15.5"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c r="BJ656" s="7"/>
      <c r="BK656" s="7"/>
      <c r="BL656" s="7"/>
      <c r="BM656" s="7"/>
    </row>
    <row r="657" spans="1:65" ht="15.5"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c r="AX657" s="7"/>
      <c r="AY657" s="7"/>
      <c r="AZ657" s="7"/>
      <c r="BA657" s="7"/>
      <c r="BB657" s="7"/>
      <c r="BC657" s="7"/>
      <c r="BD657" s="7"/>
      <c r="BE657" s="7"/>
      <c r="BF657" s="7"/>
      <c r="BG657" s="7"/>
      <c r="BH657" s="7"/>
      <c r="BI657" s="7"/>
      <c r="BJ657" s="7"/>
      <c r="BK657" s="7"/>
      <c r="BL657" s="7"/>
      <c r="BM657" s="7"/>
    </row>
    <row r="658" spans="1:65" ht="15.5"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7"/>
      <c r="BJ658" s="7"/>
      <c r="BK658" s="7"/>
      <c r="BL658" s="7"/>
      <c r="BM658" s="7"/>
    </row>
    <row r="659" spans="1:65" ht="15.5"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c r="AX659" s="7"/>
      <c r="AY659" s="7"/>
      <c r="AZ659" s="7"/>
      <c r="BA659" s="7"/>
      <c r="BB659" s="7"/>
      <c r="BC659" s="7"/>
      <c r="BD659" s="7"/>
      <c r="BE659" s="7"/>
      <c r="BF659" s="7"/>
      <c r="BG659" s="7"/>
      <c r="BH659" s="7"/>
      <c r="BI659" s="7"/>
      <c r="BJ659" s="7"/>
      <c r="BK659" s="7"/>
      <c r="BL659" s="7"/>
      <c r="BM659" s="7"/>
    </row>
    <row r="660" spans="1:65" ht="15.5"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c r="AX660" s="7"/>
      <c r="AY660" s="7"/>
      <c r="AZ660" s="7"/>
      <c r="BA660" s="7"/>
      <c r="BB660" s="7"/>
      <c r="BC660" s="7"/>
      <c r="BD660" s="7"/>
      <c r="BE660" s="7"/>
      <c r="BF660" s="7"/>
      <c r="BG660" s="7"/>
      <c r="BH660" s="7"/>
      <c r="BI660" s="7"/>
      <c r="BJ660" s="7"/>
      <c r="BK660" s="7"/>
      <c r="BL660" s="7"/>
      <c r="BM660" s="7"/>
    </row>
    <row r="661" spans="1:65" ht="15.5"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7"/>
      <c r="BJ661" s="7"/>
      <c r="BK661" s="7"/>
      <c r="BL661" s="7"/>
      <c r="BM661" s="7"/>
    </row>
    <row r="662" spans="1:65" ht="15.5"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c r="AX662" s="7"/>
      <c r="AY662" s="7"/>
      <c r="AZ662" s="7"/>
      <c r="BA662" s="7"/>
      <c r="BB662" s="7"/>
      <c r="BC662" s="7"/>
      <c r="BD662" s="7"/>
      <c r="BE662" s="7"/>
      <c r="BF662" s="7"/>
      <c r="BG662" s="7"/>
      <c r="BH662" s="7"/>
      <c r="BI662" s="7"/>
      <c r="BJ662" s="7"/>
      <c r="BK662" s="7"/>
      <c r="BL662" s="7"/>
      <c r="BM662" s="7"/>
    </row>
    <row r="663" spans="1:65" ht="15.5"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c r="AX663" s="7"/>
      <c r="AY663" s="7"/>
      <c r="AZ663" s="7"/>
      <c r="BA663" s="7"/>
      <c r="BB663" s="7"/>
      <c r="BC663" s="7"/>
      <c r="BD663" s="7"/>
      <c r="BE663" s="7"/>
      <c r="BF663" s="7"/>
      <c r="BG663" s="7"/>
      <c r="BH663" s="7"/>
      <c r="BI663" s="7"/>
      <c r="BJ663" s="7"/>
      <c r="BK663" s="7"/>
      <c r="BL663" s="7"/>
      <c r="BM663" s="7"/>
    </row>
    <row r="664" spans="1:65" ht="15.5"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c r="AX664" s="7"/>
      <c r="AY664" s="7"/>
      <c r="AZ664" s="7"/>
      <c r="BA664" s="7"/>
      <c r="BB664" s="7"/>
      <c r="BC664" s="7"/>
      <c r="BD664" s="7"/>
      <c r="BE664" s="7"/>
      <c r="BF664" s="7"/>
      <c r="BG664" s="7"/>
      <c r="BH664" s="7"/>
      <c r="BI664" s="7"/>
      <c r="BJ664" s="7"/>
      <c r="BK664" s="7"/>
      <c r="BL664" s="7"/>
      <c r="BM664" s="7"/>
    </row>
    <row r="665" spans="1:65" ht="15.5"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c r="AX665" s="7"/>
      <c r="AY665" s="7"/>
      <c r="AZ665" s="7"/>
      <c r="BA665" s="7"/>
      <c r="BB665" s="7"/>
      <c r="BC665" s="7"/>
      <c r="BD665" s="7"/>
      <c r="BE665" s="7"/>
      <c r="BF665" s="7"/>
      <c r="BG665" s="7"/>
      <c r="BH665" s="7"/>
      <c r="BI665" s="7"/>
      <c r="BJ665" s="7"/>
      <c r="BK665" s="7"/>
      <c r="BL665" s="7"/>
      <c r="BM665" s="7"/>
    </row>
    <row r="666" spans="1:65" ht="15.5"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c r="AX666" s="7"/>
      <c r="AY666" s="7"/>
      <c r="AZ666" s="7"/>
      <c r="BA666" s="7"/>
      <c r="BB666" s="7"/>
      <c r="BC666" s="7"/>
      <c r="BD666" s="7"/>
      <c r="BE666" s="7"/>
      <c r="BF666" s="7"/>
      <c r="BG666" s="7"/>
      <c r="BH666" s="7"/>
      <c r="BI666" s="7"/>
      <c r="BJ666" s="7"/>
      <c r="BK666" s="7"/>
      <c r="BL666" s="7"/>
      <c r="BM666" s="7"/>
    </row>
    <row r="667" spans="1:65" ht="15.5"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c r="AT667" s="7"/>
      <c r="AU667" s="7"/>
      <c r="AV667" s="7"/>
      <c r="AW667" s="7"/>
      <c r="AX667" s="7"/>
      <c r="AY667" s="7"/>
      <c r="AZ667" s="7"/>
      <c r="BA667" s="7"/>
      <c r="BB667" s="7"/>
      <c r="BC667" s="7"/>
      <c r="BD667" s="7"/>
      <c r="BE667" s="7"/>
      <c r="BF667" s="7"/>
      <c r="BG667" s="7"/>
      <c r="BH667" s="7"/>
      <c r="BI667" s="7"/>
      <c r="BJ667" s="7"/>
      <c r="BK667" s="7"/>
      <c r="BL667" s="7"/>
      <c r="BM667" s="7"/>
    </row>
    <row r="668" spans="1:65" ht="15.5"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c r="AW668" s="7"/>
      <c r="AX668" s="7"/>
      <c r="AY668" s="7"/>
      <c r="AZ668" s="7"/>
      <c r="BA668" s="7"/>
      <c r="BB668" s="7"/>
      <c r="BC668" s="7"/>
      <c r="BD668" s="7"/>
      <c r="BE668" s="7"/>
      <c r="BF668" s="7"/>
      <c r="BG668" s="7"/>
      <c r="BH668" s="7"/>
      <c r="BI668" s="7"/>
      <c r="BJ668" s="7"/>
      <c r="BK668" s="7"/>
      <c r="BL668" s="7"/>
      <c r="BM668" s="7"/>
    </row>
    <row r="669" spans="1:65" ht="15.5"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c r="AX669" s="7"/>
      <c r="AY669" s="7"/>
      <c r="AZ669" s="7"/>
      <c r="BA669" s="7"/>
      <c r="BB669" s="7"/>
      <c r="BC669" s="7"/>
      <c r="BD669" s="7"/>
      <c r="BE669" s="7"/>
      <c r="BF669" s="7"/>
      <c r="BG669" s="7"/>
      <c r="BH669" s="7"/>
      <c r="BI669" s="7"/>
      <c r="BJ669" s="7"/>
      <c r="BK669" s="7"/>
      <c r="BL669" s="7"/>
      <c r="BM669" s="7"/>
    </row>
    <row r="670" spans="1:65" ht="15.5"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c r="AW670" s="7"/>
      <c r="AX670" s="7"/>
      <c r="AY670" s="7"/>
      <c r="AZ670" s="7"/>
      <c r="BA670" s="7"/>
      <c r="BB670" s="7"/>
      <c r="BC670" s="7"/>
      <c r="BD670" s="7"/>
      <c r="BE670" s="7"/>
      <c r="BF670" s="7"/>
      <c r="BG670" s="7"/>
      <c r="BH670" s="7"/>
      <c r="BI670" s="7"/>
      <c r="BJ670" s="7"/>
      <c r="BK670" s="7"/>
      <c r="BL670" s="7"/>
      <c r="BM670" s="7"/>
    </row>
    <row r="671" spans="1:65" ht="15.5"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c r="AT671" s="7"/>
      <c r="AU671" s="7"/>
      <c r="AV671" s="7"/>
      <c r="AW671" s="7"/>
      <c r="AX671" s="7"/>
      <c r="AY671" s="7"/>
      <c r="AZ671" s="7"/>
      <c r="BA671" s="7"/>
      <c r="BB671" s="7"/>
      <c r="BC671" s="7"/>
      <c r="BD671" s="7"/>
      <c r="BE671" s="7"/>
      <c r="BF671" s="7"/>
      <c r="BG671" s="7"/>
      <c r="BH671" s="7"/>
      <c r="BI671" s="7"/>
      <c r="BJ671" s="7"/>
      <c r="BK671" s="7"/>
      <c r="BL671" s="7"/>
      <c r="BM671" s="7"/>
    </row>
    <row r="672" spans="1:65" ht="15.5"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c r="AT672" s="7"/>
      <c r="AU672" s="7"/>
      <c r="AV672" s="7"/>
      <c r="AW672" s="7"/>
      <c r="AX672" s="7"/>
      <c r="AY672" s="7"/>
      <c r="AZ672" s="7"/>
      <c r="BA672" s="7"/>
      <c r="BB672" s="7"/>
      <c r="BC672" s="7"/>
      <c r="BD672" s="7"/>
      <c r="BE672" s="7"/>
      <c r="BF672" s="7"/>
      <c r="BG672" s="7"/>
      <c r="BH672" s="7"/>
      <c r="BI672" s="7"/>
      <c r="BJ672" s="7"/>
      <c r="BK672" s="7"/>
      <c r="BL672" s="7"/>
      <c r="BM672" s="7"/>
    </row>
    <row r="673" spans="1:65" ht="15.5"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c r="AT673" s="7"/>
      <c r="AU673" s="7"/>
      <c r="AV673" s="7"/>
      <c r="AW673" s="7"/>
      <c r="AX673" s="7"/>
      <c r="AY673" s="7"/>
      <c r="AZ673" s="7"/>
      <c r="BA673" s="7"/>
      <c r="BB673" s="7"/>
      <c r="BC673" s="7"/>
      <c r="BD673" s="7"/>
      <c r="BE673" s="7"/>
      <c r="BF673" s="7"/>
      <c r="BG673" s="7"/>
      <c r="BH673" s="7"/>
      <c r="BI673" s="7"/>
      <c r="BJ673" s="7"/>
      <c r="BK673" s="7"/>
      <c r="BL673" s="7"/>
      <c r="BM673" s="7"/>
    </row>
    <row r="674" spans="1:65" ht="15.5"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c r="AT674" s="7"/>
      <c r="AU674" s="7"/>
      <c r="AV674" s="7"/>
      <c r="AW674" s="7"/>
      <c r="AX674" s="7"/>
      <c r="AY674" s="7"/>
      <c r="AZ674" s="7"/>
      <c r="BA674" s="7"/>
      <c r="BB674" s="7"/>
      <c r="BC674" s="7"/>
      <c r="BD674" s="7"/>
      <c r="BE674" s="7"/>
      <c r="BF674" s="7"/>
      <c r="BG674" s="7"/>
      <c r="BH674" s="7"/>
      <c r="BI674" s="7"/>
      <c r="BJ674" s="7"/>
      <c r="BK674" s="7"/>
      <c r="BL674" s="7"/>
      <c r="BM674" s="7"/>
    </row>
    <row r="675" spans="1:65" ht="15.5"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c r="AT675" s="7"/>
      <c r="AU675" s="7"/>
      <c r="AV675" s="7"/>
      <c r="AW675" s="7"/>
      <c r="AX675" s="7"/>
      <c r="AY675" s="7"/>
      <c r="AZ675" s="7"/>
      <c r="BA675" s="7"/>
      <c r="BB675" s="7"/>
      <c r="BC675" s="7"/>
      <c r="BD675" s="7"/>
      <c r="BE675" s="7"/>
      <c r="BF675" s="7"/>
      <c r="BG675" s="7"/>
      <c r="BH675" s="7"/>
      <c r="BI675" s="7"/>
      <c r="BJ675" s="7"/>
      <c r="BK675" s="7"/>
      <c r="BL675" s="7"/>
      <c r="BM675" s="7"/>
    </row>
    <row r="676" spans="1:65" ht="15.5"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c r="AW676" s="7"/>
      <c r="AX676" s="7"/>
      <c r="AY676" s="7"/>
      <c r="AZ676" s="7"/>
      <c r="BA676" s="7"/>
      <c r="BB676" s="7"/>
      <c r="BC676" s="7"/>
      <c r="BD676" s="7"/>
      <c r="BE676" s="7"/>
      <c r="BF676" s="7"/>
      <c r="BG676" s="7"/>
      <c r="BH676" s="7"/>
      <c r="BI676" s="7"/>
      <c r="BJ676" s="7"/>
      <c r="BK676" s="7"/>
      <c r="BL676" s="7"/>
      <c r="BM676" s="7"/>
    </row>
    <row r="677" spans="1:65" ht="15.5"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c r="AT677" s="7"/>
      <c r="AU677" s="7"/>
      <c r="AV677" s="7"/>
      <c r="AW677" s="7"/>
      <c r="AX677" s="7"/>
      <c r="AY677" s="7"/>
      <c r="AZ677" s="7"/>
      <c r="BA677" s="7"/>
      <c r="BB677" s="7"/>
      <c r="BC677" s="7"/>
      <c r="BD677" s="7"/>
      <c r="BE677" s="7"/>
      <c r="BF677" s="7"/>
      <c r="BG677" s="7"/>
      <c r="BH677" s="7"/>
      <c r="BI677" s="7"/>
      <c r="BJ677" s="7"/>
      <c r="BK677" s="7"/>
      <c r="BL677" s="7"/>
      <c r="BM677" s="7"/>
    </row>
    <row r="678" spans="1:65" ht="15.5"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c r="AW678" s="7"/>
      <c r="AX678" s="7"/>
      <c r="AY678" s="7"/>
      <c r="AZ678" s="7"/>
      <c r="BA678" s="7"/>
      <c r="BB678" s="7"/>
      <c r="BC678" s="7"/>
      <c r="BD678" s="7"/>
      <c r="BE678" s="7"/>
      <c r="BF678" s="7"/>
      <c r="BG678" s="7"/>
      <c r="BH678" s="7"/>
      <c r="BI678" s="7"/>
      <c r="BJ678" s="7"/>
      <c r="BK678" s="7"/>
      <c r="BL678" s="7"/>
      <c r="BM678" s="7"/>
    </row>
    <row r="679" spans="1:65" ht="15.5"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c r="AX679" s="7"/>
      <c r="AY679" s="7"/>
      <c r="AZ679" s="7"/>
      <c r="BA679" s="7"/>
      <c r="BB679" s="7"/>
      <c r="BC679" s="7"/>
      <c r="BD679" s="7"/>
      <c r="BE679" s="7"/>
      <c r="BF679" s="7"/>
      <c r="BG679" s="7"/>
      <c r="BH679" s="7"/>
      <c r="BI679" s="7"/>
      <c r="BJ679" s="7"/>
      <c r="BK679" s="7"/>
      <c r="BL679" s="7"/>
      <c r="BM679" s="7"/>
    </row>
    <row r="680" spans="1:65" ht="15.5"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c r="AW680" s="7"/>
      <c r="AX680" s="7"/>
      <c r="AY680" s="7"/>
      <c r="AZ680" s="7"/>
      <c r="BA680" s="7"/>
      <c r="BB680" s="7"/>
      <c r="BC680" s="7"/>
      <c r="BD680" s="7"/>
      <c r="BE680" s="7"/>
      <c r="BF680" s="7"/>
      <c r="BG680" s="7"/>
      <c r="BH680" s="7"/>
      <c r="BI680" s="7"/>
      <c r="BJ680" s="7"/>
      <c r="BK680" s="7"/>
      <c r="BL680" s="7"/>
      <c r="BM680" s="7"/>
    </row>
    <row r="681" spans="1:65" ht="15.5"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c r="AT681" s="7"/>
      <c r="AU681" s="7"/>
      <c r="AV681" s="7"/>
      <c r="AW681" s="7"/>
      <c r="AX681" s="7"/>
      <c r="AY681" s="7"/>
      <c r="AZ681" s="7"/>
      <c r="BA681" s="7"/>
      <c r="BB681" s="7"/>
      <c r="BC681" s="7"/>
      <c r="BD681" s="7"/>
      <c r="BE681" s="7"/>
      <c r="BF681" s="7"/>
      <c r="BG681" s="7"/>
      <c r="BH681" s="7"/>
      <c r="BI681" s="7"/>
      <c r="BJ681" s="7"/>
      <c r="BK681" s="7"/>
      <c r="BL681" s="7"/>
      <c r="BM681" s="7"/>
    </row>
    <row r="682" spans="1:65" ht="15.5"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c r="AX682" s="7"/>
      <c r="AY682" s="7"/>
      <c r="AZ682" s="7"/>
      <c r="BA682" s="7"/>
      <c r="BB682" s="7"/>
      <c r="BC682" s="7"/>
      <c r="BD682" s="7"/>
      <c r="BE682" s="7"/>
      <c r="BF682" s="7"/>
      <c r="BG682" s="7"/>
      <c r="BH682" s="7"/>
      <c r="BI682" s="7"/>
      <c r="BJ682" s="7"/>
      <c r="BK682" s="7"/>
      <c r="BL682" s="7"/>
      <c r="BM682" s="7"/>
    </row>
    <row r="683" spans="1:65" ht="15.5"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c r="AT683" s="7"/>
      <c r="AU683" s="7"/>
      <c r="AV683" s="7"/>
      <c r="AW683" s="7"/>
      <c r="AX683" s="7"/>
      <c r="AY683" s="7"/>
      <c r="AZ683" s="7"/>
      <c r="BA683" s="7"/>
      <c r="BB683" s="7"/>
      <c r="BC683" s="7"/>
      <c r="BD683" s="7"/>
      <c r="BE683" s="7"/>
      <c r="BF683" s="7"/>
      <c r="BG683" s="7"/>
      <c r="BH683" s="7"/>
      <c r="BI683" s="7"/>
      <c r="BJ683" s="7"/>
      <c r="BK683" s="7"/>
      <c r="BL683" s="7"/>
      <c r="BM683" s="7"/>
    </row>
    <row r="684" spans="1:65" ht="15.5"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c r="AX684" s="7"/>
      <c r="AY684" s="7"/>
      <c r="AZ684" s="7"/>
      <c r="BA684" s="7"/>
      <c r="BB684" s="7"/>
      <c r="BC684" s="7"/>
      <c r="BD684" s="7"/>
      <c r="BE684" s="7"/>
      <c r="BF684" s="7"/>
      <c r="BG684" s="7"/>
      <c r="BH684" s="7"/>
      <c r="BI684" s="7"/>
      <c r="BJ684" s="7"/>
      <c r="BK684" s="7"/>
      <c r="BL684" s="7"/>
      <c r="BM684" s="7"/>
    </row>
    <row r="685" spans="1:65" ht="15.5"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c r="AX685" s="7"/>
      <c r="AY685" s="7"/>
      <c r="AZ685" s="7"/>
      <c r="BA685" s="7"/>
      <c r="BB685" s="7"/>
      <c r="BC685" s="7"/>
      <c r="BD685" s="7"/>
      <c r="BE685" s="7"/>
      <c r="BF685" s="7"/>
      <c r="BG685" s="7"/>
      <c r="BH685" s="7"/>
      <c r="BI685" s="7"/>
      <c r="BJ685" s="7"/>
      <c r="BK685" s="7"/>
      <c r="BL685" s="7"/>
      <c r="BM685" s="7"/>
    </row>
    <row r="686" spans="1:65" ht="15.5"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c r="AT686" s="7"/>
      <c r="AU686" s="7"/>
      <c r="AV686" s="7"/>
      <c r="AW686" s="7"/>
      <c r="AX686" s="7"/>
      <c r="AY686" s="7"/>
      <c r="AZ686" s="7"/>
      <c r="BA686" s="7"/>
      <c r="BB686" s="7"/>
      <c r="BC686" s="7"/>
      <c r="BD686" s="7"/>
      <c r="BE686" s="7"/>
      <c r="BF686" s="7"/>
      <c r="BG686" s="7"/>
      <c r="BH686" s="7"/>
      <c r="BI686" s="7"/>
      <c r="BJ686" s="7"/>
      <c r="BK686" s="7"/>
      <c r="BL686" s="7"/>
      <c r="BM686" s="7"/>
    </row>
    <row r="687" spans="1:65" ht="15.5"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c r="AT687" s="7"/>
      <c r="AU687" s="7"/>
      <c r="AV687" s="7"/>
      <c r="AW687" s="7"/>
      <c r="AX687" s="7"/>
      <c r="AY687" s="7"/>
      <c r="AZ687" s="7"/>
      <c r="BA687" s="7"/>
      <c r="BB687" s="7"/>
      <c r="BC687" s="7"/>
      <c r="BD687" s="7"/>
      <c r="BE687" s="7"/>
      <c r="BF687" s="7"/>
      <c r="BG687" s="7"/>
      <c r="BH687" s="7"/>
      <c r="BI687" s="7"/>
      <c r="BJ687" s="7"/>
      <c r="BK687" s="7"/>
      <c r="BL687" s="7"/>
      <c r="BM687" s="7"/>
    </row>
    <row r="688" spans="1:65" ht="15.5"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c r="AT688" s="7"/>
      <c r="AU688" s="7"/>
      <c r="AV688" s="7"/>
      <c r="AW688" s="7"/>
      <c r="AX688" s="7"/>
      <c r="AY688" s="7"/>
      <c r="AZ688" s="7"/>
      <c r="BA688" s="7"/>
      <c r="BB688" s="7"/>
      <c r="BC688" s="7"/>
      <c r="BD688" s="7"/>
      <c r="BE688" s="7"/>
      <c r="BF688" s="7"/>
      <c r="BG688" s="7"/>
      <c r="BH688" s="7"/>
      <c r="BI688" s="7"/>
      <c r="BJ688" s="7"/>
      <c r="BK688" s="7"/>
      <c r="BL688" s="7"/>
      <c r="BM688" s="7"/>
    </row>
    <row r="689" spans="1:65" ht="15.5"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c r="AT689" s="7"/>
      <c r="AU689" s="7"/>
      <c r="AV689" s="7"/>
      <c r="AW689" s="7"/>
      <c r="AX689" s="7"/>
      <c r="AY689" s="7"/>
      <c r="AZ689" s="7"/>
      <c r="BA689" s="7"/>
      <c r="BB689" s="7"/>
      <c r="BC689" s="7"/>
      <c r="BD689" s="7"/>
      <c r="BE689" s="7"/>
      <c r="BF689" s="7"/>
      <c r="BG689" s="7"/>
      <c r="BH689" s="7"/>
      <c r="BI689" s="7"/>
      <c r="BJ689" s="7"/>
      <c r="BK689" s="7"/>
      <c r="BL689" s="7"/>
      <c r="BM689" s="7"/>
    </row>
    <row r="690" spans="1:65" ht="15.5"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c r="AT690" s="7"/>
      <c r="AU690" s="7"/>
      <c r="AV690" s="7"/>
      <c r="AW690" s="7"/>
      <c r="AX690" s="7"/>
      <c r="AY690" s="7"/>
      <c r="AZ690" s="7"/>
      <c r="BA690" s="7"/>
      <c r="BB690" s="7"/>
      <c r="BC690" s="7"/>
      <c r="BD690" s="7"/>
      <c r="BE690" s="7"/>
      <c r="BF690" s="7"/>
      <c r="BG690" s="7"/>
      <c r="BH690" s="7"/>
      <c r="BI690" s="7"/>
      <c r="BJ690" s="7"/>
      <c r="BK690" s="7"/>
      <c r="BL690" s="7"/>
      <c r="BM690" s="7"/>
    </row>
    <row r="691" spans="1:65" ht="15.5"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c r="AT691" s="7"/>
      <c r="AU691" s="7"/>
      <c r="AV691" s="7"/>
      <c r="AW691" s="7"/>
      <c r="AX691" s="7"/>
      <c r="AY691" s="7"/>
      <c r="AZ691" s="7"/>
      <c r="BA691" s="7"/>
      <c r="BB691" s="7"/>
      <c r="BC691" s="7"/>
      <c r="BD691" s="7"/>
      <c r="BE691" s="7"/>
      <c r="BF691" s="7"/>
      <c r="BG691" s="7"/>
      <c r="BH691" s="7"/>
      <c r="BI691" s="7"/>
      <c r="BJ691" s="7"/>
      <c r="BK691" s="7"/>
      <c r="BL691" s="7"/>
      <c r="BM691" s="7"/>
    </row>
    <row r="692" spans="1:65" ht="15.5"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c r="AT692" s="7"/>
      <c r="AU692" s="7"/>
      <c r="AV692" s="7"/>
      <c r="AW692" s="7"/>
      <c r="AX692" s="7"/>
      <c r="AY692" s="7"/>
      <c r="AZ692" s="7"/>
      <c r="BA692" s="7"/>
      <c r="BB692" s="7"/>
      <c r="BC692" s="7"/>
      <c r="BD692" s="7"/>
      <c r="BE692" s="7"/>
      <c r="BF692" s="7"/>
      <c r="BG692" s="7"/>
      <c r="BH692" s="7"/>
      <c r="BI692" s="7"/>
      <c r="BJ692" s="7"/>
      <c r="BK692" s="7"/>
      <c r="BL692" s="7"/>
      <c r="BM692" s="7"/>
    </row>
    <row r="693" spans="1:65" ht="15.5"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c r="AT693" s="7"/>
      <c r="AU693" s="7"/>
      <c r="AV693" s="7"/>
      <c r="AW693" s="7"/>
      <c r="AX693" s="7"/>
      <c r="AY693" s="7"/>
      <c r="AZ693" s="7"/>
      <c r="BA693" s="7"/>
      <c r="BB693" s="7"/>
      <c r="BC693" s="7"/>
      <c r="BD693" s="7"/>
      <c r="BE693" s="7"/>
      <c r="BF693" s="7"/>
      <c r="BG693" s="7"/>
      <c r="BH693" s="7"/>
      <c r="BI693" s="7"/>
      <c r="BJ693" s="7"/>
      <c r="BK693" s="7"/>
      <c r="BL693" s="7"/>
      <c r="BM693" s="7"/>
    </row>
    <row r="694" spans="1:65" ht="15.5"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c r="AW694" s="7"/>
      <c r="AX694" s="7"/>
      <c r="AY694" s="7"/>
      <c r="AZ694" s="7"/>
      <c r="BA694" s="7"/>
      <c r="BB694" s="7"/>
      <c r="BC694" s="7"/>
      <c r="BD694" s="7"/>
      <c r="BE694" s="7"/>
      <c r="BF694" s="7"/>
      <c r="BG694" s="7"/>
      <c r="BH694" s="7"/>
      <c r="BI694" s="7"/>
      <c r="BJ694" s="7"/>
      <c r="BK694" s="7"/>
      <c r="BL694" s="7"/>
      <c r="BM694" s="7"/>
    </row>
    <row r="695" spans="1:65" ht="15.5"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c r="AX695" s="7"/>
      <c r="AY695" s="7"/>
      <c r="AZ695" s="7"/>
      <c r="BA695" s="7"/>
      <c r="BB695" s="7"/>
      <c r="BC695" s="7"/>
      <c r="BD695" s="7"/>
      <c r="BE695" s="7"/>
      <c r="BF695" s="7"/>
      <c r="BG695" s="7"/>
      <c r="BH695" s="7"/>
      <c r="BI695" s="7"/>
      <c r="BJ695" s="7"/>
      <c r="BK695" s="7"/>
      <c r="BL695" s="7"/>
      <c r="BM695" s="7"/>
    </row>
    <row r="696" spans="1:65" ht="15.5"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c r="AX696" s="7"/>
      <c r="AY696" s="7"/>
      <c r="AZ696" s="7"/>
      <c r="BA696" s="7"/>
      <c r="BB696" s="7"/>
      <c r="BC696" s="7"/>
      <c r="BD696" s="7"/>
      <c r="BE696" s="7"/>
      <c r="BF696" s="7"/>
      <c r="BG696" s="7"/>
      <c r="BH696" s="7"/>
      <c r="BI696" s="7"/>
      <c r="BJ696" s="7"/>
      <c r="BK696" s="7"/>
      <c r="BL696" s="7"/>
      <c r="BM696" s="7"/>
    </row>
    <row r="697" spans="1:65" ht="15.5"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c r="AT697" s="7"/>
      <c r="AU697" s="7"/>
      <c r="AV697" s="7"/>
      <c r="AW697" s="7"/>
      <c r="AX697" s="7"/>
      <c r="AY697" s="7"/>
      <c r="AZ697" s="7"/>
      <c r="BA697" s="7"/>
      <c r="BB697" s="7"/>
      <c r="BC697" s="7"/>
      <c r="BD697" s="7"/>
      <c r="BE697" s="7"/>
      <c r="BF697" s="7"/>
      <c r="BG697" s="7"/>
      <c r="BH697" s="7"/>
      <c r="BI697" s="7"/>
      <c r="BJ697" s="7"/>
      <c r="BK697" s="7"/>
      <c r="BL697" s="7"/>
      <c r="BM697" s="7"/>
    </row>
    <row r="698" spans="1:65" ht="15.5"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c r="AU698" s="7"/>
      <c r="AV698" s="7"/>
      <c r="AW698" s="7"/>
      <c r="AX698" s="7"/>
      <c r="AY698" s="7"/>
      <c r="AZ698" s="7"/>
      <c r="BA698" s="7"/>
      <c r="BB698" s="7"/>
      <c r="BC698" s="7"/>
      <c r="BD698" s="7"/>
      <c r="BE698" s="7"/>
      <c r="BF698" s="7"/>
      <c r="BG698" s="7"/>
      <c r="BH698" s="7"/>
      <c r="BI698" s="7"/>
      <c r="BJ698" s="7"/>
      <c r="BK698" s="7"/>
      <c r="BL698" s="7"/>
      <c r="BM698" s="7"/>
    </row>
    <row r="699" spans="1:65" ht="15.5"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c r="AT699" s="7"/>
      <c r="AU699" s="7"/>
      <c r="AV699" s="7"/>
      <c r="AW699" s="7"/>
      <c r="AX699" s="7"/>
      <c r="AY699" s="7"/>
      <c r="AZ699" s="7"/>
      <c r="BA699" s="7"/>
      <c r="BB699" s="7"/>
      <c r="BC699" s="7"/>
      <c r="BD699" s="7"/>
      <c r="BE699" s="7"/>
      <c r="BF699" s="7"/>
      <c r="BG699" s="7"/>
      <c r="BH699" s="7"/>
      <c r="BI699" s="7"/>
      <c r="BJ699" s="7"/>
      <c r="BK699" s="7"/>
      <c r="BL699" s="7"/>
      <c r="BM699" s="7"/>
    </row>
    <row r="700" spans="1:65" ht="15.5"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c r="AX700" s="7"/>
      <c r="AY700" s="7"/>
      <c r="AZ700" s="7"/>
      <c r="BA700" s="7"/>
      <c r="BB700" s="7"/>
      <c r="BC700" s="7"/>
      <c r="BD700" s="7"/>
      <c r="BE700" s="7"/>
      <c r="BF700" s="7"/>
      <c r="BG700" s="7"/>
      <c r="BH700" s="7"/>
      <c r="BI700" s="7"/>
      <c r="BJ700" s="7"/>
      <c r="BK700" s="7"/>
      <c r="BL700" s="7"/>
      <c r="BM700" s="7"/>
    </row>
    <row r="701" spans="1:65" ht="15.5"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c r="AT701" s="7"/>
      <c r="AU701" s="7"/>
      <c r="AV701" s="7"/>
      <c r="AW701" s="7"/>
      <c r="AX701" s="7"/>
      <c r="AY701" s="7"/>
      <c r="AZ701" s="7"/>
      <c r="BA701" s="7"/>
      <c r="BB701" s="7"/>
      <c r="BC701" s="7"/>
      <c r="BD701" s="7"/>
      <c r="BE701" s="7"/>
      <c r="BF701" s="7"/>
      <c r="BG701" s="7"/>
      <c r="BH701" s="7"/>
      <c r="BI701" s="7"/>
      <c r="BJ701" s="7"/>
      <c r="BK701" s="7"/>
      <c r="BL701" s="7"/>
      <c r="BM701" s="7"/>
    </row>
    <row r="702" spans="1:65" ht="15.5"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c r="AT702" s="7"/>
      <c r="AU702" s="7"/>
      <c r="AV702" s="7"/>
      <c r="AW702" s="7"/>
      <c r="AX702" s="7"/>
      <c r="AY702" s="7"/>
      <c r="AZ702" s="7"/>
      <c r="BA702" s="7"/>
      <c r="BB702" s="7"/>
      <c r="BC702" s="7"/>
      <c r="BD702" s="7"/>
      <c r="BE702" s="7"/>
      <c r="BF702" s="7"/>
      <c r="BG702" s="7"/>
      <c r="BH702" s="7"/>
      <c r="BI702" s="7"/>
      <c r="BJ702" s="7"/>
      <c r="BK702" s="7"/>
      <c r="BL702" s="7"/>
      <c r="BM702" s="7"/>
    </row>
    <row r="703" spans="1:65" ht="15.5"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c r="AT703" s="7"/>
      <c r="AU703" s="7"/>
      <c r="AV703" s="7"/>
      <c r="AW703" s="7"/>
      <c r="AX703" s="7"/>
      <c r="AY703" s="7"/>
      <c r="AZ703" s="7"/>
      <c r="BA703" s="7"/>
      <c r="BB703" s="7"/>
      <c r="BC703" s="7"/>
      <c r="BD703" s="7"/>
      <c r="BE703" s="7"/>
      <c r="BF703" s="7"/>
      <c r="BG703" s="7"/>
      <c r="BH703" s="7"/>
      <c r="BI703" s="7"/>
      <c r="BJ703" s="7"/>
      <c r="BK703" s="7"/>
      <c r="BL703" s="7"/>
      <c r="BM703" s="7"/>
    </row>
    <row r="704" spans="1:65" ht="15.5"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c r="AW704" s="7"/>
      <c r="AX704" s="7"/>
      <c r="AY704" s="7"/>
      <c r="AZ704" s="7"/>
      <c r="BA704" s="7"/>
      <c r="BB704" s="7"/>
      <c r="BC704" s="7"/>
      <c r="BD704" s="7"/>
      <c r="BE704" s="7"/>
      <c r="BF704" s="7"/>
      <c r="BG704" s="7"/>
      <c r="BH704" s="7"/>
      <c r="BI704" s="7"/>
      <c r="BJ704" s="7"/>
      <c r="BK704" s="7"/>
      <c r="BL704" s="7"/>
      <c r="BM704" s="7"/>
    </row>
    <row r="705" spans="1:65" ht="15.5"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c r="AT705" s="7"/>
      <c r="AU705" s="7"/>
      <c r="AV705" s="7"/>
      <c r="AW705" s="7"/>
      <c r="AX705" s="7"/>
      <c r="AY705" s="7"/>
      <c r="AZ705" s="7"/>
      <c r="BA705" s="7"/>
      <c r="BB705" s="7"/>
      <c r="BC705" s="7"/>
      <c r="BD705" s="7"/>
      <c r="BE705" s="7"/>
      <c r="BF705" s="7"/>
      <c r="BG705" s="7"/>
      <c r="BH705" s="7"/>
      <c r="BI705" s="7"/>
      <c r="BJ705" s="7"/>
      <c r="BK705" s="7"/>
      <c r="BL705" s="7"/>
      <c r="BM705" s="7"/>
    </row>
    <row r="706" spans="1:65" ht="15.5"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c r="AT706" s="7"/>
      <c r="AU706" s="7"/>
      <c r="AV706" s="7"/>
      <c r="AW706" s="7"/>
      <c r="AX706" s="7"/>
      <c r="AY706" s="7"/>
      <c r="AZ706" s="7"/>
      <c r="BA706" s="7"/>
      <c r="BB706" s="7"/>
      <c r="BC706" s="7"/>
      <c r="BD706" s="7"/>
      <c r="BE706" s="7"/>
      <c r="BF706" s="7"/>
      <c r="BG706" s="7"/>
      <c r="BH706" s="7"/>
      <c r="BI706" s="7"/>
      <c r="BJ706" s="7"/>
      <c r="BK706" s="7"/>
      <c r="BL706" s="7"/>
      <c r="BM706" s="7"/>
    </row>
    <row r="707" spans="1:65" ht="15.5"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c r="AT707" s="7"/>
      <c r="AU707" s="7"/>
      <c r="AV707" s="7"/>
      <c r="AW707" s="7"/>
      <c r="AX707" s="7"/>
      <c r="AY707" s="7"/>
      <c r="AZ707" s="7"/>
      <c r="BA707" s="7"/>
      <c r="BB707" s="7"/>
      <c r="BC707" s="7"/>
      <c r="BD707" s="7"/>
      <c r="BE707" s="7"/>
      <c r="BF707" s="7"/>
      <c r="BG707" s="7"/>
      <c r="BH707" s="7"/>
      <c r="BI707" s="7"/>
      <c r="BJ707" s="7"/>
      <c r="BK707" s="7"/>
      <c r="BL707" s="7"/>
      <c r="BM707" s="7"/>
    </row>
    <row r="708" spans="1:65" ht="15.5"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c r="AX708" s="7"/>
      <c r="AY708" s="7"/>
      <c r="AZ708" s="7"/>
      <c r="BA708" s="7"/>
      <c r="BB708" s="7"/>
      <c r="BC708" s="7"/>
      <c r="BD708" s="7"/>
      <c r="BE708" s="7"/>
      <c r="BF708" s="7"/>
      <c r="BG708" s="7"/>
      <c r="BH708" s="7"/>
      <c r="BI708" s="7"/>
      <c r="BJ708" s="7"/>
      <c r="BK708" s="7"/>
      <c r="BL708" s="7"/>
      <c r="BM708" s="7"/>
    </row>
    <row r="709" spans="1:65" ht="15.5"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c r="AT709" s="7"/>
      <c r="AU709" s="7"/>
      <c r="AV709" s="7"/>
      <c r="AW709" s="7"/>
      <c r="AX709" s="7"/>
      <c r="AY709" s="7"/>
      <c r="AZ709" s="7"/>
      <c r="BA709" s="7"/>
      <c r="BB709" s="7"/>
      <c r="BC709" s="7"/>
      <c r="BD709" s="7"/>
      <c r="BE709" s="7"/>
      <c r="BF709" s="7"/>
      <c r="BG709" s="7"/>
      <c r="BH709" s="7"/>
      <c r="BI709" s="7"/>
      <c r="BJ709" s="7"/>
      <c r="BK709" s="7"/>
      <c r="BL709" s="7"/>
      <c r="BM709" s="7"/>
    </row>
    <row r="710" spans="1:65" ht="15.5"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c r="AW710" s="7"/>
      <c r="AX710" s="7"/>
      <c r="AY710" s="7"/>
      <c r="AZ710" s="7"/>
      <c r="BA710" s="7"/>
      <c r="BB710" s="7"/>
      <c r="BC710" s="7"/>
      <c r="BD710" s="7"/>
      <c r="BE710" s="7"/>
      <c r="BF710" s="7"/>
      <c r="BG710" s="7"/>
      <c r="BH710" s="7"/>
      <c r="BI710" s="7"/>
      <c r="BJ710" s="7"/>
      <c r="BK710" s="7"/>
      <c r="BL710" s="7"/>
      <c r="BM710" s="7"/>
    </row>
    <row r="711" spans="1:65" ht="15.5"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c r="AT711" s="7"/>
      <c r="AU711" s="7"/>
      <c r="AV711" s="7"/>
      <c r="AW711" s="7"/>
      <c r="AX711" s="7"/>
      <c r="AY711" s="7"/>
      <c r="AZ711" s="7"/>
      <c r="BA711" s="7"/>
      <c r="BB711" s="7"/>
      <c r="BC711" s="7"/>
      <c r="BD711" s="7"/>
      <c r="BE711" s="7"/>
      <c r="BF711" s="7"/>
      <c r="BG711" s="7"/>
      <c r="BH711" s="7"/>
      <c r="BI711" s="7"/>
      <c r="BJ711" s="7"/>
      <c r="BK711" s="7"/>
      <c r="BL711" s="7"/>
      <c r="BM711" s="7"/>
    </row>
    <row r="712" spans="1:65" ht="15.5"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c r="AX712" s="7"/>
      <c r="AY712" s="7"/>
      <c r="AZ712" s="7"/>
      <c r="BA712" s="7"/>
      <c r="BB712" s="7"/>
      <c r="BC712" s="7"/>
      <c r="BD712" s="7"/>
      <c r="BE712" s="7"/>
      <c r="BF712" s="7"/>
      <c r="BG712" s="7"/>
      <c r="BH712" s="7"/>
      <c r="BI712" s="7"/>
      <c r="BJ712" s="7"/>
      <c r="BK712" s="7"/>
      <c r="BL712" s="7"/>
      <c r="BM712" s="7"/>
    </row>
    <row r="713" spans="1:65" ht="15.5"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c r="AT713" s="7"/>
      <c r="AU713" s="7"/>
      <c r="AV713" s="7"/>
      <c r="AW713" s="7"/>
      <c r="AX713" s="7"/>
      <c r="AY713" s="7"/>
      <c r="AZ713" s="7"/>
      <c r="BA713" s="7"/>
      <c r="BB713" s="7"/>
      <c r="BC713" s="7"/>
      <c r="BD713" s="7"/>
      <c r="BE713" s="7"/>
      <c r="BF713" s="7"/>
      <c r="BG713" s="7"/>
      <c r="BH713" s="7"/>
      <c r="BI713" s="7"/>
      <c r="BJ713" s="7"/>
      <c r="BK713" s="7"/>
      <c r="BL713" s="7"/>
      <c r="BM713" s="7"/>
    </row>
    <row r="714" spans="1:65" ht="15.5"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c r="AX714" s="7"/>
      <c r="AY714" s="7"/>
      <c r="AZ714" s="7"/>
      <c r="BA714" s="7"/>
      <c r="BB714" s="7"/>
      <c r="BC714" s="7"/>
      <c r="BD714" s="7"/>
      <c r="BE714" s="7"/>
      <c r="BF714" s="7"/>
      <c r="BG714" s="7"/>
      <c r="BH714" s="7"/>
      <c r="BI714" s="7"/>
      <c r="BJ714" s="7"/>
      <c r="BK714" s="7"/>
      <c r="BL714" s="7"/>
      <c r="BM714" s="7"/>
    </row>
    <row r="715" spans="1:65" ht="15.5"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c r="AT715" s="7"/>
      <c r="AU715" s="7"/>
      <c r="AV715" s="7"/>
      <c r="AW715" s="7"/>
      <c r="AX715" s="7"/>
      <c r="AY715" s="7"/>
      <c r="AZ715" s="7"/>
      <c r="BA715" s="7"/>
      <c r="BB715" s="7"/>
      <c r="BC715" s="7"/>
      <c r="BD715" s="7"/>
      <c r="BE715" s="7"/>
      <c r="BF715" s="7"/>
      <c r="BG715" s="7"/>
      <c r="BH715" s="7"/>
      <c r="BI715" s="7"/>
      <c r="BJ715" s="7"/>
      <c r="BK715" s="7"/>
      <c r="BL715" s="7"/>
      <c r="BM715" s="7"/>
    </row>
    <row r="716" spans="1:65" ht="15.5"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c r="AT716" s="7"/>
      <c r="AU716" s="7"/>
      <c r="AV716" s="7"/>
      <c r="AW716" s="7"/>
      <c r="AX716" s="7"/>
      <c r="AY716" s="7"/>
      <c r="AZ716" s="7"/>
      <c r="BA716" s="7"/>
      <c r="BB716" s="7"/>
      <c r="BC716" s="7"/>
      <c r="BD716" s="7"/>
      <c r="BE716" s="7"/>
      <c r="BF716" s="7"/>
      <c r="BG716" s="7"/>
      <c r="BH716" s="7"/>
      <c r="BI716" s="7"/>
      <c r="BJ716" s="7"/>
      <c r="BK716" s="7"/>
      <c r="BL716" s="7"/>
      <c r="BM716" s="7"/>
    </row>
    <row r="717" spans="1:65" ht="15.5"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c r="AT717" s="7"/>
      <c r="AU717" s="7"/>
      <c r="AV717" s="7"/>
      <c r="AW717" s="7"/>
      <c r="AX717" s="7"/>
      <c r="AY717" s="7"/>
      <c r="AZ717" s="7"/>
      <c r="BA717" s="7"/>
      <c r="BB717" s="7"/>
      <c r="BC717" s="7"/>
      <c r="BD717" s="7"/>
      <c r="BE717" s="7"/>
      <c r="BF717" s="7"/>
      <c r="BG717" s="7"/>
      <c r="BH717" s="7"/>
      <c r="BI717" s="7"/>
      <c r="BJ717" s="7"/>
      <c r="BK717" s="7"/>
      <c r="BL717" s="7"/>
      <c r="BM717" s="7"/>
    </row>
    <row r="718" spans="1:65" ht="15.5"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c r="AX718" s="7"/>
      <c r="AY718" s="7"/>
      <c r="AZ718" s="7"/>
      <c r="BA718" s="7"/>
      <c r="BB718" s="7"/>
      <c r="BC718" s="7"/>
      <c r="BD718" s="7"/>
      <c r="BE718" s="7"/>
      <c r="BF718" s="7"/>
      <c r="BG718" s="7"/>
      <c r="BH718" s="7"/>
      <c r="BI718" s="7"/>
      <c r="BJ718" s="7"/>
      <c r="BK718" s="7"/>
      <c r="BL718" s="7"/>
      <c r="BM718" s="7"/>
    </row>
    <row r="719" spans="1:65" ht="15.5"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c r="AT719" s="7"/>
      <c r="AU719" s="7"/>
      <c r="AV719" s="7"/>
      <c r="AW719" s="7"/>
      <c r="AX719" s="7"/>
      <c r="AY719" s="7"/>
      <c r="AZ719" s="7"/>
      <c r="BA719" s="7"/>
      <c r="BB719" s="7"/>
      <c r="BC719" s="7"/>
      <c r="BD719" s="7"/>
      <c r="BE719" s="7"/>
      <c r="BF719" s="7"/>
      <c r="BG719" s="7"/>
      <c r="BH719" s="7"/>
      <c r="BI719" s="7"/>
      <c r="BJ719" s="7"/>
      <c r="BK719" s="7"/>
      <c r="BL719" s="7"/>
      <c r="BM719" s="7"/>
    </row>
    <row r="720" spans="1:65" ht="15.5"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c r="AT720" s="7"/>
      <c r="AU720" s="7"/>
      <c r="AV720" s="7"/>
      <c r="AW720" s="7"/>
      <c r="AX720" s="7"/>
      <c r="AY720" s="7"/>
      <c r="AZ720" s="7"/>
      <c r="BA720" s="7"/>
      <c r="BB720" s="7"/>
      <c r="BC720" s="7"/>
      <c r="BD720" s="7"/>
      <c r="BE720" s="7"/>
      <c r="BF720" s="7"/>
      <c r="BG720" s="7"/>
      <c r="BH720" s="7"/>
      <c r="BI720" s="7"/>
      <c r="BJ720" s="7"/>
      <c r="BK720" s="7"/>
      <c r="BL720" s="7"/>
      <c r="BM720" s="7"/>
    </row>
    <row r="721" spans="1:65" ht="15.5"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c r="AT721" s="7"/>
      <c r="AU721" s="7"/>
      <c r="AV721" s="7"/>
      <c r="AW721" s="7"/>
      <c r="AX721" s="7"/>
      <c r="AY721" s="7"/>
      <c r="AZ721" s="7"/>
      <c r="BA721" s="7"/>
      <c r="BB721" s="7"/>
      <c r="BC721" s="7"/>
      <c r="BD721" s="7"/>
      <c r="BE721" s="7"/>
      <c r="BF721" s="7"/>
      <c r="BG721" s="7"/>
      <c r="BH721" s="7"/>
      <c r="BI721" s="7"/>
      <c r="BJ721" s="7"/>
      <c r="BK721" s="7"/>
      <c r="BL721" s="7"/>
      <c r="BM721" s="7"/>
    </row>
    <row r="722" spans="1:65" ht="15.5"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c r="AT722" s="7"/>
      <c r="AU722" s="7"/>
      <c r="AV722" s="7"/>
      <c r="AW722" s="7"/>
      <c r="AX722" s="7"/>
      <c r="AY722" s="7"/>
      <c r="AZ722" s="7"/>
      <c r="BA722" s="7"/>
      <c r="BB722" s="7"/>
      <c r="BC722" s="7"/>
      <c r="BD722" s="7"/>
      <c r="BE722" s="7"/>
      <c r="BF722" s="7"/>
      <c r="BG722" s="7"/>
      <c r="BH722" s="7"/>
      <c r="BI722" s="7"/>
      <c r="BJ722" s="7"/>
      <c r="BK722" s="7"/>
      <c r="BL722" s="7"/>
      <c r="BM722" s="7"/>
    </row>
    <row r="723" spans="1:65" ht="15.5"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c r="AT723" s="7"/>
      <c r="AU723" s="7"/>
      <c r="AV723" s="7"/>
      <c r="AW723" s="7"/>
      <c r="AX723" s="7"/>
      <c r="AY723" s="7"/>
      <c r="AZ723" s="7"/>
      <c r="BA723" s="7"/>
      <c r="BB723" s="7"/>
      <c r="BC723" s="7"/>
      <c r="BD723" s="7"/>
      <c r="BE723" s="7"/>
      <c r="BF723" s="7"/>
      <c r="BG723" s="7"/>
      <c r="BH723" s="7"/>
      <c r="BI723" s="7"/>
      <c r="BJ723" s="7"/>
      <c r="BK723" s="7"/>
      <c r="BL723" s="7"/>
      <c r="BM723" s="7"/>
    </row>
    <row r="724" spans="1:65" ht="15.5"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c r="AT724" s="7"/>
      <c r="AU724" s="7"/>
      <c r="AV724" s="7"/>
      <c r="AW724" s="7"/>
      <c r="AX724" s="7"/>
      <c r="AY724" s="7"/>
      <c r="AZ724" s="7"/>
      <c r="BA724" s="7"/>
      <c r="BB724" s="7"/>
      <c r="BC724" s="7"/>
      <c r="BD724" s="7"/>
      <c r="BE724" s="7"/>
      <c r="BF724" s="7"/>
      <c r="BG724" s="7"/>
      <c r="BH724" s="7"/>
      <c r="BI724" s="7"/>
      <c r="BJ724" s="7"/>
      <c r="BK724" s="7"/>
      <c r="BL724" s="7"/>
      <c r="BM724" s="7"/>
    </row>
    <row r="725" spans="1:65" ht="15.5"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c r="AT725" s="7"/>
      <c r="AU725" s="7"/>
      <c r="AV725" s="7"/>
      <c r="AW725" s="7"/>
      <c r="AX725" s="7"/>
      <c r="AY725" s="7"/>
      <c r="AZ725" s="7"/>
      <c r="BA725" s="7"/>
      <c r="BB725" s="7"/>
      <c r="BC725" s="7"/>
      <c r="BD725" s="7"/>
      <c r="BE725" s="7"/>
      <c r="BF725" s="7"/>
      <c r="BG725" s="7"/>
      <c r="BH725" s="7"/>
      <c r="BI725" s="7"/>
      <c r="BJ725" s="7"/>
      <c r="BK725" s="7"/>
      <c r="BL725" s="7"/>
      <c r="BM725" s="7"/>
    </row>
    <row r="726" spans="1:65" ht="15.5"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c r="AT726" s="7"/>
      <c r="AU726" s="7"/>
      <c r="AV726" s="7"/>
      <c r="AW726" s="7"/>
      <c r="AX726" s="7"/>
      <c r="AY726" s="7"/>
      <c r="AZ726" s="7"/>
      <c r="BA726" s="7"/>
      <c r="BB726" s="7"/>
      <c r="BC726" s="7"/>
      <c r="BD726" s="7"/>
      <c r="BE726" s="7"/>
      <c r="BF726" s="7"/>
      <c r="BG726" s="7"/>
      <c r="BH726" s="7"/>
      <c r="BI726" s="7"/>
      <c r="BJ726" s="7"/>
      <c r="BK726" s="7"/>
      <c r="BL726" s="7"/>
      <c r="BM726" s="7"/>
    </row>
    <row r="727" spans="1:65" ht="15.5"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c r="AT727" s="7"/>
      <c r="AU727" s="7"/>
      <c r="AV727" s="7"/>
      <c r="AW727" s="7"/>
      <c r="AX727" s="7"/>
      <c r="AY727" s="7"/>
      <c r="AZ727" s="7"/>
      <c r="BA727" s="7"/>
      <c r="BB727" s="7"/>
      <c r="BC727" s="7"/>
      <c r="BD727" s="7"/>
      <c r="BE727" s="7"/>
      <c r="BF727" s="7"/>
      <c r="BG727" s="7"/>
      <c r="BH727" s="7"/>
      <c r="BI727" s="7"/>
      <c r="BJ727" s="7"/>
      <c r="BK727" s="7"/>
      <c r="BL727" s="7"/>
      <c r="BM727" s="7"/>
    </row>
    <row r="728" spans="1:65" ht="15.5"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c r="AT728" s="7"/>
      <c r="AU728" s="7"/>
      <c r="AV728" s="7"/>
      <c r="AW728" s="7"/>
      <c r="AX728" s="7"/>
      <c r="AY728" s="7"/>
      <c r="AZ728" s="7"/>
      <c r="BA728" s="7"/>
      <c r="BB728" s="7"/>
      <c r="BC728" s="7"/>
      <c r="BD728" s="7"/>
      <c r="BE728" s="7"/>
      <c r="BF728" s="7"/>
      <c r="BG728" s="7"/>
      <c r="BH728" s="7"/>
      <c r="BI728" s="7"/>
      <c r="BJ728" s="7"/>
      <c r="BK728" s="7"/>
      <c r="BL728" s="7"/>
      <c r="BM728" s="7"/>
    </row>
    <row r="729" spans="1:65" ht="15.5"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c r="AT729" s="7"/>
      <c r="AU729" s="7"/>
      <c r="AV729" s="7"/>
      <c r="AW729" s="7"/>
      <c r="AX729" s="7"/>
      <c r="AY729" s="7"/>
      <c r="AZ729" s="7"/>
      <c r="BA729" s="7"/>
      <c r="BB729" s="7"/>
      <c r="BC729" s="7"/>
      <c r="BD729" s="7"/>
      <c r="BE729" s="7"/>
      <c r="BF729" s="7"/>
      <c r="BG729" s="7"/>
      <c r="BH729" s="7"/>
      <c r="BI729" s="7"/>
      <c r="BJ729" s="7"/>
      <c r="BK729" s="7"/>
      <c r="BL729" s="7"/>
      <c r="BM729" s="7"/>
    </row>
    <row r="730" spans="1:65" ht="15.5"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c r="AT730" s="7"/>
      <c r="AU730" s="7"/>
      <c r="AV730" s="7"/>
      <c r="AW730" s="7"/>
      <c r="AX730" s="7"/>
      <c r="AY730" s="7"/>
      <c r="AZ730" s="7"/>
      <c r="BA730" s="7"/>
      <c r="BB730" s="7"/>
      <c r="BC730" s="7"/>
      <c r="BD730" s="7"/>
      <c r="BE730" s="7"/>
      <c r="BF730" s="7"/>
      <c r="BG730" s="7"/>
      <c r="BH730" s="7"/>
      <c r="BI730" s="7"/>
      <c r="BJ730" s="7"/>
      <c r="BK730" s="7"/>
      <c r="BL730" s="7"/>
      <c r="BM730" s="7"/>
    </row>
    <row r="731" spans="1:65" ht="15.5"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c r="AT731" s="7"/>
      <c r="AU731" s="7"/>
      <c r="AV731" s="7"/>
      <c r="AW731" s="7"/>
      <c r="AX731" s="7"/>
      <c r="AY731" s="7"/>
      <c r="AZ731" s="7"/>
      <c r="BA731" s="7"/>
      <c r="BB731" s="7"/>
      <c r="BC731" s="7"/>
      <c r="BD731" s="7"/>
      <c r="BE731" s="7"/>
      <c r="BF731" s="7"/>
      <c r="BG731" s="7"/>
      <c r="BH731" s="7"/>
      <c r="BI731" s="7"/>
      <c r="BJ731" s="7"/>
      <c r="BK731" s="7"/>
      <c r="BL731" s="7"/>
      <c r="BM731" s="7"/>
    </row>
    <row r="732" spans="1:65" ht="15.5"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c r="AT732" s="7"/>
      <c r="AU732" s="7"/>
      <c r="AV732" s="7"/>
      <c r="AW732" s="7"/>
      <c r="AX732" s="7"/>
      <c r="AY732" s="7"/>
      <c r="AZ732" s="7"/>
      <c r="BA732" s="7"/>
      <c r="BB732" s="7"/>
      <c r="BC732" s="7"/>
      <c r="BD732" s="7"/>
      <c r="BE732" s="7"/>
      <c r="BF732" s="7"/>
      <c r="BG732" s="7"/>
      <c r="BH732" s="7"/>
      <c r="BI732" s="7"/>
      <c r="BJ732" s="7"/>
      <c r="BK732" s="7"/>
      <c r="BL732" s="7"/>
      <c r="BM732" s="7"/>
    </row>
    <row r="733" spans="1:65" ht="15.5"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c r="AT733" s="7"/>
      <c r="AU733" s="7"/>
      <c r="AV733" s="7"/>
      <c r="AW733" s="7"/>
      <c r="AX733" s="7"/>
      <c r="AY733" s="7"/>
      <c r="AZ733" s="7"/>
      <c r="BA733" s="7"/>
      <c r="BB733" s="7"/>
      <c r="BC733" s="7"/>
      <c r="BD733" s="7"/>
      <c r="BE733" s="7"/>
      <c r="BF733" s="7"/>
      <c r="BG733" s="7"/>
      <c r="BH733" s="7"/>
      <c r="BI733" s="7"/>
      <c r="BJ733" s="7"/>
      <c r="BK733" s="7"/>
      <c r="BL733" s="7"/>
      <c r="BM733" s="7"/>
    </row>
    <row r="734" spans="1:65" ht="15.5"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c r="AT734" s="7"/>
      <c r="AU734" s="7"/>
      <c r="AV734" s="7"/>
      <c r="AW734" s="7"/>
      <c r="AX734" s="7"/>
      <c r="AY734" s="7"/>
      <c r="AZ734" s="7"/>
      <c r="BA734" s="7"/>
      <c r="BB734" s="7"/>
      <c r="BC734" s="7"/>
      <c r="BD734" s="7"/>
      <c r="BE734" s="7"/>
      <c r="BF734" s="7"/>
      <c r="BG734" s="7"/>
      <c r="BH734" s="7"/>
      <c r="BI734" s="7"/>
      <c r="BJ734" s="7"/>
      <c r="BK734" s="7"/>
      <c r="BL734" s="7"/>
      <c r="BM734" s="7"/>
    </row>
    <row r="735" spans="1:65" ht="15.5"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c r="AT735" s="7"/>
      <c r="AU735" s="7"/>
      <c r="AV735" s="7"/>
      <c r="AW735" s="7"/>
      <c r="AX735" s="7"/>
      <c r="AY735" s="7"/>
      <c r="AZ735" s="7"/>
      <c r="BA735" s="7"/>
      <c r="BB735" s="7"/>
      <c r="BC735" s="7"/>
      <c r="BD735" s="7"/>
      <c r="BE735" s="7"/>
      <c r="BF735" s="7"/>
      <c r="BG735" s="7"/>
      <c r="BH735" s="7"/>
      <c r="BI735" s="7"/>
      <c r="BJ735" s="7"/>
      <c r="BK735" s="7"/>
      <c r="BL735" s="7"/>
      <c r="BM735" s="7"/>
    </row>
    <row r="736" spans="1:65" ht="15.5"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c r="AT736" s="7"/>
      <c r="AU736" s="7"/>
      <c r="AV736" s="7"/>
      <c r="AW736" s="7"/>
      <c r="AX736" s="7"/>
      <c r="AY736" s="7"/>
      <c r="AZ736" s="7"/>
      <c r="BA736" s="7"/>
      <c r="BB736" s="7"/>
      <c r="BC736" s="7"/>
      <c r="BD736" s="7"/>
      <c r="BE736" s="7"/>
      <c r="BF736" s="7"/>
      <c r="BG736" s="7"/>
      <c r="BH736" s="7"/>
      <c r="BI736" s="7"/>
      <c r="BJ736" s="7"/>
      <c r="BK736" s="7"/>
      <c r="BL736" s="7"/>
      <c r="BM736" s="7"/>
    </row>
    <row r="737" spans="1:65" ht="15.5"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c r="AT737" s="7"/>
      <c r="AU737" s="7"/>
      <c r="AV737" s="7"/>
      <c r="AW737" s="7"/>
      <c r="AX737" s="7"/>
      <c r="AY737" s="7"/>
      <c r="AZ737" s="7"/>
      <c r="BA737" s="7"/>
      <c r="BB737" s="7"/>
      <c r="BC737" s="7"/>
      <c r="BD737" s="7"/>
      <c r="BE737" s="7"/>
      <c r="BF737" s="7"/>
      <c r="BG737" s="7"/>
      <c r="BH737" s="7"/>
      <c r="BI737" s="7"/>
      <c r="BJ737" s="7"/>
      <c r="BK737" s="7"/>
      <c r="BL737" s="7"/>
      <c r="BM737" s="7"/>
    </row>
    <row r="738" spans="1:65" ht="15.5"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c r="AX738" s="7"/>
      <c r="AY738" s="7"/>
      <c r="AZ738" s="7"/>
      <c r="BA738" s="7"/>
      <c r="BB738" s="7"/>
      <c r="BC738" s="7"/>
      <c r="BD738" s="7"/>
      <c r="BE738" s="7"/>
      <c r="BF738" s="7"/>
      <c r="BG738" s="7"/>
      <c r="BH738" s="7"/>
      <c r="BI738" s="7"/>
      <c r="BJ738" s="7"/>
      <c r="BK738" s="7"/>
      <c r="BL738" s="7"/>
      <c r="BM738" s="7"/>
    </row>
    <row r="739" spans="1:65" ht="15.5"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c r="AT739" s="7"/>
      <c r="AU739" s="7"/>
      <c r="AV739" s="7"/>
      <c r="AW739" s="7"/>
      <c r="AX739" s="7"/>
      <c r="AY739" s="7"/>
      <c r="AZ739" s="7"/>
      <c r="BA739" s="7"/>
      <c r="BB739" s="7"/>
      <c r="BC739" s="7"/>
      <c r="BD739" s="7"/>
      <c r="BE739" s="7"/>
      <c r="BF739" s="7"/>
      <c r="BG739" s="7"/>
      <c r="BH739" s="7"/>
      <c r="BI739" s="7"/>
      <c r="BJ739" s="7"/>
      <c r="BK739" s="7"/>
      <c r="BL739" s="7"/>
      <c r="BM739" s="7"/>
    </row>
    <row r="740" spans="1:65" ht="15.5"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c r="AT740" s="7"/>
      <c r="AU740" s="7"/>
      <c r="AV740" s="7"/>
      <c r="AW740" s="7"/>
      <c r="AX740" s="7"/>
      <c r="AY740" s="7"/>
      <c r="AZ740" s="7"/>
      <c r="BA740" s="7"/>
      <c r="BB740" s="7"/>
      <c r="BC740" s="7"/>
      <c r="BD740" s="7"/>
      <c r="BE740" s="7"/>
      <c r="BF740" s="7"/>
      <c r="BG740" s="7"/>
      <c r="BH740" s="7"/>
      <c r="BI740" s="7"/>
      <c r="BJ740" s="7"/>
      <c r="BK740" s="7"/>
      <c r="BL740" s="7"/>
      <c r="BM740" s="7"/>
    </row>
    <row r="741" spans="1:65" ht="15.5"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c r="AT741" s="7"/>
      <c r="AU741" s="7"/>
      <c r="AV741" s="7"/>
      <c r="AW741" s="7"/>
      <c r="AX741" s="7"/>
      <c r="AY741" s="7"/>
      <c r="AZ741" s="7"/>
      <c r="BA741" s="7"/>
      <c r="BB741" s="7"/>
      <c r="BC741" s="7"/>
      <c r="BD741" s="7"/>
      <c r="BE741" s="7"/>
      <c r="BF741" s="7"/>
      <c r="BG741" s="7"/>
      <c r="BH741" s="7"/>
      <c r="BI741" s="7"/>
      <c r="BJ741" s="7"/>
      <c r="BK741" s="7"/>
      <c r="BL741" s="7"/>
      <c r="BM741" s="7"/>
    </row>
    <row r="742" spans="1:65" ht="15.5"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c r="AT742" s="7"/>
      <c r="AU742" s="7"/>
      <c r="AV742" s="7"/>
      <c r="AW742" s="7"/>
      <c r="AX742" s="7"/>
      <c r="AY742" s="7"/>
      <c r="AZ742" s="7"/>
      <c r="BA742" s="7"/>
      <c r="BB742" s="7"/>
      <c r="BC742" s="7"/>
      <c r="BD742" s="7"/>
      <c r="BE742" s="7"/>
      <c r="BF742" s="7"/>
      <c r="BG742" s="7"/>
      <c r="BH742" s="7"/>
      <c r="BI742" s="7"/>
      <c r="BJ742" s="7"/>
      <c r="BK742" s="7"/>
      <c r="BL742" s="7"/>
      <c r="BM742" s="7"/>
    </row>
    <row r="743" spans="1:65" ht="15.5"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c r="AT743" s="7"/>
      <c r="AU743" s="7"/>
      <c r="AV743" s="7"/>
      <c r="AW743" s="7"/>
      <c r="AX743" s="7"/>
      <c r="AY743" s="7"/>
      <c r="AZ743" s="7"/>
      <c r="BA743" s="7"/>
      <c r="BB743" s="7"/>
      <c r="BC743" s="7"/>
      <c r="BD743" s="7"/>
      <c r="BE743" s="7"/>
      <c r="BF743" s="7"/>
      <c r="BG743" s="7"/>
      <c r="BH743" s="7"/>
      <c r="BI743" s="7"/>
      <c r="BJ743" s="7"/>
      <c r="BK743" s="7"/>
      <c r="BL743" s="7"/>
      <c r="BM743" s="7"/>
    </row>
    <row r="744" spans="1:65" ht="15.5"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c r="AT744" s="7"/>
      <c r="AU744" s="7"/>
      <c r="AV744" s="7"/>
      <c r="AW744" s="7"/>
      <c r="AX744" s="7"/>
      <c r="AY744" s="7"/>
      <c r="AZ744" s="7"/>
      <c r="BA744" s="7"/>
      <c r="BB744" s="7"/>
      <c r="BC744" s="7"/>
      <c r="BD744" s="7"/>
      <c r="BE744" s="7"/>
      <c r="BF744" s="7"/>
      <c r="BG744" s="7"/>
      <c r="BH744" s="7"/>
      <c r="BI744" s="7"/>
      <c r="BJ744" s="7"/>
      <c r="BK744" s="7"/>
      <c r="BL744" s="7"/>
      <c r="BM744" s="7"/>
    </row>
    <row r="745" spans="1:65" ht="15.5"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c r="AT745" s="7"/>
      <c r="AU745" s="7"/>
      <c r="AV745" s="7"/>
      <c r="AW745" s="7"/>
      <c r="AX745" s="7"/>
      <c r="AY745" s="7"/>
      <c r="AZ745" s="7"/>
      <c r="BA745" s="7"/>
      <c r="BB745" s="7"/>
      <c r="BC745" s="7"/>
      <c r="BD745" s="7"/>
      <c r="BE745" s="7"/>
      <c r="BF745" s="7"/>
      <c r="BG745" s="7"/>
      <c r="BH745" s="7"/>
      <c r="BI745" s="7"/>
      <c r="BJ745" s="7"/>
      <c r="BK745" s="7"/>
      <c r="BL745" s="7"/>
      <c r="BM745" s="7"/>
    </row>
    <row r="746" spans="1:65" ht="15.5"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c r="AT746" s="7"/>
      <c r="AU746" s="7"/>
      <c r="AV746" s="7"/>
      <c r="AW746" s="7"/>
      <c r="AX746" s="7"/>
      <c r="AY746" s="7"/>
      <c r="AZ746" s="7"/>
      <c r="BA746" s="7"/>
      <c r="BB746" s="7"/>
      <c r="BC746" s="7"/>
      <c r="BD746" s="7"/>
      <c r="BE746" s="7"/>
      <c r="BF746" s="7"/>
      <c r="BG746" s="7"/>
      <c r="BH746" s="7"/>
      <c r="BI746" s="7"/>
      <c r="BJ746" s="7"/>
      <c r="BK746" s="7"/>
      <c r="BL746" s="7"/>
      <c r="BM746" s="7"/>
    </row>
    <row r="747" spans="1:65" ht="15.5"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c r="AT747" s="7"/>
      <c r="AU747" s="7"/>
      <c r="AV747" s="7"/>
      <c r="AW747" s="7"/>
      <c r="AX747" s="7"/>
      <c r="AY747" s="7"/>
      <c r="AZ747" s="7"/>
      <c r="BA747" s="7"/>
      <c r="BB747" s="7"/>
      <c r="BC747" s="7"/>
      <c r="BD747" s="7"/>
      <c r="BE747" s="7"/>
      <c r="BF747" s="7"/>
      <c r="BG747" s="7"/>
      <c r="BH747" s="7"/>
      <c r="BI747" s="7"/>
      <c r="BJ747" s="7"/>
      <c r="BK747" s="7"/>
      <c r="BL747" s="7"/>
      <c r="BM747" s="7"/>
    </row>
    <row r="748" spans="1:65" ht="15.5"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c r="AT748" s="7"/>
      <c r="AU748" s="7"/>
      <c r="AV748" s="7"/>
      <c r="AW748" s="7"/>
      <c r="AX748" s="7"/>
      <c r="AY748" s="7"/>
      <c r="AZ748" s="7"/>
      <c r="BA748" s="7"/>
      <c r="BB748" s="7"/>
      <c r="BC748" s="7"/>
      <c r="BD748" s="7"/>
      <c r="BE748" s="7"/>
      <c r="BF748" s="7"/>
      <c r="BG748" s="7"/>
      <c r="BH748" s="7"/>
      <c r="BI748" s="7"/>
      <c r="BJ748" s="7"/>
      <c r="BK748" s="7"/>
      <c r="BL748" s="7"/>
      <c r="BM748" s="7"/>
    </row>
    <row r="749" spans="1:65" ht="15.5"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c r="AT749" s="7"/>
      <c r="AU749" s="7"/>
      <c r="AV749" s="7"/>
      <c r="AW749" s="7"/>
      <c r="AX749" s="7"/>
      <c r="AY749" s="7"/>
      <c r="AZ749" s="7"/>
      <c r="BA749" s="7"/>
      <c r="BB749" s="7"/>
      <c r="BC749" s="7"/>
      <c r="BD749" s="7"/>
      <c r="BE749" s="7"/>
      <c r="BF749" s="7"/>
      <c r="BG749" s="7"/>
      <c r="BH749" s="7"/>
      <c r="BI749" s="7"/>
      <c r="BJ749" s="7"/>
      <c r="BK749" s="7"/>
      <c r="BL749" s="7"/>
      <c r="BM749" s="7"/>
    </row>
    <row r="750" spans="1:65" ht="15.5"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c r="AT750" s="7"/>
      <c r="AU750" s="7"/>
      <c r="AV750" s="7"/>
      <c r="AW750" s="7"/>
      <c r="AX750" s="7"/>
      <c r="AY750" s="7"/>
      <c r="AZ750" s="7"/>
      <c r="BA750" s="7"/>
      <c r="BB750" s="7"/>
      <c r="BC750" s="7"/>
      <c r="BD750" s="7"/>
      <c r="BE750" s="7"/>
      <c r="BF750" s="7"/>
      <c r="BG750" s="7"/>
      <c r="BH750" s="7"/>
      <c r="BI750" s="7"/>
      <c r="BJ750" s="7"/>
      <c r="BK750" s="7"/>
      <c r="BL750" s="7"/>
      <c r="BM750" s="7"/>
    </row>
    <row r="751" spans="1:65" ht="15.5"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c r="AT751" s="7"/>
      <c r="AU751" s="7"/>
      <c r="AV751" s="7"/>
      <c r="AW751" s="7"/>
      <c r="AX751" s="7"/>
      <c r="AY751" s="7"/>
      <c r="AZ751" s="7"/>
      <c r="BA751" s="7"/>
      <c r="BB751" s="7"/>
      <c r="BC751" s="7"/>
      <c r="BD751" s="7"/>
      <c r="BE751" s="7"/>
      <c r="BF751" s="7"/>
      <c r="BG751" s="7"/>
      <c r="BH751" s="7"/>
      <c r="BI751" s="7"/>
      <c r="BJ751" s="7"/>
      <c r="BK751" s="7"/>
      <c r="BL751" s="7"/>
      <c r="BM751" s="7"/>
    </row>
    <row r="752" spans="1:65" ht="15.5"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c r="AT752" s="7"/>
      <c r="AU752" s="7"/>
      <c r="AV752" s="7"/>
      <c r="AW752" s="7"/>
      <c r="AX752" s="7"/>
      <c r="AY752" s="7"/>
      <c r="AZ752" s="7"/>
      <c r="BA752" s="7"/>
      <c r="BB752" s="7"/>
      <c r="BC752" s="7"/>
      <c r="BD752" s="7"/>
      <c r="BE752" s="7"/>
      <c r="BF752" s="7"/>
      <c r="BG752" s="7"/>
      <c r="BH752" s="7"/>
      <c r="BI752" s="7"/>
      <c r="BJ752" s="7"/>
      <c r="BK752" s="7"/>
      <c r="BL752" s="7"/>
      <c r="BM752" s="7"/>
    </row>
    <row r="753" spans="1:65" ht="15.5"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c r="AT753" s="7"/>
      <c r="AU753" s="7"/>
      <c r="AV753" s="7"/>
      <c r="AW753" s="7"/>
      <c r="AX753" s="7"/>
      <c r="AY753" s="7"/>
      <c r="AZ753" s="7"/>
      <c r="BA753" s="7"/>
      <c r="BB753" s="7"/>
      <c r="BC753" s="7"/>
      <c r="BD753" s="7"/>
      <c r="BE753" s="7"/>
      <c r="BF753" s="7"/>
      <c r="BG753" s="7"/>
      <c r="BH753" s="7"/>
      <c r="BI753" s="7"/>
      <c r="BJ753" s="7"/>
      <c r="BK753" s="7"/>
      <c r="BL753" s="7"/>
      <c r="BM753" s="7"/>
    </row>
    <row r="754" spans="1:65" ht="15.5"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c r="AT754" s="7"/>
      <c r="AU754" s="7"/>
      <c r="AV754" s="7"/>
      <c r="AW754" s="7"/>
      <c r="AX754" s="7"/>
      <c r="AY754" s="7"/>
      <c r="AZ754" s="7"/>
      <c r="BA754" s="7"/>
      <c r="BB754" s="7"/>
      <c r="BC754" s="7"/>
      <c r="BD754" s="7"/>
      <c r="BE754" s="7"/>
      <c r="BF754" s="7"/>
      <c r="BG754" s="7"/>
      <c r="BH754" s="7"/>
      <c r="BI754" s="7"/>
      <c r="BJ754" s="7"/>
      <c r="BK754" s="7"/>
      <c r="BL754" s="7"/>
      <c r="BM754" s="7"/>
    </row>
    <row r="755" spans="1:65" ht="15.5"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c r="AT755" s="7"/>
      <c r="AU755" s="7"/>
      <c r="AV755" s="7"/>
      <c r="AW755" s="7"/>
      <c r="AX755" s="7"/>
      <c r="AY755" s="7"/>
      <c r="AZ755" s="7"/>
      <c r="BA755" s="7"/>
      <c r="BB755" s="7"/>
      <c r="BC755" s="7"/>
      <c r="BD755" s="7"/>
      <c r="BE755" s="7"/>
      <c r="BF755" s="7"/>
      <c r="BG755" s="7"/>
      <c r="BH755" s="7"/>
      <c r="BI755" s="7"/>
      <c r="BJ755" s="7"/>
      <c r="BK755" s="7"/>
      <c r="BL755" s="7"/>
      <c r="BM755" s="7"/>
    </row>
    <row r="756" spans="1:65" ht="15.5"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c r="AT756" s="7"/>
      <c r="AU756" s="7"/>
      <c r="AV756" s="7"/>
      <c r="AW756" s="7"/>
      <c r="AX756" s="7"/>
      <c r="AY756" s="7"/>
      <c r="AZ756" s="7"/>
      <c r="BA756" s="7"/>
      <c r="BB756" s="7"/>
      <c r="BC756" s="7"/>
      <c r="BD756" s="7"/>
      <c r="BE756" s="7"/>
      <c r="BF756" s="7"/>
      <c r="BG756" s="7"/>
      <c r="BH756" s="7"/>
      <c r="BI756" s="7"/>
      <c r="BJ756" s="7"/>
      <c r="BK756" s="7"/>
      <c r="BL756" s="7"/>
      <c r="BM756" s="7"/>
    </row>
    <row r="757" spans="1:65" ht="15.5"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c r="AT757" s="7"/>
      <c r="AU757" s="7"/>
      <c r="AV757" s="7"/>
      <c r="AW757" s="7"/>
      <c r="AX757" s="7"/>
      <c r="AY757" s="7"/>
      <c r="AZ757" s="7"/>
      <c r="BA757" s="7"/>
      <c r="BB757" s="7"/>
      <c r="BC757" s="7"/>
      <c r="BD757" s="7"/>
      <c r="BE757" s="7"/>
      <c r="BF757" s="7"/>
      <c r="BG757" s="7"/>
      <c r="BH757" s="7"/>
      <c r="BI757" s="7"/>
      <c r="BJ757" s="7"/>
      <c r="BK757" s="7"/>
      <c r="BL757" s="7"/>
      <c r="BM757" s="7"/>
    </row>
    <row r="758" spans="1:65" ht="15.5"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c r="AT758" s="7"/>
      <c r="AU758" s="7"/>
      <c r="AV758" s="7"/>
      <c r="AW758" s="7"/>
      <c r="AX758" s="7"/>
      <c r="AY758" s="7"/>
      <c r="AZ758" s="7"/>
      <c r="BA758" s="7"/>
      <c r="BB758" s="7"/>
      <c r="BC758" s="7"/>
      <c r="BD758" s="7"/>
      <c r="BE758" s="7"/>
      <c r="BF758" s="7"/>
      <c r="BG758" s="7"/>
      <c r="BH758" s="7"/>
      <c r="BI758" s="7"/>
      <c r="BJ758" s="7"/>
      <c r="BK758" s="7"/>
      <c r="BL758" s="7"/>
      <c r="BM758" s="7"/>
    </row>
    <row r="759" spans="1:65" ht="15.5"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c r="AT759" s="7"/>
      <c r="AU759" s="7"/>
      <c r="AV759" s="7"/>
      <c r="AW759" s="7"/>
      <c r="AX759" s="7"/>
      <c r="AY759" s="7"/>
      <c r="AZ759" s="7"/>
      <c r="BA759" s="7"/>
      <c r="BB759" s="7"/>
      <c r="BC759" s="7"/>
      <c r="BD759" s="7"/>
      <c r="BE759" s="7"/>
      <c r="BF759" s="7"/>
      <c r="BG759" s="7"/>
      <c r="BH759" s="7"/>
      <c r="BI759" s="7"/>
      <c r="BJ759" s="7"/>
      <c r="BK759" s="7"/>
      <c r="BL759" s="7"/>
      <c r="BM759" s="7"/>
    </row>
    <row r="760" spans="1:65" ht="15.5"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c r="AT760" s="7"/>
      <c r="AU760" s="7"/>
      <c r="AV760" s="7"/>
      <c r="AW760" s="7"/>
      <c r="AX760" s="7"/>
      <c r="AY760" s="7"/>
      <c r="AZ760" s="7"/>
      <c r="BA760" s="7"/>
      <c r="BB760" s="7"/>
      <c r="BC760" s="7"/>
      <c r="BD760" s="7"/>
      <c r="BE760" s="7"/>
      <c r="BF760" s="7"/>
      <c r="BG760" s="7"/>
      <c r="BH760" s="7"/>
      <c r="BI760" s="7"/>
      <c r="BJ760" s="7"/>
      <c r="BK760" s="7"/>
      <c r="BL760" s="7"/>
      <c r="BM760" s="7"/>
    </row>
    <row r="761" spans="1:65" ht="15.5"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c r="AT761" s="7"/>
      <c r="AU761" s="7"/>
      <c r="AV761" s="7"/>
      <c r="AW761" s="7"/>
      <c r="AX761" s="7"/>
      <c r="AY761" s="7"/>
      <c r="AZ761" s="7"/>
      <c r="BA761" s="7"/>
      <c r="BB761" s="7"/>
      <c r="BC761" s="7"/>
      <c r="BD761" s="7"/>
      <c r="BE761" s="7"/>
      <c r="BF761" s="7"/>
      <c r="BG761" s="7"/>
      <c r="BH761" s="7"/>
      <c r="BI761" s="7"/>
      <c r="BJ761" s="7"/>
      <c r="BK761" s="7"/>
      <c r="BL761" s="7"/>
      <c r="BM761" s="7"/>
    </row>
    <row r="762" spans="1:65" ht="15.5"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c r="AT762" s="7"/>
      <c r="AU762" s="7"/>
      <c r="AV762" s="7"/>
      <c r="AW762" s="7"/>
      <c r="AX762" s="7"/>
      <c r="AY762" s="7"/>
      <c r="AZ762" s="7"/>
      <c r="BA762" s="7"/>
      <c r="BB762" s="7"/>
      <c r="BC762" s="7"/>
      <c r="BD762" s="7"/>
      <c r="BE762" s="7"/>
      <c r="BF762" s="7"/>
      <c r="BG762" s="7"/>
      <c r="BH762" s="7"/>
      <c r="BI762" s="7"/>
      <c r="BJ762" s="7"/>
      <c r="BK762" s="7"/>
      <c r="BL762" s="7"/>
      <c r="BM762" s="7"/>
    </row>
    <row r="763" spans="1:65" ht="15.5"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c r="AT763" s="7"/>
      <c r="AU763" s="7"/>
      <c r="AV763" s="7"/>
      <c r="AW763" s="7"/>
      <c r="AX763" s="7"/>
      <c r="AY763" s="7"/>
      <c r="AZ763" s="7"/>
      <c r="BA763" s="7"/>
      <c r="BB763" s="7"/>
      <c r="BC763" s="7"/>
      <c r="BD763" s="7"/>
      <c r="BE763" s="7"/>
      <c r="BF763" s="7"/>
      <c r="BG763" s="7"/>
      <c r="BH763" s="7"/>
      <c r="BI763" s="7"/>
      <c r="BJ763" s="7"/>
      <c r="BK763" s="7"/>
      <c r="BL763" s="7"/>
      <c r="BM763" s="7"/>
    </row>
    <row r="764" spans="1:65" ht="15.5"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c r="AT764" s="7"/>
      <c r="AU764" s="7"/>
      <c r="AV764" s="7"/>
      <c r="AW764" s="7"/>
      <c r="AX764" s="7"/>
      <c r="AY764" s="7"/>
      <c r="AZ764" s="7"/>
      <c r="BA764" s="7"/>
      <c r="BB764" s="7"/>
      <c r="BC764" s="7"/>
      <c r="BD764" s="7"/>
      <c r="BE764" s="7"/>
      <c r="BF764" s="7"/>
      <c r="BG764" s="7"/>
      <c r="BH764" s="7"/>
      <c r="BI764" s="7"/>
      <c r="BJ764" s="7"/>
      <c r="BK764" s="7"/>
      <c r="BL764" s="7"/>
      <c r="BM764" s="7"/>
    </row>
    <row r="765" spans="1:65" ht="15.5"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c r="AT765" s="7"/>
      <c r="AU765" s="7"/>
      <c r="AV765" s="7"/>
      <c r="AW765" s="7"/>
      <c r="AX765" s="7"/>
      <c r="AY765" s="7"/>
      <c r="AZ765" s="7"/>
      <c r="BA765" s="7"/>
      <c r="BB765" s="7"/>
      <c r="BC765" s="7"/>
      <c r="BD765" s="7"/>
      <c r="BE765" s="7"/>
      <c r="BF765" s="7"/>
      <c r="BG765" s="7"/>
      <c r="BH765" s="7"/>
      <c r="BI765" s="7"/>
      <c r="BJ765" s="7"/>
      <c r="BK765" s="7"/>
      <c r="BL765" s="7"/>
      <c r="BM765" s="7"/>
    </row>
    <row r="766" spans="1:65" ht="15.5"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c r="AT766" s="7"/>
      <c r="AU766" s="7"/>
      <c r="AV766" s="7"/>
      <c r="AW766" s="7"/>
      <c r="AX766" s="7"/>
      <c r="AY766" s="7"/>
      <c r="AZ766" s="7"/>
      <c r="BA766" s="7"/>
      <c r="BB766" s="7"/>
      <c r="BC766" s="7"/>
      <c r="BD766" s="7"/>
      <c r="BE766" s="7"/>
      <c r="BF766" s="7"/>
      <c r="BG766" s="7"/>
      <c r="BH766" s="7"/>
      <c r="BI766" s="7"/>
      <c r="BJ766" s="7"/>
      <c r="BK766" s="7"/>
      <c r="BL766" s="7"/>
      <c r="BM766" s="7"/>
    </row>
    <row r="767" spans="1:65" ht="15.5"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c r="AT767" s="7"/>
      <c r="AU767" s="7"/>
      <c r="AV767" s="7"/>
      <c r="AW767" s="7"/>
      <c r="AX767" s="7"/>
      <c r="AY767" s="7"/>
      <c r="AZ767" s="7"/>
      <c r="BA767" s="7"/>
      <c r="BB767" s="7"/>
      <c r="BC767" s="7"/>
      <c r="BD767" s="7"/>
      <c r="BE767" s="7"/>
      <c r="BF767" s="7"/>
      <c r="BG767" s="7"/>
      <c r="BH767" s="7"/>
      <c r="BI767" s="7"/>
      <c r="BJ767" s="7"/>
      <c r="BK767" s="7"/>
      <c r="BL767" s="7"/>
      <c r="BM767" s="7"/>
    </row>
    <row r="768" spans="1:65" ht="15.5"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c r="AT768" s="7"/>
      <c r="AU768" s="7"/>
      <c r="AV768" s="7"/>
      <c r="AW768" s="7"/>
      <c r="AX768" s="7"/>
      <c r="AY768" s="7"/>
      <c r="AZ768" s="7"/>
      <c r="BA768" s="7"/>
      <c r="BB768" s="7"/>
      <c r="BC768" s="7"/>
      <c r="BD768" s="7"/>
      <c r="BE768" s="7"/>
      <c r="BF768" s="7"/>
      <c r="BG768" s="7"/>
      <c r="BH768" s="7"/>
      <c r="BI768" s="7"/>
      <c r="BJ768" s="7"/>
      <c r="BK768" s="7"/>
      <c r="BL768" s="7"/>
      <c r="BM768" s="7"/>
    </row>
    <row r="769" spans="1:65" ht="15.5"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c r="AT769" s="7"/>
      <c r="AU769" s="7"/>
      <c r="AV769" s="7"/>
      <c r="AW769" s="7"/>
      <c r="AX769" s="7"/>
      <c r="AY769" s="7"/>
      <c r="AZ769" s="7"/>
      <c r="BA769" s="7"/>
      <c r="BB769" s="7"/>
      <c r="BC769" s="7"/>
      <c r="BD769" s="7"/>
      <c r="BE769" s="7"/>
      <c r="BF769" s="7"/>
      <c r="BG769" s="7"/>
      <c r="BH769" s="7"/>
      <c r="BI769" s="7"/>
      <c r="BJ769" s="7"/>
      <c r="BK769" s="7"/>
      <c r="BL769" s="7"/>
      <c r="BM769" s="7"/>
    </row>
    <row r="770" spans="1:65" ht="15.5"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c r="AT770" s="7"/>
      <c r="AU770" s="7"/>
      <c r="AV770" s="7"/>
      <c r="AW770" s="7"/>
      <c r="AX770" s="7"/>
      <c r="AY770" s="7"/>
      <c r="AZ770" s="7"/>
      <c r="BA770" s="7"/>
      <c r="BB770" s="7"/>
      <c r="BC770" s="7"/>
      <c r="BD770" s="7"/>
      <c r="BE770" s="7"/>
      <c r="BF770" s="7"/>
      <c r="BG770" s="7"/>
      <c r="BH770" s="7"/>
      <c r="BI770" s="7"/>
      <c r="BJ770" s="7"/>
      <c r="BK770" s="7"/>
      <c r="BL770" s="7"/>
      <c r="BM770" s="7"/>
    </row>
    <row r="771" spans="1:65" ht="15.5"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c r="AT771" s="7"/>
      <c r="AU771" s="7"/>
      <c r="AV771" s="7"/>
      <c r="AW771" s="7"/>
      <c r="AX771" s="7"/>
      <c r="AY771" s="7"/>
      <c r="AZ771" s="7"/>
      <c r="BA771" s="7"/>
      <c r="BB771" s="7"/>
      <c r="BC771" s="7"/>
      <c r="BD771" s="7"/>
      <c r="BE771" s="7"/>
      <c r="BF771" s="7"/>
      <c r="BG771" s="7"/>
      <c r="BH771" s="7"/>
      <c r="BI771" s="7"/>
      <c r="BJ771" s="7"/>
      <c r="BK771" s="7"/>
      <c r="BL771" s="7"/>
      <c r="BM771" s="7"/>
    </row>
    <row r="772" spans="1:65" ht="15.5"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c r="AW772" s="7"/>
      <c r="AX772" s="7"/>
      <c r="AY772" s="7"/>
      <c r="AZ772" s="7"/>
      <c r="BA772" s="7"/>
      <c r="BB772" s="7"/>
      <c r="BC772" s="7"/>
      <c r="BD772" s="7"/>
      <c r="BE772" s="7"/>
      <c r="BF772" s="7"/>
      <c r="BG772" s="7"/>
      <c r="BH772" s="7"/>
      <c r="BI772" s="7"/>
      <c r="BJ772" s="7"/>
      <c r="BK772" s="7"/>
      <c r="BL772" s="7"/>
      <c r="BM772" s="7"/>
    </row>
    <row r="773" spans="1:65" ht="15.5"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c r="AT773" s="7"/>
      <c r="AU773" s="7"/>
      <c r="AV773" s="7"/>
      <c r="AW773" s="7"/>
      <c r="AX773" s="7"/>
      <c r="AY773" s="7"/>
      <c r="AZ773" s="7"/>
      <c r="BA773" s="7"/>
      <c r="BB773" s="7"/>
      <c r="BC773" s="7"/>
      <c r="BD773" s="7"/>
      <c r="BE773" s="7"/>
      <c r="BF773" s="7"/>
      <c r="BG773" s="7"/>
      <c r="BH773" s="7"/>
      <c r="BI773" s="7"/>
      <c r="BJ773" s="7"/>
      <c r="BK773" s="7"/>
      <c r="BL773" s="7"/>
      <c r="BM773" s="7"/>
    </row>
    <row r="774" spans="1:65" ht="15.5"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c r="AT774" s="7"/>
      <c r="AU774" s="7"/>
      <c r="AV774" s="7"/>
      <c r="AW774" s="7"/>
      <c r="AX774" s="7"/>
      <c r="AY774" s="7"/>
      <c r="AZ774" s="7"/>
      <c r="BA774" s="7"/>
      <c r="BB774" s="7"/>
      <c r="BC774" s="7"/>
      <c r="BD774" s="7"/>
      <c r="BE774" s="7"/>
      <c r="BF774" s="7"/>
      <c r="BG774" s="7"/>
      <c r="BH774" s="7"/>
      <c r="BI774" s="7"/>
      <c r="BJ774" s="7"/>
      <c r="BK774" s="7"/>
      <c r="BL774" s="7"/>
      <c r="BM774" s="7"/>
    </row>
    <row r="775" spans="1:65" ht="15.5"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c r="AT775" s="7"/>
      <c r="AU775" s="7"/>
      <c r="AV775" s="7"/>
      <c r="AW775" s="7"/>
      <c r="AX775" s="7"/>
      <c r="AY775" s="7"/>
      <c r="AZ775" s="7"/>
      <c r="BA775" s="7"/>
      <c r="BB775" s="7"/>
      <c r="BC775" s="7"/>
      <c r="BD775" s="7"/>
      <c r="BE775" s="7"/>
      <c r="BF775" s="7"/>
      <c r="BG775" s="7"/>
      <c r="BH775" s="7"/>
      <c r="BI775" s="7"/>
      <c r="BJ775" s="7"/>
      <c r="BK775" s="7"/>
      <c r="BL775" s="7"/>
      <c r="BM775" s="7"/>
    </row>
    <row r="776" spans="1:65" ht="15.5"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c r="AT776" s="7"/>
      <c r="AU776" s="7"/>
      <c r="AV776" s="7"/>
      <c r="AW776" s="7"/>
      <c r="AX776" s="7"/>
      <c r="AY776" s="7"/>
      <c r="AZ776" s="7"/>
      <c r="BA776" s="7"/>
      <c r="BB776" s="7"/>
      <c r="BC776" s="7"/>
      <c r="BD776" s="7"/>
      <c r="BE776" s="7"/>
      <c r="BF776" s="7"/>
      <c r="BG776" s="7"/>
      <c r="BH776" s="7"/>
      <c r="BI776" s="7"/>
      <c r="BJ776" s="7"/>
      <c r="BK776" s="7"/>
      <c r="BL776" s="7"/>
      <c r="BM776" s="7"/>
    </row>
    <row r="777" spans="1:65" ht="15.5"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c r="AT777" s="7"/>
      <c r="AU777" s="7"/>
      <c r="AV777" s="7"/>
      <c r="AW777" s="7"/>
      <c r="AX777" s="7"/>
      <c r="AY777" s="7"/>
      <c r="AZ777" s="7"/>
      <c r="BA777" s="7"/>
      <c r="BB777" s="7"/>
      <c r="BC777" s="7"/>
      <c r="BD777" s="7"/>
      <c r="BE777" s="7"/>
      <c r="BF777" s="7"/>
      <c r="BG777" s="7"/>
      <c r="BH777" s="7"/>
      <c r="BI777" s="7"/>
      <c r="BJ777" s="7"/>
      <c r="BK777" s="7"/>
      <c r="BL777" s="7"/>
      <c r="BM777" s="7"/>
    </row>
    <row r="778" spans="1:65" ht="15.5"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c r="AT778" s="7"/>
      <c r="AU778" s="7"/>
      <c r="AV778" s="7"/>
      <c r="AW778" s="7"/>
      <c r="AX778" s="7"/>
      <c r="AY778" s="7"/>
      <c r="AZ778" s="7"/>
      <c r="BA778" s="7"/>
      <c r="BB778" s="7"/>
      <c r="BC778" s="7"/>
      <c r="BD778" s="7"/>
      <c r="BE778" s="7"/>
      <c r="BF778" s="7"/>
      <c r="BG778" s="7"/>
      <c r="BH778" s="7"/>
      <c r="BI778" s="7"/>
      <c r="BJ778" s="7"/>
      <c r="BK778" s="7"/>
      <c r="BL778" s="7"/>
      <c r="BM778" s="7"/>
    </row>
    <row r="779" spans="1:65" ht="15.5"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c r="AT779" s="7"/>
      <c r="AU779" s="7"/>
      <c r="AV779" s="7"/>
      <c r="AW779" s="7"/>
      <c r="AX779" s="7"/>
      <c r="AY779" s="7"/>
      <c r="AZ779" s="7"/>
      <c r="BA779" s="7"/>
      <c r="BB779" s="7"/>
      <c r="BC779" s="7"/>
      <c r="BD779" s="7"/>
      <c r="BE779" s="7"/>
      <c r="BF779" s="7"/>
      <c r="BG779" s="7"/>
      <c r="BH779" s="7"/>
      <c r="BI779" s="7"/>
      <c r="BJ779" s="7"/>
      <c r="BK779" s="7"/>
      <c r="BL779" s="7"/>
      <c r="BM779" s="7"/>
    </row>
    <row r="780" spans="1:65" ht="15.5"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c r="AT780" s="7"/>
      <c r="AU780" s="7"/>
      <c r="AV780" s="7"/>
      <c r="AW780" s="7"/>
      <c r="AX780" s="7"/>
      <c r="AY780" s="7"/>
      <c r="AZ780" s="7"/>
      <c r="BA780" s="7"/>
      <c r="BB780" s="7"/>
      <c r="BC780" s="7"/>
      <c r="BD780" s="7"/>
      <c r="BE780" s="7"/>
      <c r="BF780" s="7"/>
      <c r="BG780" s="7"/>
      <c r="BH780" s="7"/>
      <c r="BI780" s="7"/>
      <c r="BJ780" s="7"/>
      <c r="BK780" s="7"/>
      <c r="BL780" s="7"/>
      <c r="BM780" s="7"/>
    </row>
    <row r="781" spans="1:65" ht="15.5"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c r="AT781" s="7"/>
      <c r="AU781" s="7"/>
      <c r="AV781" s="7"/>
      <c r="AW781" s="7"/>
      <c r="AX781" s="7"/>
      <c r="AY781" s="7"/>
      <c r="AZ781" s="7"/>
      <c r="BA781" s="7"/>
      <c r="BB781" s="7"/>
      <c r="BC781" s="7"/>
      <c r="BD781" s="7"/>
      <c r="BE781" s="7"/>
      <c r="BF781" s="7"/>
      <c r="BG781" s="7"/>
      <c r="BH781" s="7"/>
      <c r="BI781" s="7"/>
      <c r="BJ781" s="7"/>
      <c r="BK781" s="7"/>
      <c r="BL781" s="7"/>
      <c r="BM781" s="7"/>
    </row>
    <row r="782" spans="1:65" ht="15.5"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c r="AT782" s="7"/>
      <c r="AU782" s="7"/>
      <c r="AV782" s="7"/>
      <c r="AW782" s="7"/>
      <c r="AX782" s="7"/>
      <c r="AY782" s="7"/>
      <c r="AZ782" s="7"/>
      <c r="BA782" s="7"/>
      <c r="BB782" s="7"/>
      <c r="BC782" s="7"/>
      <c r="BD782" s="7"/>
      <c r="BE782" s="7"/>
      <c r="BF782" s="7"/>
      <c r="BG782" s="7"/>
      <c r="BH782" s="7"/>
      <c r="BI782" s="7"/>
      <c r="BJ782" s="7"/>
      <c r="BK782" s="7"/>
      <c r="BL782" s="7"/>
      <c r="BM782" s="7"/>
    </row>
    <row r="783" spans="1:65" ht="15.5"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c r="AT783" s="7"/>
      <c r="AU783" s="7"/>
      <c r="AV783" s="7"/>
      <c r="AW783" s="7"/>
      <c r="AX783" s="7"/>
      <c r="AY783" s="7"/>
      <c r="AZ783" s="7"/>
      <c r="BA783" s="7"/>
      <c r="BB783" s="7"/>
      <c r="BC783" s="7"/>
      <c r="BD783" s="7"/>
      <c r="BE783" s="7"/>
      <c r="BF783" s="7"/>
      <c r="BG783" s="7"/>
      <c r="BH783" s="7"/>
      <c r="BI783" s="7"/>
      <c r="BJ783" s="7"/>
      <c r="BK783" s="7"/>
      <c r="BL783" s="7"/>
      <c r="BM783" s="7"/>
    </row>
    <row r="784" spans="1:65" ht="15.5"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c r="AT784" s="7"/>
      <c r="AU784" s="7"/>
      <c r="AV784" s="7"/>
      <c r="AW784" s="7"/>
      <c r="AX784" s="7"/>
      <c r="AY784" s="7"/>
      <c r="AZ784" s="7"/>
      <c r="BA784" s="7"/>
      <c r="BB784" s="7"/>
      <c r="BC784" s="7"/>
      <c r="BD784" s="7"/>
      <c r="BE784" s="7"/>
      <c r="BF784" s="7"/>
      <c r="BG784" s="7"/>
      <c r="BH784" s="7"/>
      <c r="BI784" s="7"/>
      <c r="BJ784" s="7"/>
      <c r="BK784" s="7"/>
      <c r="BL784" s="7"/>
      <c r="BM784" s="7"/>
    </row>
    <row r="785" spans="1:65" ht="15.5"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c r="AT785" s="7"/>
      <c r="AU785" s="7"/>
      <c r="AV785" s="7"/>
      <c r="AW785" s="7"/>
      <c r="AX785" s="7"/>
      <c r="AY785" s="7"/>
      <c r="AZ785" s="7"/>
      <c r="BA785" s="7"/>
      <c r="BB785" s="7"/>
      <c r="BC785" s="7"/>
      <c r="BD785" s="7"/>
      <c r="BE785" s="7"/>
      <c r="BF785" s="7"/>
      <c r="BG785" s="7"/>
      <c r="BH785" s="7"/>
      <c r="BI785" s="7"/>
      <c r="BJ785" s="7"/>
      <c r="BK785" s="7"/>
      <c r="BL785" s="7"/>
      <c r="BM785" s="7"/>
    </row>
    <row r="786" spans="1:65" ht="15.5"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c r="AT786" s="7"/>
      <c r="AU786" s="7"/>
      <c r="AV786" s="7"/>
      <c r="AW786" s="7"/>
      <c r="AX786" s="7"/>
      <c r="AY786" s="7"/>
      <c r="AZ786" s="7"/>
      <c r="BA786" s="7"/>
      <c r="BB786" s="7"/>
      <c r="BC786" s="7"/>
      <c r="BD786" s="7"/>
      <c r="BE786" s="7"/>
      <c r="BF786" s="7"/>
      <c r="BG786" s="7"/>
      <c r="BH786" s="7"/>
      <c r="BI786" s="7"/>
      <c r="BJ786" s="7"/>
      <c r="BK786" s="7"/>
      <c r="BL786" s="7"/>
      <c r="BM786" s="7"/>
    </row>
    <row r="787" spans="1:65" ht="15.5"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c r="AT787" s="7"/>
      <c r="AU787" s="7"/>
      <c r="AV787" s="7"/>
      <c r="AW787" s="7"/>
      <c r="AX787" s="7"/>
      <c r="AY787" s="7"/>
      <c r="AZ787" s="7"/>
      <c r="BA787" s="7"/>
      <c r="BB787" s="7"/>
      <c r="BC787" s="7"/>
      <c r="BD787" s="7"/>
      <c r="BE787" s="7"/>
      <c r="BF787" s="7"/>
      <c r="BG787" s="7"/>
      <c r="BH787" s="7"/>
      <c r="BI787" s="7"/>
      <c r="BJ787" s="7"/>
      <c r="BK787" s="7"/>
      <c r="BL787" s="7"/>
      <c r="BM787" s="7"/>
    </row>
    <row r="788" spans="1:65" ht="15.5"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c r="AT788" s="7"/>
      <c r="AU788" s="7"/>
      <c r="AV788" s="7"/>
      <c r="AW788" s="7"/>
      <c r="AX788" s="7"/>
      <c r="AY788" s="7"/>
      <c r="AZ788" s="7"/>
      <c r="BA788" s="7"/>
      <c r="BB788" s="7"/>
      <c r="BC788" s="7"/>
      <c r="BD788" s="7"/>
      <c r="BE788" s="7"/>
      <c r="BF788" s="7"/>
      <c r="BG788" s="7"/>
      <c r="BH788" s="7"/>
      <c r="BI788" s="7"/>
      <c r="BJ788" s="7"/>
      <c r="BK788" s="7"/>
      <c r="BL788" s="7"/>
      <c r="BM788" s="7"/>
    </row>
    <row r="789" spans="1:65" ht="15.5"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c r="AT789" s="7"/>
      <c r="AU789" s="7"/>
      <c r="AV789" s="7"/>
      <c r="AW789" s="7"/>
      <c r="AX789" s="7"/>
      <c r="AY789" s="7"/>
      <c r="AZ789" s="7"/>
      <c r="BA789" s="7"/>
      <c r="BB789" s="7"/>
      <c r="BC789" s="7"/>
      <c r="BD789" s="7"/>
      <c r="BE789" s="7"/>
      <c r="BF789" s="7"/>
      <c r="BG789" s="7"/>
      <c r="BH789" s="7"/>
      <c r="BI789" s="7"/>
      <c r="BJ789" s="7"/>
      <c r="BK789" s="7"/>
      <c r="BL789" s="7"/>
      <c r="BM789" s="7"/>
    </row>
    <row r="790" spans="1:65" ht="15.5"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c r="AT790" s="7"/>
      <c r="AU790" s="7"/>
      <c r="AV790" s="7"/>
      <c r="AW790" s="7"/>
      <c r="AX790" s="7"/>
      <c r="AY790" s="7"/>
      <c r="AZ790" s="7"/>
      <c r="BA790" s="7"/>
      <c r="BB790" s="7"/>
      <c r="BC790" s="7"/>
      <c r="BD790" s="7"/>
      <c r="BE790" s="7"/>
      <c r="BF790" s="7"/>
      <c r="BG790" s="7"/>
      <c r="BH790" s="7"/>
      <c r="BI790" s="7"/>
      <c r="BJ790" s="7"/>
      <c r="BK790" s="7"/>
      <c r="BL790" s="7"/>
      <c r="BM790" s="7"/>
    </row>
    <row r="791" spans="1:65" ht="15.5"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c r="AT791" s="7"/>
      <c r="AU791" s="7"/>
      <c r="AV791" s="7"/>
      <c r="AW791" s="7"/>
      <c r="AX791" s="7"/>
      <c r="AY791" s="7"/>
      <c r="AZ791" s="7"/>
      <c r="BA791" s="7"/>
      <c r="BB791" s="7"/>
      <c r="BC791" s="7"/>
      <c r="BD791" s="7"/>
      <c r="BE791" s="7"/>
      <c r="BF791" s="7"/>
      <c r="BG791" s="7"/>
      <c r="BH791" s="7"/>
      <c r="BI791" s="7"/>
      <c r="BJ791" s="7"/>
      <c r="BK791" s="7"/>
      <c r="BL791" s="7"/>
      <c r="BM791" s="7"/>
    </row>
    <row r="792" spans="1:65" ht="15.5"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c r="AT792" s="7"/>
      <c r="AU792" s="7"/>
      <c r="AV792" s="7"/>
      <c r="AW792" s="7"/>
      <c r="AX792" s="7"/>
      <c r="AY792" s="7"/>
      <c r="AZ792" s="7"/>
      <c r="BA792" s="7"/>
      <c r="BB792" s="7"/>
      <c r="BC792" s="7"/>
      <c r="BD792" s="7"/>
      <c r="BE792" s="7"/>
      <c r="BF792" s="7"/>
      <c r="BG792" s="7"/>
      <c r="BH792" s="7"/>
      <c r="BI792" s="7"/>
      <c r="BJ792" s="7"/>
      <c r="BK792" s="7"/>
      <c r="BL792" s="7"/>
      <c r="BM792" s="7"/>
    </row>
    <row r="793" spans="1:65" ht="15.5"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c r="AT793" s="7"/>
      <c r="AU793" s="7"/>
      <c r="AV793" s="7"/>
      <c r="AW793" s="7"/>
      <c r="AX793" s="7"/>
      <c r="AY793" s="7"/>
      <c r="AZ793" s="7"/>
      <c r="BA793" s="7"/>
      <c r="BB793" s="7"/>
      <c r="BC793" s="7"/>
      <c r="BD793" s="7"/>
      <c r="BE793" s="7"/>
      <c r="BF793" s="7"/>
      <c r="BG793" s="7"/>
      <c r="BH793" s="7"/>
      <c r="BI793" s="7"/>
      <c r="BJ793" s="7"/>
      <c r="BK793" s="7"/>
      <c r="BL793" s="7"/>
      <c r="BM793" s="7"/>
    </row>
    <row r="794" spans="1:65" ht="15.5"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c r="AT794" s="7"/>
      <c r="AU794" s="7"/>
      <c r="AV794" s="7"/>
      <c r="AW794" s="7"/>
      <c r="AX794" s="7"/>
      <c r="AY794" s="7"/>
      <c r="AZ794" s="7"/>
      <c r="BA794" s="7"/>
      <c r="BB794" s="7"/>
      <c r="BC794" s="7"/>
      <c r="BD794" s="7"/>
      <c r="BE794" s="7"/>
      <c r="BF794" s="7"/>
      <c r="BG794" s="7"/>
      <c r="BH794" s="7"/>
      <c r="BI794" s="7"/>
      <c r="BJ794" s="7"/>
      <c r="BK794" s="7"/>
      <c r="BL794" s="7"/>
      <c r="BM794" s="7"/>
    </row>
    <row r="795" spans="1:65" ht="15.5"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c r="AT795" s="7"/>
      <c r="AU795" s="7"/>
      <c r="AV795" s="7"/>
      <c r="AW795" s="7"/>
      <c r="AX795" s="7"/>
      <c r="AY795" s="7"/>
      <c r="AZ795" s="7"/>
      <c r="BA795" s="7"/>
      <c r="BB795" s="7"/>
      <c r="BC795" s="7"/>
      <c r="BD795" s="7"/>
      <c r="BE795" s="7"/>
      <c r="BF795" s="7"/>
      <c r="BG795" s="7"/>
      <c r="BH795" s="7"/>
      <c r="BI795" s="7"/>
      <c r="BJ795" s="7"/>
      <c r="BK795" s="7"/>
      <c r="BL795" s="7"/>
      <c r="BM795" s="7"/>
    </row>
    <row r="796" spans="1:65" ht="15.5"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c r="AT796" s="7"/>
      <c r="AU796" s="7"/>
      <c r="AV796" s="7"/>
      <c r="AW796" s="7"/>
      <c r="AX796" s="7"/>
      <c r="AY796" s="7"/>
      <c r="AZ796" s="7"/>
      <c r="BA796" s="7"/>
      <c r="BB796" s="7"/>
      <c r="BC796" s="7"/>
      <c r="BD796" s="7"/>
      <c r="BE796" s="7"/>
      <c r="BF796" s="7"/>
      <c r="BG796" s="7"/>
      <c r="BH796" s="7"/>
      <c r="BI796" s="7"/>
      <c r="BJ796" s="7"/>
      <c r="BK796" s="7"/>
      <c r="BL796" s="7"/>
      <c r="BM796" s="7"/>
    </row>
    <row r="797" spans="1:65" ht="15.5"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c r="AT797" s="7"/>
      <c r="AU797" s="7"/>
      <c r="AV797" s="7"/>
      <c r="AW797" s="7"/>
      <c r="AX797" s="7"/>
      <c r="AY797" s="7"/>
      <c r="AZ797" s="7"/>
      <c r="BA797" s="7"/>
      <c r="BB797" s="7"/>
      <c r="BC797" s="7"/>
      <c r="BD797" s="7"/>
      <c r="BE797" s="7"/>
      <c r="BF797" s="7"/>
      <c r="BG797" s="7"/>
      <c r="BH797" s="7"/>
      <c r="BI797" s="7"/>
      <c r="BJ797" s="7"/>
      <c r="BK797" s="7"/>
      <c r="BL797" s="7"/>
      <c r="BM797" s="7"/>
    </row>
    <row r="798" spans="1:65" ht="15.5"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c r="AT798" s="7"/>
      <c r="AU798" s="7"/>
      <c r="AV798" s="7"/>
      <c r="AW798" s="7"/>
      <c r="AX798" s="7"/>
      <c r="AY798" s="7"/>
      <c r="AZ798" s="7"/>
      <c r="BA798" s="7"/>
      <c r="BB798" s="7"/>
      <c r="BC798" s="7"/>
      <c r="BD798" s="7"/>
      <c r="BE798" s="7"/>
      <c r="BF798" s="7"/>
      <c r="BG798" s="7"/>
      <c r="BH798" s="7"/>
      <c r="BI798" s="7"/>
      <c r="BJ798" s="7"/>
      <c r="BK798" s="7"/>
      <c r="BL798" s="7"/>
      <c r="BM798" s="7"/>
    </row>
    <row r="799" spans="1:65" ht="15.5"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c r="AT799" s="7"/>
      <c r="AU799" s="7"/>
      <c r="AV799" s="7"/>
      <c r="AW799" s="7"/>
      <c r="AX799" s="7"/>
      <c r="AY799" s="7"/>
      <c r="AZ799" s="7"/>
      <c r="BA799" s="7"/>
      <c r="BB799" s="7"/>
      <c r="BC799" s="7"/>
      <c r="BD799" s="7"/>
      <c r="BE799" s="7"/>
      <c r="BF799" s="7"/>
      <c r="BG799" s="7"/>
      <c r="BH799" s="7"/>
      <c r="BI799" s="7"/>
      <c r="BJ799" s="7"/>
      <c r="BK799" s="7"/>
      <c r="BL799" s="7"/>
      <c r="BM799" s="7"/>
    </row>
    <row r="800" spans="1:65" ht="15.5"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c r="AT800" s="7"/>
      <c r="AU800" s="7"/>
      <c r="AV800" s="7"/>
      <c r="AW800" s="7"/>
      <c r="AX800" s="7"/>
      <c r="AY800" s="7"/>
      <c r="AZ800" s="7"/>
      <c r="BA800" s="7"/>
      <c r="BB800" s="7"/>
      <c r="BC800" s="7"/>
      <c r="BD800" s="7"/>
      <c r="BE800" s="7"/>
      <c r="BF800" s="7"/>
      <c r="BG800" s="7"/>
      <c r="BH800" s="7"/>
      <c r="BI800" s="7"/>
      <c r="BJ800" s="7"/>
      <c r="BK800" s="7"/>
      <c r="BL800" s="7"/>
      <c r="BM800" s="7"/>
    </row>
    <row r="801" spans="1:65" ht="15.5"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c r="AT801" s="7"/>
      <c r="AU801" s="7"/>
      <c r="AV801" s="7"/>
      <c r="AW801" s="7"/>
      <c r="AX801" s="7"/>
      <c r="AY801" s="7"/>
      <c r="AZ801" s="7"/>
      <c r="BA801" s="7"/>
      <c r="BB801" s="7"/>
      <c r="BC801" s="7"/>
      <c r="BD801" s="7"/>
      <c r="BE801" s="7"/>
      <c r="BF801" s="7"/>
      <c r="BG801" s="7"/>
      <c r="BH801" s="7"/>
      <c r="BI801" s="7"/>
      <c r="BJ801" s="7"/>
      <c r="BK801" s="7"/>
      <c r="BL801" s="7"/>
      <c r="BM801" s="7"/>
    </row>
    <row r="802" spans="1:65" ht="15.5"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c r="AT802" s="7"/>
      <c r="AU802" s="7"/>
      <c r="AV802" s="7"/>
      <c r="AW802" s="7"/>
      <c r="AX802" s="7"/>
      <c r="AY802" s="7"/>
      <c r="AZ802" s="7"/>
      <c r="BA802" s="7"/>
      <c r="BB802" s="7"/>
      <c r="BC802" s="7"/>
      <c r="BD802" s="7"/>
      <c r="BE802" s="7"/>
      <c r="BF802" s="7"/>
      <c r="BG802" s="7"/>
      <c r="BH802" s="7"/>
      <c r="BI802" s="7"/>
      <c r="BJ802" s="7"/>
      <c r="BK802" s="7"/>
      <c r="BL802" s="7"/>
      <c r="BM802" s="7"/>
    </row>
    <row r="803" spans="1:65" ht="15.5"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c r="AT803" s="7"/>
      <c r="AU803" s="7"/>
      <c r="AV803" s="7"/>
      <c r="AW803" s="7"/>
      <c r="AX803" s="7"/>
      <c r="AY803" s="7"/>
      <c r="AZ803" s="7"/>
      <c r="BA803" s="7"/>
      <c r="BB803" s="7"/>
      <c r="BC803" s="7"/>
      <c r="BD803" s="7"/>
      <c r="BE803" s="7"/>
      <c r="BF803" s="7"/>
      <c r="BG803" s="7"/>
      <c r="BH803" s="7"/>
      <c r="BI803" s="7"/>
      <c r="BJ803" s="7"/>
      <c r="BK803" s="7"/>
      <c r="BL803" s="7"/>
      <c r="BM803" s="7"/>
    </row>
    <row r="804" spans="1:65" ht="15.5"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c r="AT804" s="7"/>
      <c r="AU804" s="7"/>
      <c r="AV804" s="7"/>
      <c r="AW804" s="7"/>
      <c r="AX804" s="7"/>
      <c r="AY804" s="7"/>
      <c r="AZ804" s="7"/>
      <c r="BA804" s="7"/>
      <c r="BB804" s="7"/>
      <c r="BC804" s="7"/>
      <c r="BD804" s="7"/>
      <c r="BE804" s="7"/>
      <c r="BF804" s="7"/>
      <c r="BG804" s="7"/>
      <c r="BH804" s="7"/>
      <c r="BI804" s="7"/>
      <c r="BJ804" s="7"/>
      <c r="BK804" s="7"/>
      <c r="BL804" s="7"/>
      <c r="BM804" s="7"/>
    </row>
    <row r="805" spans="1:65" ht="15.5"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c r="AT805" s="7"/>
      <c r="AU805" s="7"/>
      <c r="AV805" s="7"/>
      <c r="AW805" s="7"/>
      <c r="AX805" s="7"/>
      <c r="AY805" s="7"/>
      <c r="AZ805" s="7"/>
      <c r="BA805" s="7"/>
      <c r="BB805" s="7"/>
      <c r="BC805" s="7"/>
      <c r="BD805" s="7"/>
      <c r="BE805" s="7"/>
      <c r="BF805" s="7"/>
      <c r="BG805" s="7"/>
      <c r="BH805" s="7"/>
      <c r="BI805" s="7"/>
      <c r="BJ805" s="7"/>
      <c r="BK805" s="7"/>
      <c r="BL805" s="7"/>
      <c r="BM805" s="7"/>
    </row>
    <row r="806" spans="1:65" ht="15.5"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c r="AT806" s="7"/>
      <c r="AU806" s="7"/>
      <c r="AV806" s="7"/>
      <c r="AW806" s="7"/>
      <c r="AX806" s="7"/>
      <c r="AY806" s="7"/>
      <c r="AZ806" s="7"/>
      <c r="BA806" s="7"/>
      <c r="BB806" s="7"/>
      <c r="BC806" s="7"/>
      <c r="BD806" s="7"/>
      <c r="BE806" s="7"/>
      <c r="BF806" s="7"/>
      <c r="BG806" s="7"/>
      <c r="BH806" s="7"/>
      <c r="BI806" s="7"/>
      <c r="BJ806" s="7"/>
      <c r="BK806" s="7"/>
      <c r="BL806" s="7"/>
      <c r="BM806" s="7"/>
    </row>
    <row r="807" spans="1:65" ht="15.5"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c r="AT807" s="7"/>
      <c r="AU807" s="7"/>
      <c r="AV807" s="7"/>
      <c r="AW807" s="7"/>
      <c r="AX807" s="7"/>
      <c r="AY807" s="7"/>
      <c r="AZ807" s="7"/>
      <c r="BA807" s="7"/>
      <c r="BB807" s="7"/>
      <c r="BC807" s="7"/>
      <c r="BD807" s="7"/>
      <c r="BE807" s="7"/>
      <c r="BF807" s="7"/>
      <c r="BG807" s="7"/>
      <c r="BH807" s="7"/>
      <c r="BI807" s="7"/>
      <c r="BJ807" s="7"/>
      <c r="BK807" s="7"/>
      <c r="BL807" s="7"/>
      <c r="BM807" s="7"/>
    </row>
    <row r="808" spans="1:65" ht="15.5"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c r="AT808" s="7"/>
      <c r="AU808" s="7"/>
      <c r="AV808" s="7"/>
      <c r="AW808" s="7"/>
      <c r="AX808" s="7"/>
      <c r="AY808" s="7"/>
      <c r="AZ808" s="7"/>
      <c r="BA808" s="7"/>
      <c r="BB808" s="7"/>
      <c r="BC808" s="7"/>
      <c r="BD808" s="7"/>
      <c r="BE808" s="7"/>
      <c r="BF808" s="7"/>
      <c r="BG808" s="7"/>
      <c r="BH808" s="7"/>
      <c r="BI808" s="7"/>
      <c r="BJ808" s="7"/>
      <c r="BK808" s="7"/>
      <c r="BL808" s="7"/>
      <c r="BM808" s="7"/>
    </row>
    <row r="809" spans="1:65" ht="15.5"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c r="AT809" s="7"/>
      <c r="AU809" s="7"/>
      <c r="AV809" s="7"/>
      <c r="AW809" s="7"/>
      <c r="AX809" s="7"/>
      <c r="AY809" s="7"/>
      <c r="AZ809" s="7"/>
      <c r="BA809" s="7"/>
      <c r="BB809" s="7"/>
      <c r="BC809" s="7"/>
      <c r="BD809" s="7"/>
      <c r="BE809" s="7"/>
      <c r="BF809" s="7"/>
      <c r="BG809" s="7"/>
      <c r="BH809" s="7"/>
      <c r="BI809" s="7"/>
      <c r="BJ809" s="7"/>
      <c r="BK809" s="7"/>
      <c r="BL809" s="7"/>
      <c r="BM809" s="7"/>
    </row>
    <row r="810" spans="1:65" ht="15.5"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c r="AT810" s="7"/>
      <c r="AU810" s="7"/>
      <c r="AV810" s="7"/>
      <c r="AW810" s="7"/>
      <c r="AX810" s="7"/>
      <c r="AY810" s="7"/>
      <c r="AZ810" s="7"/>
      <c r="BA810" s="7"/>
      <c r="BB810" s="7"/>
      <c r="BC810" s="7"/>
      <c r="BD810" s="7"/>
      <c r="BE810" s="7"/>
      <c r="BF810" s="7"/>
      <c r="BG810" s="7"/>
      <c r="BH810" s="7"/>
      <c r="BI810" s="7"/>
      <c r="BJ810" s="7"/>
      <c r="BK810" s="7"/>
      <c r="BL810" s="7"/>
      <c r="BM810" s="7"/>
    </row>
    <row r="811" spans="1:65" ht="15.5"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c r="AT811" s="7"/>
      <c r="AU811" s="7"/>
      <c r="AV811" s="7"/>
      <c r="AW811" s="7"/>
      <c r="AX811" s="7"/>
      <c r="AY811" s="7"/>
      <c r="AZ811" s="7"/>
      <c r="BA811" s="7"/>
      <c r="BB811" s="7"/>
      <c r="BC811" s="7"/>
      <c r="BD811" s="7"/>
      <c r="BE811" s="7"/>
      <c r="BF811" s="7"/>
      <c r="BG811" s="7"/>
      <c r="BH811" s="7"/>
      <c r="BI811" s="7"/>
      <c r="BJ811" s="7"/>
      <c r="BK811" s="7"/>
      <c r="BL811" s="7"/>
      <c r="BM811" s="7"/>
    </row>
    <row r="812" spans="1:65" ht="15.5"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c r="AT812" s="7"/>
      <c r="AU812" s="7"/>
      <c r="AV812" s="7"/>
      <c r="AW812" s="7"/>
      <c r="AX812" s="7"/>
      <c r="AY812" s="7"/>
      <c r="AZ812" s="7"/>
      <c r="BA812" s="7"/>
      <c r="BB812" s="7"/>
      <c r="BC812" s="7"/>
      <c r="BD812" s="7"/>
      <c r="BE812" s="7"/>
      <c r="BF812" s="7"/>
      <c r="BG812" s="7"/>
      <c r="BH812" s="7"/>
      <c r="BI812" s="7"/>
      <c r="BJ812" s="7"/>
      <c r="BK812" s="7"/>
      <c r="BL812" s="7"/>
      <c r="BM812" s="7"/>
    </row>
    <row r="813" spans="1:65" ht="15.5"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c r="AT813" s="7"/>
      <c r="AU813" s="7"/>
      <c r="AV813" s="7"/>
      <c r="AW813" s="7"/>
      <c r="AX813" s="7"/>
      <c r="AY813" s="7"/>
      <c r="AZ813" s="7"/>
      <c r="BA813" s="7"/>
      <c r="BB813" s="7"/>
      <c r="BC813" s="7"/>
      <c r="BD813" s="7"/>
      <c r="BE813" s="7"/>
      <c r="BF813" s="7"/>
      <c r="BG813" s="7"/>
      <c r="BH813" s="7"/>
      <c r="BI813" s="7"/>
      <c r="BJ813" s="7"/>
      <c r="BK813" s="7"/>
      <c r="BL813" s="7"/>
      <c r="BM813" s="7"/>
    </row>
    <row r="814" spans="1:65" ht="15.5"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c r="AT814" s="7"/>
      <c r="AU814" s="7"/>
      <c r="AV814" s="7"/>
      <c r="AW814" s="7"/>
      <c r="AX814" s="7"/>
      <c r="AY814" s="7"/>
      <c r="AZ814" s="7"/>
      <c r="BA814" s="7"/>
      <c r="BB814" s="7"/>
      <c r="BC814" s="7"/>
      <c r="BD814" s="7"/>
      <c r="BE814" s="7"/>
      <c r="BF814" s="7"/>
      <c r="BG814" s="7"/>
      <c r="BH814" s="7"/>
      <c r="BI814" s="7"/>
      <c r="BJ814" s="7"/>
      <c r="BK814" s="7"/>
      <c r="BL814" s="7"/>
      <c r="BM814" s="7"/>
    </row>
    <row r="815" spans="1:65" ht="15.5"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c r="AT815" s="7"/>
      <c r="AU815" s="7"/>
      <c r="AV815" s="7"/>
      <c r="AW815" s="7"/>
      <c r="AX815" s="7"/>
      <c r="AY815" s="7"/>
      <c r="AZ815" s="7"/>
      <c r="BA815" s="7"/>
      <c r="BB815" s="7"/>
      <c r="BC815" s="7"/>
      <c r="BD815" s="7"/>
      <c r="BE815" s="7"/>
      <c r="BF815" s="7"/>
      <c r="BG815" s="7"/>
      <c r="BH815" s="7"/>
      <c r="BI815" s="7"/>
      <c r="BJ815" s="7"/>
      <c r="BK815" s="7"/>
      <c r="BL815" s="7"/>
      <c r="BM815" s="7"/>
    </row>
    <row r="816" spans="1:65" ht="15.5"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c r="AT816" s="7"/>
      <c r="AU816" s="7"/>
      <c r="AV816" s="7"/>
      <c r="AW816" s="7"/>
      <c r="AX816" s="7"/>
      <c r="AY816" s="7"/>
      <c r="AZ816" s="7"/>
      <c r="BA816" s="7"/>
      <c r="BB816" s="7"/>
      <c r="BC816" s="7"/>
      <c r="BD816" s="7"/>
      <c r="BE816" s="7"/>
      <c r="BF816" s="7"/>
      <c r="BG816" s="7"/>
      <c r="BH816" s="7"/>
      <c r="BI816" s="7"/>
      <c r="BJ816" s="7"/>
      <c r="BK816" s="7"/>
      <c r="BL816" s="7"/>
      <c r="BM816" s="7"/>
    </row>
    <row r="817" spans="1:65" ht="15.5"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c r="AT817" s="7"/>
      <c r="AU817" s="7"/>
      <c r="AV817" s="7"/>
      <c r="AW817" s="7"/>
      <c r="AX817" s="7"/>
      <c r="AY817" s="7"/>
      <c r="AZ817" s="7"/>
      <c r="BA817" s="7"/>
      <c r="BB817" s="7"/>
      <c r="BC817" s="7"/>
      <c r="BD817" s="7"/>
      <c r="BE817" s="7"/>
      <c r="BF817" s="7"/>
      <c r="BG817" s="7"/>
      <c r="BH817" s="7"/>
      <c r="BI817" s="7"/>
      <c r="BJ817" s="7"/>
      <c r="BK817" s="7"/>
      <c r="BL817" s="7"/>
      <c r="BM817" s="7"/>
    </row>
    <row r="818" spans="1:65" ht="15.5"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c r="AT818" s="7"/>
      <c r="AU818" s="7"/>
      <c r="AV818" s="7"/>
      <c r="AW818" s="7"/>
      <c r="AX818" s="7"/>
      <c r="AY818" s="7"/>
      <c r="AZ818" s="7"/>
      <c r="BA818" s="7"/>
      <c r="BB818" s="7"/>
      <c r="BC818" s="7"/>
      <c r="BD818" s="7"/>
      <c r="BE818" s="7"/>
      <c r="BF818" s="7"/>
      <c r="BG818" s="7"/>
      <c r="BH818" s="7"/>
      <c r="BI818" s="7"/>
      <c r="BJ818" s="7"/>
      <c r="BK818" s="7"/>
      <c r="BL818" s="7"/>
      <c r="BM818" s="7"/>
    </row>
    <row r="819" spans="1:65" ht="15.5"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c r="AX819" s="7"/>
      <c r="AY819" s="7"/>
      <c r="AZ819" s="7"/>
      <c r="BA819" s="7"/>
      <c r="BB819" s="7"/>
      <c r="BC819" s="7"/>
      <c r="BD819" s="7"/>
      <c r="BE819" s="7"/>
      <c r="BF819" s="7"/>
      <c r="BG819" s="7"/>
      <c r="BH819" s="7"/>
      <c r="BI819" s="7"/>
      <c r="BJ819" s="7"/>
      <c r="BK819" s="7"/>
      <c r="BL819" s="7"/>
      <c r="BM819" s="7"/>
    </row>
    <row r="820" spans="1:65" ht="15.5"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c r="AT820" s="7"/>
      <c r="AU820" s="7"/>
      <c r="AV820" s="7"/>
      <c r="AW820" s="7"/>
      <c r="AX820" s="7"/>
      <c r="AY820" s="7"/>
      <c r="AZ820" s="7"/>
      <c r="BA820" s="7"/>
      <c r="BB820" s="7"/>
      <c r="BC820" s="7"/>
      <c r="BD820" s="7"/>
      <c r="BE820" s="7"/>
      <c r="BF820" s="7"/>
      <c r="BG820" s="7"/>
      <c r="BH820" s="7"/>
      <c r="BI820" s="7"/>
      <c r="BJ820" s="7"/>
      <c r="BK820" s="7"/>
      <c r="BL820" s="7"/>
      <c r="BM820" s="7"/>
    </row>
    <row r="821" spans="1:65" ht="15.5"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c r="AT821" s="7"/>
      <c r="AU821" s="7"/>
      <c r="AV821" s="7"/>
      <c r="AW821" s="7"/>
      <c r="AX821" s="7"/>
      <c r="AY821" s="7"/>
      <c r="AZ821" s="7"/>
      <c r="BA821" s="7"/>
      <c r="BB821" s="7"/>
      <c r="BC821" s="7"/>
      <c r="BD821" s="7"/>
      <c r="BE821" s="7"/>
      <c r="BF821" s="7"/>
      <c r="BG821" s="7"/>
      <c r="BH821" s="7"/>
      <c r="BI821" s="7"/>
      <c r="BJ821" s="7"/>
      <c r="BK821" s="7"/>
      <c r="BL821" s="7"/>
      <c r="BM821" s="7"/>
    </row>
    <row r="822" spans="1:65" ht="15.5"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c r="AT822" s="7"/>
      <c r="AU822" s="7"/>
      <c r="AV822" s="7"/>
      <c r="AW822" s="7"/>
      <c r="AX822" s="7"/>
      <c r="AY822" s="7"/>
      <c r="AZ822" s="7"/>
      <c r="BA822" s="7"/>
      <c r="BB822" s="7"/>
      <c r="BC822" s="7"/>
      <c r="BD822" s="7"/>
      <c r="BE822" s="7"/>
      <c r="BF822" s="7"/>
      <c r="BG822" s="7"/>
      <c r="BH822" s="7"/>
      <c r="BI822" s="7"/>
      <c r="BJ822" s="7"/>
      <c r="BK822" s="7"/>
      <c r="BL822" s="7"/>
      <c r="BM822" s="7"/>
    </row>
    <row r="823" spans="1:65" ht="15.5"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c r="AT823" s="7"/>
      <c r="AU823" s="7"/>
      <c r="AV823" s="7"/>
      <c r="AW823" s="7"/>
      <c r="AX823" s="7"/>
      <c r="AY823" s="7"/>
      <c r="AZ823" s="7"/>
      <c r="BA823" s="7"/>
      <c r="BB823" s="7"/>
      <c r="BC823" s="7"/>
      <c r="BD823" s="7"/>
      <c r="BE823" s="7"/>
      <c r="BF823" s="7"/>
      <c r="BG823" s="7"/>
      <c r="BH823" s="7"/>
      <c r="BI823" s="7"/>
      <c r="BJ823" s="7"/>
      <c r="BK823" s="7"/>
      <c r="BL823" s="7"/>
      <c r="BM823" s="7"/>
    </row>
    <row r="824" spans="1:65" ht="15.5"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c r="AT824" s="7"/>
      <c r="AU824" s="7"/>
      <c r="AV824" s="7"/>
      <c r="AW824" s="7"/>
      <c r="AX824" s="7"/>
      <c r="AY824" s="7"/>
      <c r="AZ824" s="7"/>
      <c r="BA824" s="7"/>
      <c r="BB824" s="7"/>
      <c r="BC824" s="7"/>
      <c r="BD824" s="7"/>
      <c r="BE824" s="7"/>
      <c r="BF824" s="7"/>
      <c r="BG824" s="7"/>
      <c r="BH824" s="7"/>
      <c r="BI824" s="7"/>
      <c r="BJ824" s="7"/>
      <c r="BK824" s="7"/>
      <c r="BL824" s="7"/>
      <c r="BM824" s="7"/>
    </row>
    <row r="825" spans="1:65" ht="15.5"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c r="AT825" s="7"/>
      <c r="AU825" s="7"/>
      <c r="AV825" s="7"/>
      <c r="AW825" s="7"/>
      <c r="AX825" s="7"/>
      <c r="AY825" s="7"/>
      <c r="AZ825" s="7"/>
      <c r="BA825" s="7"/>
      <c r="BB825" s="7"/>
      <c r="BC825" s="7"/>
      <c r="BD825" s="7"/>
      <c r="BE825" s="7"/>
      <c r="BF825" s="7"/>
      <c r="BG825" s="7"/>
      <c r="BH825" s="7"/>
      <c r="BI825" s="7"/>
      <c r="BJ825" s="7"/>
      <c r="BK825" s="7"/>
      <c r="BL825" s="7"/>
      <c r="BM825" s="7"/>
    </row>
    <row r="826" spans="1:65" ht="15.5"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c r="AT826" s="7"/>
      <c r="AU826" s="7"/>
      <c r="AV826" s="7"/>
      <c r="AW826" s="7"/>
      <c r="AX826" s="7"/>
      <c r="AY826" s="7"/>
      <c r="AZ826" s="7"/>
      <c r="BA826" s="7"/>
      <c r="BB826" s="7"/>
      <c r="BC826" s="7"/>
      <c r="BD826" s="7"/>
      <c r="BE826" s="7"/>
      <c r="BF826" s="7"/>
      <c r="BG826" s="7"/>
      <c r="BH826" s="7"/>
      <c r="BI826" s="7"/>
      <c r="BJ826" s="7"/>
      <c r="BK826" s="7"/>
      <c r="BL826" s="7"/>
      <c r="BM826" s="7"/>
    </row>
    <row r="827" spans="1:65" ht="15.5"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c r="AT827" s="7"/>
      <c r="AU827" s="7"/>
      <c r="AV827" s="7"/>
      <c r="AW827" s="7"/>
      <c r="AX827" s="7"/>
      <c r="AY827" s="7"/>
      <c r="AZ827" s="7"/>
      <c r="BA827" s="7"/>
      <c r="BB827" s="7"/>
      <c r="BC827" s="7"/>
      <c r="BD827" s="7"/>
      <c r="BE827" s="7"/>
      <c r="BF827" s="7"/>
      <c r="BG827" s="7"/>
      <c r="BH827" s="7"/>
      <c r="BI827" s="7"/>
      <c r="BJ827" s="7"/>
      <c r="BK827" s="7"/>
      <c r="BL827" s="7"/>
      <c r="BM827" s="7"/>
    </row>
    <row r="828" spans="1:65" ht="15.5"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c r="AT828" s="7"/>
      <c r="AU828" s="7"/>
      <c r="AV828" s="7"/>
      <c r="AW828" s="7"/>
      <c r="AX828" s="7"/>
      <c r="AY828" s="7"/>
      <c r="AZ828" s="7"/>
      <c r="BA828" s="7"/>
      <c r="BB828" s="7"/>
      <c r="BC828" s="7"/>
      <c r="BD828" s="7"/>
      <c r="BE828" s="7"/>
      <c r="BF828" s="7"/>
      <c r="BG828" s="7"/>
      <c r="BH828" s="7"/>
      <c r="BI828" s="7"/>
      <c r="BJ828" s="7"/>
      <c r="BK828" s="7"/>
      <c r="BL828" s="7"/>
      <c r="BM828" s="7"/>
    </row>
    <row r="829" spans="1:65" ht="15.5"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c r="AT829" s="7"/>
      <c r="AU829" s="7"/>
      <c r="AV829" s="7"/>
      <c r="AW829" s="7"/>
      <c r="AX829" s="7"/>
      <c r="AY829" s="7"/>
      <c r="AZ829" s="7"/>
      <c r="BA829" s="7"/>
      <c r="BB829" s="7"/>
      <c r="BC829" s="7"/>
      <c r="BD829" s="7"/>
      <c r="BE829" s="7"/>
      <c r="BF829" s="7"/>
      <c r="BG829" s="7"/>
      <c r="BH829" s="7"/>
      <c r="BI829" s="7"/>
      <c r="BJ829" s="7"/>
      <c r="BK829" s="7"/>
      <c r="BL829" s="7"/>
      <c r="BM829" s="7"/>
    </row>
    <row r="830" spans="1:65" ht="15.5"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c r="AT830" s="7"/>
      <c r="AU830" s="7"/>
      <c r="AV830" s="7"/>
      <c r="AW830" s="7"/>
      <c r="AX830" s="7"/>
      <c r="AY830" s="7"/>
      <c r="AZ830" s="7"/>
      <c r="BA830" s="7"/>
      <c r="BB830" s="7"/>
      <c r="BC830" s="7"/>
      <c r="BD830" s="7"/>
      <c r="BE830" s="7"/>
      <c r="BF830" s="7"/>
      <c r="BG830" s="7"/>
      <c r="BH830" s="7"/>
      <c r="BI830" s="7"/>
      <c r="BJ830" s="7"/>
      <c r="BK830" s="7"/>
      <c r="BL830" s="7"/>
      <c r="BM830" s="7"/>
    </row>
    <row r="831" spans="1:65" ht="15.5"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c r="AT831" s="7"/>
      <c r="AU831" s="7"/>
      <c r="AV831" s="7"/>
      <c r="AW831" s="7"/>
      <c r="AX831" s="7"/>
      <c r="AY831" s="7"/>
      <c r="AZ831" s="7"/>
      <c r="BA831" s="7"/>
      <c r="BB831" s="7"/>
      <c r="BC831" s="7"/>
      <c r="BD831" s="7"/>
      <c r="BE831" s="7"/>
      <c r="BF831" s="7"/>
      <c r="BG831" s="7"/>
      <c r="BH831" s="7"/>
      <c r="BI831" s="7"/>
      <c r="BJ831" s="7"/>
      <c r="BK831" s="7"/>
      <c r="BL831" s="7"/>
      <c r="BM831" s="7"/>
    </row>
    <row r="832" spans="1:65" ht="15.5"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c r="AT832" s="7"/>
      <c r="AU832" s="7"/>
      <c r="AV832" s="7"/>
      <c r="AW832" s="7"/>
      <c r="AX832" s="7"/>
      <c r="AY832" s="7"/>
      <c r="AZ832" s="7"/>
      <c r="BA832" s="7"/>
      <c r="BB832" s="7"/>
      <c r="BC832" s="7"/>
      <c r="BD832" s="7"/>
      <c r="BE832" s="7"/>
      <c r="BF832" s="7"/>
      <c r="BG832" s="7"/>
      <c r="BH832" s="7"/>
      <c r="BI832" s="7"/>
      <c r="BJ832" s="7"/>
      <c r="BK832" s="7"/>
      <c r="BL832" s="7"/>
      <c r="BM832" s="7"/>
    </row>
    <row r="833" spans="1:65" ht="15.5"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c r="AT833" s="7"/>
      <c r="AU833" s="7"/>
      <c r="AV833" s="7"/>
      <c r="AW833" s="7"/>
      <c r="AX833" s="7"/>
      <c r="AY833" s="7"/>
      <c r="AZ833" s="7"/>
      <c r="BA833" s="7"/>
      <c r="BB833" s="7"/>
      <c r="BC833" s="7"/>
      <c r="BD833" s="7"/>
      <c r="BE833" s="7"/>
      <c r="BF833" s="7"/>
      <c r="BG833" s="7"/>
      <c r="BH833" s="7"/>
      <c r="BI833" s="7"/>
      <c r="BJ833" s="7"/>
      <c r="BK833" s="7"/>
      <c r="BL833" s="7"/>
      <c r="BM833" s="7"/>
    </row>
    <row r="834" spans="1:65" ht="15.5"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c r="AT834" s="7"/>
      <c r="AU834" s="7"/>
      <c r="AV834" s="7"/>
      <c r="AW834" s="7"/>
      <c r="AX834" s="7"/>
      <c r="AY834" s="7"/>
      <c r="AZ834" s="7"/>
      <c r="BA834" s="7"/>
      <c r="BB834" s="7"/>
      <c r="BC834" s="7"/>
      <c r="BD834" s="7"/>
      <c r="BE834" s="7"/>
      <c r="BF834" s="7"/>
      <c r="BG834" s="7"/>
      <c r="BH834" s="7"/>
      <c r="BI834" s="7"/>
      <c r="BJ834" s="7"/>
      <c r="BK834" s="7"/>
      <c r="BL834" s="7"/>
      <c r="BM834" s="7"/>
    </row>
    <row r="835" spans="1:65" ht="15.5"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c r="AT835" s="7"/>
      <c r="AU835" s="7"/>
      <c r="AV835" s="7"/>
      <c r="AW835" s="7"/>
      <c r="AX835" s="7"/>
      <c r="AY835" s="7"/>
      <c r="AZ835" s="7"/>
      <c r="BA835" s="7"/>
      <c r="BB835" s="7"/>
      <c r="BC835" s="7"/>
      <c r="BD835" s="7"/>
      <c r="BE835" s="7"/>
      <c r="BF835" s="7"/>
      <c r="BG835" s="7"/>
      <c r="BH835" s="7"/>
      <c r="BI835" s="7"/>
      <c r="BJ835" s="7"/>
      <c r="BK835" s="7"/>
      <c r="BL835" s="7"/>
      <c r="BM835" s="7"/>
    </row>
    <row r="836" spans="1:65" ht="15.5"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c r="AT836" s="7"/>
      <c r="AU836" s="7"/>
      <c r="AV836" s="7"/>
      <c r="AW836" s="7"/>
      <c r="AX836" s="7"/>
      <c r="AY836" s="7"/>
      <c r="AZ836" s="7"/>
      <c r="BA836" s="7"/>
      <c r="BB836" s="7"/>
      <c r="BC836" s="7"/>
      <c r="BD836" s="7"/>
      <c r="BE836" s="7"/>
      <c r="BF836" s="7"/>
      <c r="BG836" s="7"/>
      <c r="BH836" s="7"/>
      <c r="BI836" s="7"/>
      <c r="BJ836" s="7"/>
      <c r="BK836" s="7"/>
      <c r="BL836" s="7"/>
      <c r="BM836" s="7"/>
    </row>
    <row r="837" spans="1:65" ht="15.5"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c r="AT837" s="7"/>
      <c r="AU837" s="7"/>
      <c r="AV837" s="7"/>
      <c r="AW837" s="7"/>
      <c r="AX837" s="7"/>
      <c r="AY837" s="7"/>
      <c r="AZ837" s="7"/>
      <c r="BA837" s="7"/>
      <c r="BB837" s="7"/>
      <c r="BC837" s="7"/>
      <c r="BD837" s="7"/>
      <c r="BE837" s="7"/>
      <c r="BF837" s="7"/>
      <c r="BG837" s="7"/>
      <c r="BH837" s="7"/>
      <c r="BI837" s="7"/>
      <c r="BJ837" s="7"/>
      <c r="BK837" s="7"/>
      <c r="BL837" s="7"/>
      <c r="BM837" s="7"/>
    </row>
    <row r="838" spans="1:65" ht="15.5"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c r="AT838" s="7"/>
      <c r="AU838" s="7"/>
      <c r="AV838" s="7"/>
      <c r="AW838" s="7"/>
      <c r="AX838" s="7"/>
      <c r="AY838" s="7"/>
      <c r="AZ838" s="7"/>
      <c r="BA838" s="7"/>
      <c r="BB838" s="7"/>
      <c r="BC838" s="7"/>
      <c r="BD838" s="7"/>
      <c r="BE838" s="7"/>
      <c r="BF838" s="7"/>
      <c r="BG838" s="7"/>
      <c r="BH838" s="7"/>
      <c r="BI838" s="7"/>
      <c r="BJ838" s="7"/>
      <c r="BK838" s="7"/>
      <c r="BL838" s="7"/>
      <c r="BM838" s="7"/>
    </row>
    <row r="839" spans="1:65" ht="15.5"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c r="AT839" s="7"/>
      <c r="AU839" s="7"/>
      <c r="AV839" s="7"/>
      <c r="AW839" s="7"/>
      <c r="AX839" s="7"/>
      <c r="AY839" s="7"/>
      <c r="AZ839" s="7"/>
      <c r="BA839" s="7"/>
      <c r="BB839" s="7"/>
      <c r="BC839" s="7"/>
      <c r="BD839" s="7"/>
      <c r="BE839" s="7"/>
      <c r="BF839" s="7"/>
      <c r="BG839" s="7"/>
      <c r="BH839" s="7"/>
      <c r="BI839" s="7"/>
      <c r="BJ839" s="7"/>
      <c r="BK839" s="7"/>
      <c r="BL839" s="7"/>
      <c r="BM839" s="7"/>
    </row>
    <row r="840" spans="1:65" ht="15.5"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c r="AT840" s="7"/>
      <c r="AU840" s="7"/>
      <c r="AV840" s="7"/>
      <c r="AW840" s="7"/>
      <c r="AX840" s="7"/>
      <c r="AY840" s="7"/>
      <c r="AZ840" s="7"/>
      <c r="BA840" s="7"/>
      <c r="BB840" s="7"/>
      <c r="BC840" s="7"/>
      <c r="BD840" s="7"/>
      <c r="BE840" s="7"/>
      <c r="BF840" s="7"/>
      <c r="BG840" s="7"/>
      <c r="BH840" s="7"/>
      <c r="BI840" s="7"/>
      <c r="BJ840" s="7"/>
      <c r="BK840" s="7"/>
      <c r="BL840" s="7"/>
      <c r="BM840" s="7"/>
    </row>
    <row r="841" spans="1:65" ht="15.5"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c r="AT841" s="7"/>
      <c r="AU841" s="7"/>
      <c r="AV841" s="7"/>
      <c r="AW841" s="7"/>
      <c r="AX841" s="7"/>
      <c r="AY841" s="7"/>
      <c r="AZ841" s="7"/>
      <c r="BA841" s="7"/>
      <c r="BB841" s="7"/>
      <c r="BC841" s="7"/>
      <c r="BD841" s="7"/>
      <c r="BE841" s="7"/>
      <c r="BF841" s="7"/>
      <c r="BG841" s="7"/>
      <c r="BH841" s="7"/>
      <c r="BI841" s="7"/>
      <c r="BJ841" s="7"/>
      <c r="BK841" s="7"/>
      <c r="BL841" s="7"/>
      <c r="BM841" s="7"/>
    </row>
    <row r="842" spans="1:65" ht="15.5"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c r="AT842" s="7"/>
      <c r="AU842" s="7"/>
      <c r="AV842" s="7"/>
      <c r="AW842" s="7"/>
      <c r="AX842" s="7"/>
      <c r="AY842" s="7"/>
      <c r="AZ842" s="7"/>
      <c r="BA842" s="7"/>
      <c r="BB842" s="7"/>
      <c r="BC842" s="7"/>
      <c r="BD842" s="7"/>
      <c r="BE842" s="7"/>
      <c r="BF842" s="7"/>
      <c r="BG842" s="7"/>
      <c r="BH842" s="7"/>
      <c r="BI842" s="7"/>
      <c r="BJ842" s="7"/>
      <c r="BK842" s="7"/>
      <c r="BL842" s="7"/>
      <c r="BM842" s="7"/>
    </row>
    <row r="843" spans="1:65" ht="15.5"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c r="AT843" s="7"/>
      <c r="AU843" s="7"/>
      <c r="AV843" s="7"/>
      <c r="AW843" s="7"/>
      <c r="AX843" s="7"/>
      <c r="AY843" s="7"/>
      <c r="AZ843" s="7"/>
      <c r="BA843" s="7"/>
      <c r="BB843" s="7"/>
      <c r="BC843" s="7"/>
      <c r="BD843" s="7"/>
      <c r="BE843" s="7"/>
      <c r="BF843" s="7"/>
      <c r="BG843" s="7"/>
      <c r="BH843" s="7"/>
      <c r="BI843" s="7"/>
      <c r="BJ843" s="7"/>
      <c r="BK843" s="7"/>
      <c r="BL843" s="7"/>
      <c r="BM843" s="7"/>
    </row>
    <row r="844" spans="1:65" ht="15.5"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c r="AT844" s="7"/>
      <c r="AU844" s="7"/>
      <c r="AV844" s="7"/>
      <c r="AW844" s="7"/>
      <c r="AX844" s="7"/>
      <c r="AY844" s="7"/>
      <c r="AZ844" s="7"/>
      <c r="BA844" s="7"/>
      <c r="BB844" s="7"/>
      <c r="BC844" s="7"/>
      <c r="BD844" s="7"/>
      <c r="BE844" s="7"/>
      <c r="BF844" s="7"/>
      <c r="BG844" s="7"/>
      <c r="BH844" s="7"/>
      <c r="BI844" s="7"/>
      <c r="BJ844" s="7"/>
      <c r="BK844" s="7"/>
      <c r="BL844" s="7"/>
      <c r="BM844" s="7"/>
    </row>
    <row r="845" spans="1:65" ht="15.5"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c r="AT845" s="7"/>
      <c r="AU845" s="7"/>
      <c r="AV845" s="7"/>
      <c r="AW845" s="7"/>
      <c r="AX845" s="7"/>
      <c r="AY845" s="7"/>
      <c r="AZ845" s="7"/>
      <c r="BA845" s="7"/>
      <c r="BB845" s="7"/>
      <c r="BC845" s="7"/>
      <c r="BD845" s="7"/>
      <c r="BE845" s="7"/>
      <c r="BF845" s="7"/>
      <c r="BG845" s="7"/>
      <c r="BH845" s="7"/>
      <c r="BI845" s="7"/>
      <c r="BJ845" s="7"/>
      <c r="BK845" s="7"/>
      <c r="BL845" s="7"/>
      <c r="BM845" s="7"/>
    </row>
    <row r="846" spans="1:65" ht="15.5"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c r="AT846" s="7"/>
      <c r="AU846" s="7"/>
      <c r="AV846" s="7"/>
      <c r="AW846" s="7"/>
      <c r="AX846" s="7"/>
      <c r="AY846" s="7"/>
      <c r="AZ846" s="7"/>
      <c r="BA846" s="7"/>
      <c r="BB846" s="7"/>
      <c r="BC846" s="7"/>
      <c r="BD846" s="7"/>
      <c r="BE846" s="7"/>
      <c r="BF846" s="7"/>
      <c r="BG846" s="7"/>
      <c r="BH846" s="7"/>
      <c r="BI846" s="7"/>
      <c r="BJ846" s="7"/>
      <c r="BK846" s="7"/>
      <c r="BL846" s="7"/>
      <c r="BM846" s="7"/>
    </row>
    <row r="847" spans="1:65" ht="15.5"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c r="AT847" s="7"/>
      <c r="AU847" s="7"/>
      <c r="AV847" s="7"/>
      <c r="AW847" s="7"/>
      <c r="AX847" s="7"/>
      <c r="AY847" s="7"/>
      <c r="AZ847" s="7"/>
      <c r="BA847" s="7"/>
      <c r="BB847" s="7"/>
      <c r="BC847" s="7"/>
      <c r="BD847" s="7"/>
      <c r="BE847" s="7"/>
      <c r="BF847" s="7"/>
      <c r="BG847" s="7"/>
      <c r="BH847" s="7"/>
      <c r="BI847" s="7"/>
      <c r="BJ847" s="7"/>
      <c r="BK847" s="7"/>
      <c r="BL847" s="7"/>
      <c r="BM847" s="7"/>
    </row>
    <row r="848" spans="1:65" ht="15.5"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c r="AT848" s="7"/>
      <c r="AU848" s="7"/>
      <c r="AV848" s="7"/>
      <c r="AW848" s="7"/>
      <c r="AX848" s="7"/>
      <c r="AY848" s="7"/>
      <c r="AZ848" s="7"/>
      <c r="BA848" s="7"/>
      <c r="BB848" s="7"/>
      <c r="BC848" s="7"/>
      <c r="BD848" s="7"/>
      <c r="BE848" s="7"/>
      <c r="BF848" s="7"/>
      <c r="BG848" s="7"/>
      <c r="BH848" s="7"/>
      <c r="BI848" s="7"/>
      <c r="BJ848" s="7"/>
      <c r="BK848" s="7"/>
      <c r="BL848" s="7"/>
      <c r="BM848" s="7"/>
    </row>
    <row r="849" spans="1:65" ht="15.5"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c r="AT849" s="7"/>
      <c r="AU849" s="7"/>
      <c r="AV849" s="7"/>
      <c r="AW849" s="7"/>
      <c r="AX849" s="7"/>
      <c r="AY849" s="7"/>
      <c r="AZ849" s="7"/>
      <c r="BA849" s="7"/>
      <c r="BB849" s="7"/>
      <c r="BC849" s="7"/>
      <c r="BD849" s="7"/>
      <c r="BE849" s="7"/>
      <c r="BF849" s="7"/>
      <c r="BG849" s="7"/>
      <c r="BH849" s="7"/>
      <c r="BI849" s="7"/>
      <c r="BJ849" s="7"/>
      <c r="BK849" s="7"/>
      <c r="BL849" s="7"/>
      <c r="BM849" s="7"/>
    </row>
    <row r="850" spans="1:65" ht="15.5"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c r="AT850" s="7"/>
      <c r="AU850" s="7"/>
      <c r="AV850" s="7"/>
      <c r="AW850" s="7"/>
      <c r="AX850" s="7"/>
      <c r="AY850" s="7"/>
      <c r="AZ850" s="7"/>
      <c r="BA850" s="7"/>
      <c r="BB850" s="7"/>
      <c r="BC850" s="7"/>
      <c r="BD850" s="7"/>
      <c r="BE850" s="7"/>
      <c r="BF850" s="7"/>
      <c r="BG850" s="7"/>
      <c r="BH850" s="7"/>
      <c r="BI850" s="7"/>
      <c r="BJ850" s="7"/>
      <c r="BK850" s="7"/>
      <c r="BL850" s="7"/>
      <c r="BM850" s="7"/>
    </row>
    <row r="851" spans="1:65" ht="15.5"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c r="AT851" s="7"/>
      <c r="AU851" s="7"/>
      <c r="AV851" s="7"/>
      <c r="AW851" s="7"/>
      <c r="AX851" s="7"/>
      <c r="AY851" s="7"/>
      <c r="AZ851" s="7"/>
      <c r="BA851" s="7"/>
      <c r="BB851" s="7"/>
      <c r="BC851" s="7"/>
      <c r="BD851" s="7"/>
      <c r="BE851" s="7"/>
      <c r="BF851" s="7"/>
      <c r="BG851" s="7"/>
      <c r="BH851" s="7"/>
      <c r="BI851" s="7"/>
      <c r="BJ851" s="7"/>
      <c r="BK851" s="7"/>
      <c r="BL851" s="7"/>
      <c r="BM851" s="7"/>
    </row>
    <row r="852" spans="1:65" ht="15.5"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c r="AT852" s="7"/>
      <c r="AU852" s="7"/>
      <c r="AV852" s="7"/>
      <c r="AW852" s="7"/>
      <c r="AX852" s="7"/>
      <c r="AY852" s="7"/>
      <c r="AZ852" s="7"/>
      <c r="BA852" s="7"/>
      <c r="BB852" s="7"/>
      <c r="BC852" s="7"/>
      <c r="BD852" s="7"/>
      <c r="BE852" s="7"/>
      <c r="BF852" s="7"/>
      <c r="BG852" s="7"/>
      <c r="BH852" s="7"/>
      <c r="BI852" s="7"/>
      <c r="BJ852" s="7"/>
      <c r="BK852" s="7"/>
      <c r="BL852" s="7"/>
      <c r="BM852" s="7"/>
    </row>
    <row r="853" spans="1:65" ht="15.5"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c r="AT853" s="7"/>
      <c r="AU853" s="7"/>
      <c r="AV853" s="7"/>
      <c r="AW853" s="7"/>
      <c r="AX853" s="7"/>
      <c r="AY853" s="7"/>
      <c r="AZ853" s="7"/>
      <c r="BA853" s="7"/>
      <c r="BB853" s="7"/>
      <c r="BC853" s="7"/>
      <c r="BD853" s="7"/>
      <c r="BE853" s="7"/>
      <c r="BF853" s="7"/>
      <c r="BG853" s="7"/>
      <c r="BH853" s="7"/>
      <c r="BI853" s="7"/>
      <c r="BJ853" s="7"/>
      <c r="BK853" s="7"/>
      <c r="BL853" s="7"/>
      <c r="BM853" s="7"/>
    </row>
    <row r="854" spans="1:65" ht="15.5"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c r="AT854" s="7"/>
      <c r="AU854" s="7"/>
      <c r="AV854" s="7"/>
      <c r="AW854" s="7"/>
      <c r="AX854" s="7"/>
      <c r="AY854" s="7"/>
      <c r="AZ854" s="7"/>
      <c r="BA854" s="7"/>
      <c r="BB854" s="7"/>
      <c r="BC854" s="7"/>
      <c r="BD854" s="7"/>
      <c r="BE854" s="7"/>
      <c r="BF854" s="7"/>
      <c r="BG854" s="7"/>
      <c r="BH854" s="7"/>
      <c r="BI854" s="7"/>
      <c r="BJ854" s="7"/>
      <c r="BK854" s="7"/>
      <c r="BL854" s="7"/>
      <c r="BM854" s="7"/>
    </row>
    <row r="855" spans="1:65" ht="15.5"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c r="AT855" s="7"/>
      <c r="AU855" s="7"/>
      <c r="AV855" s="7"/>
      <c r="AW855" s="7"/>
      <c r="AX855" s="7"/>
      <c r="AY855" s="7"/>
      <c r="AZ855" s="7"/>
      <c r="BA855" s="7"/>
      <c r="BB855" s="7"/>
      <c r="BC855" s="7"/>
      <c r="BD855" s="7"/>
      <c r="BE855" s="7"/>
      <c r="BF855" s="7"/>
      <c r="BG855" s="7"/>
      <c r="BH855" s="7"/>
      <c r="BI855" s="7"/>
      <c r="BJ855" s="7"/>
      <c r="BK855" s="7"/>
      <c r="BL855" s="7"/>
      <c r="BM855" s="7"/>
    </row>
    <row r="856" spans="1:65" ht="15.5"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c r="AT856" s="7"/>
      <c r="AU856" s="7"/>
      <c r="AV856" s="7"/>
      <c r="AW856" s="7"/>
      <c r="AX856" s="7"/>
      <c r="AY856" s="7"/>
      <c r="AZ856" s="7"/>
      <c r="BA856" s="7"/>
      <c r="BB856" s="7"/>
      <c r="BC856" s="7"/>
      <c r="BD856" s="7"/>
      <c r="BE856" s="7"/>
      <c r="BF856" s="7"/>
      <c r="BG856" s="7"/>
      <c r="BH856" s="7"/>
      <c r="BI856" s="7"/>
      <c r="BJ856" s="7"/>
      <c r="BK856" s="7"/>
      <c r="BL856" s="7"/>
      <c r="BM856" s="7"/>
    </row>
    <row r="857" spans="1:65" ht="15.5"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c r="AT857" s="7"/>
      <c r="AU857" s="7"/>
      <c r="AV857" s="7"/>
      <c r="AW857" s="7"/>
      <c r="AX857" s="7"/>
      <c r="AY857" s="7"/>
      <c r="AZ857" s="7"/>
      <c r="BA857" s="7"/>
      <c r="BB857" s="7"/>
      <c r="BC857" s="7"/>
      <c r="BD857" s="7"/>
      <c r="BE857" s="7"/>
      <c r="BF857" s="7"/>
      <c r="BG857" s="7"/>
      <c r="BH857" s="7"/>
      <c r="BI857" s="7"/>
      <c r="BJ857" s="7"/>
      <c r="BK857" s="7"/>
      <c r="BL857" s="7"/>
      <c r="BM857" s="7"/>
    </row>
    <row r="858" spans="1:65" ht="15.5"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c r="AT858" s="7"/>
      <c r="AU858" s="7"/>
      <c r="AV858" s="7"/>
      <c r="AW858" s="7"/>
      <c r="AX858" s="7"/>
      <c r="AY858" s="7"/>
      <c r="AZ858" s="7"/>
      <c r="BA858" s="7"/>
      <c r="BB858" s="7"/>
      <c r="BC858" s="7"/>
      <c r="BD858" s="7"/>
      <c r="BE858" s="7"/>
      <c r="BF858" s="7"/>
      <c r="BG858" s="7"/>
      <c r="BH858" s="7"/>
      <c r="BI858" s="7"/>
      <c r="BJ858" s="7"/>
      <c r="BK858" s="7"/>
      <c r="BL858" s="7"/>
      <c r="BM858" s="7"/>
    </row>
    <row r="859" spans="1:65" ht="15.5"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c r="AT859" s="7"/>
      <c r="AU859" s="7"/>
      <c r="AV859" s="7"/>
      <c r="AW859" s="7"/>
      <c r="AX859" s="7"/>
      <c r="AY859" s="7"/>
      <c r="AZ859" s="7"/>
      <c r="BA859" s="7"/>
      <c r="BB859" s="7"/>
      <c r="BC859" s="7"/>
      <c r="BD859" s="7"/>
      <c r="BE859" s="7"/>
      <c r="BF859" s="7"/>
      <c r="BG859" s="7"/>
      <c r="BH859" s="7"/>
      <c r="BI859" s="7"/>
      <c r="BJ859" s="7"/>
      <c r="BK859" s="7"/>
      <c r="BL859" s="7"/>
      <c r="BM859" s="7"/>
    </row>
    <row r="860" spans="1:65" ht="15.5"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c r="AT860" s="7"/>
      <c r="AU860" s="7"/>
      <c r="AV860" s="7"/>
      <c r="AW860" s="7"/>
      <c r="AX860" s="7"/>
      <c r="AY860" s="7"/>
      <c r="AZ860" s="7"/>
      <c r="BA860" s="7"/>
      <c r="BB860" s="7"/>
      <c r="BC860" s="7"/>
      <c r="BD860" s="7"/>
      <c r="BE860" s="7"/>
      <c r="BF860" s="7"/>
      <c r="BG860" s="7"/>
      <c r="BH860" s="7"/>
      <c r="BI860" s="7"/>
      <c r="BJ860" s="7"/>
      <c r="BK860" s="7"/>
      <c r="BL860" s="7"/>
      <c r="BM860" s="7"/>
    </row>
    <row r="861" spans="1:65" ht="15.5"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c r="AT861" s="7"/>
      <c r="AU861" s="7"/>
      <c r="AV861" s="7"/>
      <c r="AW861" s="7"/>
      <c r="AX861" s="7"/>
      <c r="AY861" s="7"/>
      <c r="AZ861" s="7"/>
      <c r="BA861" s="7"/>
      <c r="BB861" s="7"/>
      <c r="BC861" s="7"/>
      <c r="BD861" s="7"/>
      <c r="BE861" s="7"/>
      <c r="BF861" s="7"/>
      <c r="BG861" s="7"/>
      <c r="BH861" s="7"/>
      <c r="BI861" s="7"/>
      <c r="BJ861" s="7"/>
      <c r="BK861" s="7"/>
      <c r="BL861" s="7"/>
      <c r="BM861" s="7"/>
    </row>
    <row r="862" spans="1:65" ht="15.5"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c r="AT862" s="7"/>
      <c r="AU862" s="7"/>
      <c r="AV862" s="7"/>
      <c r="AW862" s="7"/>
      <c r="AX862" s="7"/>
      <c r="AY862" s="7"/>
      <c r="AZ862" s="7"/>
      <c r="BA862" s="7"/>
      <c r="BB862" s="7"/>
      <c r="BC862" s="7"/>
      <c r="BD862" s="7"/>
      <c r="BE862" s="7"/>
      <c r="BF862" s="7"/>
      <c r="BG862" s="7"/>
      <c r="BH862" s="7"/>
      <c r="BI862" s="7"/>
      <c r="BJ862" s="7"/>
      <c r="BK862" s="7"/>
      <c r="BL862" s="7"/>
      <c r="BM862" s="7"/>
    </row>
    <row r="863" spans="1:65" ht="15.5"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c r="AT863" s="7"/>
      <c r="AU863" s="7"/>
      <c r="AV863" s="7"/>
      <c r="AW863" s="7"/>
      <c r="AX863" s="7"/>
      <c r="AY863" s="7"/>
      <c r="AZ863" s="7"/>
      <c r="BA863" s="7"/>
      <c r="BB863" s="7"/>
      <c r="BC863" s="7"/>
      <c r="BD863" s="7"/>
      <c r="BE863" s="7"/>
      <c r="BF863" s="7"/>
      <c r="BG863" s="7"/>
      <c r="BH863" s="7"/>
      <c r="BI863" s="7"/>
      <c r="BJ863" s="7"/>
      <c r="BK863" s="7"/>
      <c r="BL863" s="7"/>
      <c r="BM863" s="7"/>
    </row>
    <row r="864" spans="1:65" ht="15.5"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c r="AT864" s="7"/>
      <c r="AU864" s="7"/>
      <c r="AV864" s="7"/>
      <c r="AW864" s="7"/>
      <c r="AX864" s="7"/>
      <c r="AY864" s="7"/>
      <c r="AZ864" s="7"/>
      <c r="BA864" s="7"/>
      <c r="BB864" s="7"/>
      <c r="BC864" s="7"/>
      <c r="BD864" s="7"/>
      <c r="BE864" s="7"/>
      <c r="BF864" s="7"/>
      <c r="BG864" s="7"/>
      <c r="BH864" s="7"/>
      <c r="BI864" s="7"/>
      <c r="BJ864" s="7"/>
      <c r="BK864" s="7"/>
      <c r="BL864" s="7"/>
      <c r="BM864" s="7"/>
    </row>
    <row r="865" spans="1:65" ht="15.5"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c r="AT865" s="7"/>
      <c r="AU865" s="7"/>
      <c r="AV865" s="7"/>
      <c r="AW865" s="7"/>
      <c r="AX865" s="7"/>
      <c r="AY865" s="7"/>
      <c r="AZ865" s="7"/>
      <c r="BA865" s="7"/>
      <c r="BB865" s="7"/>
      <c r="BC865" s="7"/>
      <c r="BD865" s="7"/>
      <c r="BE865" s="7"/>
      <c r="BF865" s="7"/>
      <c r="BG865" s="7"/>
      <c r="BH865" s="7"/>
      <c r="BI865" s="7"/>
      <c r="BJ865" s="7"/>
      <c r="BK865" s="7"/>
      <c r="BL865" s="7"/>
      <c r="BM865" s="7"/>
    </row>
    <row r="866" spans="1:65" ht="15.5"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c r="AT866" s="7"/>
      <c r="AU866" s="7"/>
      <c r="AV866" s="7"/>
      <c r="AW866" s="7"/>
      <c r="AX866" s="7"/>
      <c r="AY866" s="7"/>
      <c r="AZ866" s="7"/>
      <c r="BA866" s="7"/>
      <c r="BB866" s="7"/>
      <c r="BC866" s="7"/>
      <c r="BD866" s="7"/>
      <c r="BE866" s="7"/>
      <c r="BF866" s="7"/>
      <c r="BG866" s="7"/>
      <c r="BH866" s="7"/>
      <c r="BI866" s="7"/>
      <c r="BJ866" s="7"/>
      <c r="BK866" s="7"/>
      <c r="BL866" s="7"/>
      <c r="BM866" s="7"/>
    </row>
    <row r="867" spans="1:65" ht="15.5"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c r="AT867" s="7"/>
      <c r="AU867" s="7"/>
      <c r="AV867" s="7"/>
      <c r="AW867" s="7"/>
      <c r="AX867" s="7"/>
      <c r="AY867" s="7"/>
      <c r="AZ867" s="7"/>
      <c r="BA867" s="7"/>
      <c r="BB867" s="7"/>
      <c r="BC867" s="7"/>
      <c r="BD867" s="7"/>
      <c r="BE867" s="7"/>
      <c r="BF867" s="7"/>
      <c r="BG867" s="7"/>
      <c r="BH867" s="7"/>
      <c r="BI867" s="7"/>
      <c r="BJ867" s="7"/>
      <c r="BK867" s="7"/>
      <c r="BL867" s="7"/>
      <c r="BM867" s="7"/>
    </row>
    <row r="868" spans="1:65" ht="15.5"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c r="AT868" s="7"/>
      <c r="AU868" s="7"/>
      <c r="AV868" s="7"/>
      <c r="AW868" s="7"/>
      <c r="AX868" s="7"/>
      <c r="AY868" s="7"/>
      <c r="AZ868" s="7"/>
      <c r="BA868" s="7"/>
      <c r="BB868" s="7"/>
      <c r="BC868" s="7"/>
      <c r="BD868" s="7"/>
      <c r="BE868" s="7"/>
      <c r="BF868" s="7"/>
      <c r="BG868" s="7"/>
      <c r="BH868" s="7"/>
      <c r="BI868" s="7"/>
      <c r="BJ868" s="7"/>
      <c r="BK868" s="7"/>
      <c r="BL868" s="7"/>
      <c r="BM868" s="7"/>
    </row>
    <row r="869" spans="1:65" ht="15.5"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c r="AT869" s="7"/>
      <c r="AU869" s="7"/>
      <c r="AV869" s="7"/>
      <c r="AW869" s="7"/>
      <c r="AX869" s="7"/>
      <c r="AY869" s="7"/>
      <c r="AZ869" s="7"/>
      <c r="BA869" s="7"/>
      <c r="BB869" s="7"/>
      <c r="BC869" s="7"/>
      <c r="BD869" s="7"/>
      <c r="BE869" s="7"/>
      <c r="BF869" s="7"/>
      <c r="BG869" s="7"/>
      <c r="BH869" s="7"/>
      <c r="BI869" s="7"/>
      <c r="BJ869" s="7"/>
      <c r="BK869" s="7"/>
      <c r="BL869" s="7"/>
      <c r="BM869" s="7"/>
    </row>
    <row r="870" spans="1:65" ht="15.5"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c r="AT870" s="7"/>
      <c r="AU870" s="7"/>
      <c r="AV870" s="7"/>
      <c r="AW870" s="7"/>
      <c r="AX870" s="7"/>
      <c r="AY870" s="7"/>
      <c r="AZ870" s="7"/>
      <c r="BA870" s="7"/>
      <c r="BB870" s="7"/>
      <c r="BC870" s="7"/>
      <c r="BD870" s="7"/>
      <c r="BE870" s="7"/>
      <c r="BF870" s="7"/>
      <c r="BG870" s="7"/>
      <c r="BH870" s="7"/>
      <c r="BI870" s="7"/>
      <c r="BJ870" s="7"/>
      <c r="BK870" s="7"/>
      <c r="BL870" s="7"/>
      <c r="BM870" s="7"/>
    </row>
    <row r="871" spans="1:65" ht="15.5"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c r="AT871" s="7"/>
      <c r="AU871" s="7"/>
      <c r="AV871" s="7"/>
      <c r="AW871" s="7"/>
      <c r="AX871" s="7"/>
      <c r="AY871" s="7"/>
      <c r="AZ871" s="7"/>
      <c r="BA871" s="7"/>
      <c r="BB871" s="7"/>
      <c r="BC871" s="7"/>
      <c r="BD871" s="7"/>
      <c r="BE871" s="7"/>
      <c r="BF871" s="7"/>
      <c r="BG871" s="7"/>
      <c r="BH871" s="7"/>
      <c r="BI871" s="7"/>
      <c r="BJ871" s="7"/>
      <c r="BK871" s="7"/>
      <c r="BL871" s="7"/>
      <c r="BM871" s="7"/>
    </row>
    <row r="872" spans="1:65" ht="15.5"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c r="AT872" s="7"/>
      <c r="AU872" s="7"/>
      <c r="AV872" s="7"/>
      <c r="AW872" s="7"/>
      <c r="AX872" s="7"/>
      <c r="AY872" s="7"/>
      <c r="AZ872" s="7"/>
      <c r="BA872" s="7"/>
      <c r="BB872" s="7"/>
      <c r="BC872" s="7"/>
      <c r="BD872" s="7"/>
      <c r="BE872" s="7"/>
      <c r="BF872" s="7"/>
      <c r="BG872" s="7"/>
      <c r="BH872" s="7"/>
      <c r="BI872" s="7"/>
      <c r="BJ872" s="7"/>
      <c r="BK872" s="7"/>
      <c r="BL872" s="7"/>
      <c r="BM872" s="7"/>
    </row>
    <row r="873" spans="1:65" ht="15.5"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c r="AT873" s="7"/>
      <c r="AU873" s="7"/>
      <c r="AV873" s="7"/>
      <c r="AW873" s="7"/>
      <c r="AX873" s="7"/>
      <c r="AY873" s="7"/>
      <c r="AZ873" s="7"/>
      <c r="BA873" s="7"/>
      <c r="BB873" s="7"/>
      <c r="BC873" s="7"/>
      <c r="BD873" s="7"/>
      <c r="BE873" s="7"/>
      <c r="BF873" s="7"/>
      <c r="BG873" s="7"/>
      <c r="BH873" s="7"/>
      <c r="BI873" s="7"/>
      <c r="BJ873" s="7"/>
      <c r="BK873" s="7"/>
      <c r="BL873" s="7"/>
      <c r="BM873" s="7"/>
    </row>
    <row r="874" spans="1:65" ht="15.5"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c r="AT874" s="7"/>
      <c r="AU874" s="7"/>
      <c r="AV874" s="7"/>
      <c r="AW874" s="7"/>
      <c r="AX874" s="7"/>
      <c r="AY874" s="7"/>
      <c r="AZ874" s="7"/>
      <c r="BA874" s="7"/>
      <c r="BB874" s="7"/>
      <c r="BC874" s="7"/>
      <c r="BD874" s="7"/>
      <c r="BE874" s="7"/>
      <c r="BF874" s="7"/>
      <c r="BG874" s="7"/>
      <c r="BH874" s="7"/>
      <c r="BI874" s="7"/>
      <c r="BJ874" s="7"/>
      <c r="BK874" s="7"/>
      <c r="BL874" s="7"/>
      <c r="BM874" s="7"/>
    </row>
    <row r="875" spans="1:65" ht="15.5"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c r="AT875" s="7"/>
      <c r="AU875" s="7"/>
      <c r="AV875" s="7"/>
      <c r="AW875" s="7"/>
      <c r="AX875" s="7"/>
      <c r="AY875" s="7"/>
      <c r="AZ875" s="7"/>
      <c r="BA875" s="7"/>
      <c r="BB875" s="7"/>
      <c r="BC875" s="7"/>
      <c r="BD875" s="7"/>
      <c r="BE875" s="7"/>
      <c r="BF875" s="7"/>
      <c r="BG875" s="7"/>
      <c r="BH875" s="7"/>
      <c r="BI875" s="7"/>
      <c r="BJ875" s="7"/>
      <c r="BK875" s="7"/>
      <c r="BL875" s="7"/>
      <c r="BM875" s="7"/>
    </row>
    <row r="876" spans="1:65" ht="15.5"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c r="AT876" s="7"/>
      <c r="AU876" s="7"/>
      <c r="AV876" s="7"/>
      <c r="AW876" s="7"/>
      <c r="AX876" s="7"/>
      <c r="AY876" s="7"/>
      <c r="AZ876" s="7"/>
      <c r="BA876" s="7"/>
      <c r="BB876" s="7"/>
      <c r="BC876" s="7"/>
      <c r="BD876" s="7"/>
      <c r="BE876" s="7"/>
      <c r="BF876" s="7"/>
      <c r="BG876" s="7"/>
      <c r="BH876" s="7"/>
      <c r="BI876" s="7"/>
      <c r="BJ876" s="7"/>
      <c r="BK876" s="7"/>
      <c r="BL876" s="7"/>
      <c r="BM876" s="7"/>
    </row>
    <row r="877" spans="1:65" ht="15.5"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c r="AT877" s="7"/>
      <c r="AU877" s="7"/>
      <c r="AV877" s="7"/>
      <c r="AW877" s="7"/>
      <c r="AX877" s="7"/>
      <c r="AY877" s="7"/>
      <c r="AZ877" s="7"/>
      <c r="BA877" s="7"/>
      <c r="BB877" s="7"/>
      <c r="BC877" s="7"/>
      <c r="BD877" s="7"/>
      <c r="BE877" s="7"/>
      <c r="BF877" s="7"/>
      <c r="BG877" s="7"/>
      <c r="BH877" s="7"/>
      <c r="BI877" s="7"/>
      <c r="BJ877" s="7"/>
      <c r="BK877" s="7"/>
      <c r="BL877" s="7"/>
      <c r="BM877" s="7"/>
    </row>
    <row r="878" spans="1:65" ht="15.5"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c r="AT878" s="7"/>
      <c r="AU878" s="7"/>
      <c r="AV878" s="7"/>
      <c r="AW878" s="7"/>
      <c r="AX878" s="7"/>
      <c r="AY878" s="7"/>
      <c r="AZ878" s="7"/>
      <c r="BA878" s="7"/>
      <c r="BB878" s="7"/>
      <c r="BC878" s="7"/>
      <c r="BD878" s="7"/>
      <c r="BE878" s="7"/>
      <c r="BF878" s="7"/>
      <c r="BG878" s="7"/>
      <c r="BH878" s="7"/>
      <c r="BI878" s="7"/>
      <c r="BJ878" s="7"/>
      <c r="BK878" s="7"/>
      <c r="BL878" s="7"/>
      <c r="BM878" s="7"/>
    </row>
    <row r="879" spans="1:65" ht="15.5"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c r="AT879" s="7"/>
      <c r="AU879" s="7"/>
      <c r="AV879" s="7"/>
      <c r="AW879" s="7"/>
      <c r="AX879" s="7"/>
      <c r="AY879" s="7"/>
      <c r="AZ879" s="7"/>
      <c r="BA879" s="7"/>
      <c r="BB879" s="7"/>
      <c r="BC879" s="7"/>
      <c r="BD879" s="7"/>
      <c r="BE879" s="7"/>
      <c r="BF879" s="7"/>
      <c r="BG879" s="7"/>
      <c r="BH879" s="7"/>
      <c r="BI879" s="7"/>
      <c r="BJ879" s="7"/>
      <c r="BK879" s="7"/>
      <c r="BL879" s="7"/>
      <c r="BM879" s="7"/>
    </row>
    <row r="880" spans="1:65" ht="15.5"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c r="AT880" s="7"/>
      <c r="AU880" s="7"/>
      <c r="AV880" s="7"/>
      <c r="AW880" s="7"/>
      <c r="AX880" s="7"/>
      <c r="AY880" s="7"/>
      <c r="AZ880" s="7"/>
      <c r="BA880" s="7"/>
      <c r="BB880" s="7"/>
      <c r="BC880" s="7"/>
      <c r="BD880" s="7"/>
      <c r="BE880" s="7"/>
      <c r="BF880" s="7"/>
      <c r="BG880" s="7"/>
      <c r="BH880" s="7"/>
      <c r="BI880" s="7"/>
      <c r="BJ880" s="7"/>
      <c r="BK880" s="7"/>
      <c r="BL880" s="7"/>
      <c r="BM880" s="7"/>
    </row>
    <row r="881" spans="1:65" ht="15.5"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c r="AT881" s="7"/>
      <c r="AU881" s="7"/>
      <c r="AV881" s="7"/>
      <c r="AW881" s="7"/>
      <c r="AX881" s="7"/>
      <c r="AY881" s="7"/>
      <c r="AZ881" s="7"/>
      <c r="BA881" s="7"/>
      <c r="BB881" s="7"/>
      <c r="BC881" s="7"/>
      <c r="BD881" s="7"/>
      <c r="BE881" s="7"/>
      <c r="BF881" s="7"/>
      <c r="BG881" s="7"/>
      <c r="BH881" s="7"/>
      <c r="BI881" s="7"/>
      <c r="BJ881" s="7"/>
      <c r="BK881" s="7"/>
      <c r="BL881" s="7"/>
      <c r="BM881" s="7"/>
    </row>
    <row r="882" spans="1:65" ht="15.5"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c r="AT882" s="7"/>
      <c r="AU882" s="7"/>
      <c r="AV882" s="7"/>
      <c r="AW882" s="7"/>
      <c r="AX882" s="7"/>
      <c r="AY882" s="7"/>
      <c r="AZ882" s="7"/>
      <c r="BA882" s="7"/>
      <c r="BB882" s="7"/>
      <c r="BC882" s="7"/>
      <c r="BD882" s="7"/>
      <c r="BE882" s="7"/>
      <c r="BF882" s="7"/>
      <c r="BG882" s="7"/>
      <c r="BH882" s="7"/>
      <c r="BI882" s="7"/>
      <c r="BJ882" s="7"/>
      <c r="BK882" s="7"/>
      <c r="BL882" s="7"/>
      <c r="BM882" s="7"/>
    </row>
    <row r="883" spans="1:65" ht="15.5"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c r="AT883" s="7"/>
      <c r="AU883" s="7"/>
      <c r="AV883" s="7"/>
      <c r="AW883" s="7"/>
      <c r="AX883" s="7"/>
      <c r="AY883" s="7"/>
      <c r="AZ883" s="7"/>
      <c r="BA883" s="7"/>
      <c r="BB883" s="7"/>
      <c r="BC883" s="7"/>
      <c r="BD883" s="7"/>
      <c r="BE883" s="7"/>
      <c r="BF883" s="7"/>
      <c r="BG883" s="7"/>
      <c r="BH883" s="7"/>
      <c r="BI883" s="7"/>
      <c r="BJ883" s="7"/>
      <c r="BK883" s="7"/>
      <c r="BL883" s="7"/>
      <c r="BM883" s="7"/>
    </row>
    <row r="884" spans="1:65" ht="15.5"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c r="AT884" s="7"/>
      <c r="AU884" s="7"/>
      <c r="AV884" s="7"/>
      <c r="AW884" s="7"/>
      <c r="AX884" s="7"/>
      <c r="AY884" s="7"/>
      <c r="AZ884" s="7"/>
      <c r="BA884" s="7"/>
      <c r="BB884" s="7"/>
      <c r="BC884" s="7"/>
      <c r="BD884" s="7"/>
      <c r="BE884" s="7"/>
      <c r="BF884" s="7"/>
      <c r="BG884" s="7"/>
      <c r="BH884" s="7"/>
      <c r="BI884" s="7"/>
      <c r="BJ884" s="7"/>
      <c r="BK884" s="7"/>
      <c r="BL884" s="7"/>
      <c r="BM884" s="7"/>
    </row>
    <row r="885" spans="1:65" ht="15.5"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c r="AT885" s="7"/>
      <c r="AU885" s="7"/>
      <c r="AV885" s="7"/>
      <c r="AW885" s="7"/>
      <c r="AX885" s="7"/>
      <c r="AY885" s="7"/>
      <c r="AZ885" s="7"/>
      <c r="BA885" s="7"/>
      <c r="BB885" s="7"/>
      <c r="BC885" s="7"/>
      <c r="BD885" s="7"/>
      <c r="BE885" s="7"/>
      <c r="BF885" s="7"/>
      <c r="BG885" s="7"/>
      <c r="BH885" s="7"/>
      <c r="BI885" s="7"/>
      <c r="BJ885" s="7"/>
      <c r="BK885" s="7"/>
      <c r="BL885" s="7"/>
      <c r="BM885" s="7"/>
    </row>
    <row r="886" spans="1:65" ht="15.5"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c r="AT886" s="7"/>
      <c r="AU886" s="7"/>
      <c r="AV886" s="7"/>
      <c r="AW886" s="7"/>
      <c r="AX886" s="7"/>
      <c r="AY886" s="7"/>
      <c r="AZ886" s="7"/>
      <c r="BA886" s="7"/>
      <c r="BB886" s="7"/>
      <c r="BC886" s="7"/>
      <c r="BD886" s="7"/>
      <c r="BE886" s="7"/>
      <c r="BF886" s="7"/>
      <c r="BG886" s="7"/>
      <c r="BH886" s="7"/>
      <c r="BI886" s="7"/>
      <c r="BJ886" s="7"/>
      <c r="BK886" s="7"/>
      <c r="BL886" s="7"/>
      <c r="BM886" s="7"/>
    </row>
    <row r="887" spans="1:65" ht="15.5"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c r="AT887" s="7"/>
      <c r="AU887" s="7"/>
      <c r="AV887" s="7"/>
      <c r="AW887" s="7"/>
      <c r="AX887" s="7"/>
      <c r="AY887" s="7"/>
      <c r="AZ887" s="7"/>
      <c r="BA887" s="7"/>
      <c r="BB887" s="7"/>
      <c r="BC887" s="7"/>
      <c r="BD887" s="7"/>
      <c r="BE887" s="7"/>
      <c r="BF887" s="7"/>
      <c r="BG887" s="7"/>
      <c r="BH887" s="7"/>
      <c r="BI887" s="7"/>
      <c r="BJ887" s="7"/>
      <c r="BK887" s="7"/>
      <c r="BL887" s="7"/>
      <c r="BM887" s="7"/>
    </row>
    <row r="888" spans="1:65" ht="15.5"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c r="AT888" s="7"/>
      <c r="AU888" s="7"/>
      <c r="AV888" s="7"/>
      <c r="AW888" s="7"/>
      <c r="AX888" s="7"/>
      <c r="AY888" s="7"/>
      <c r="AZ888" s="7"/>
      <c r="BA888" s="7"/>
      <c r="BB888" s="7"/>
      <c r="BC888" s="7"/>
      <c r="BD888" s="7"/>
      <c r="BE888" s="7"/>
      <c r="BF888" s="7"/>
      <c r="BG888" s="7"/>
      <c r="BH888" s="7"/>
      <c r="BI888" s="7"/>
      <c r="BJ888" s="7"/>
      <c r="BK888" s="7"/>
      <c r="BL888" s="7"/>
      <c r="BM888" s="7"/>
    </row>
    <row r="889" spans="1:65" ht="15.5"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c r="AT889" s="7"/>
      <c r="AU889" s="7"/>
      <c r="AV889" s="7"/>
      <c r="AW889" s="7"/>
      <c r="AX889" s="7"/>
      <c r="AY889" s="7"/>
      <c r="AZ889" s="7"/>
      <c r="BA889" s="7"/>
      <c r="BB889" s="7"/>
      <c r="BC889" s="7"/>
      <c r="BD889" s="7"/>
      <c r="BE889" s="7"/>
      <c r="BF889" s="7"/>
      <c r="BG889" s="7"/>
      <c r="BH889" s="7"/>
      <c r="BI889" s="7"/>
      <c r="BJ889" s="7"/>
      <c r="BK889" s="7"/>
      <c r="BL889" s="7"/>
      <c r="BM889" s="7"/>
    </row>
    <row r="890" spans="1:65" ht="15.5"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c r="AT890" s="7"/>
      <c r="AU890" s="7"/>
      <c r="AV890" s="7"/>
      <c r="AW890" s="7"/>
      <c r="AX890" s="7"/>
      <c r="AY890" s="7"/>
      <c r="AZ890" s="7"/>
      <c r="BA890" s="7"/>
      <c r="BB890" s="7"/>
      <c r="BC890" s="7"/>
      <c r="BD890" s="7"/>
      <c r="BE890" s="7"/>
      <c r="BF890" s="7"/>
      <c r="BG890" s="7"/>
      <c r="BH890" s="7"/>
      <c r="BI890" s="7"/>
      <c r="BJ890" s="7"/>
      <c r="BK890" s="7"/>
      <c r="BL890" s="7"/>
      <c r="BM890" s="7"/>
    </row>
    <row r="891" spans="1:65" ht="15.5"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c r="AT891" s="7"/>
      <c r="AU891" s="7"/>
      <c r="AV891" s="7"/>
      <c r="AW891" s="7"/>
      <c r="AX891" s="7"/>
      <c r="AY891" s="7"/>
      <c r="AZ891" s="7"/>
      <c r="BA891" s="7"/>
      <c r="BB891" s="7"/>
      <c r="BC891" s="7"/>
      <c r="BD891" s="7"/>
      <c r="BE891" s="7"/>
      <c r="BF891" s="7"/>
      <c r="BG891" s="7"/>
      <c r="BH891" s="7"/>
      <c r="BI891" s="7"/>
      <c r="BJ891" s="7"/>
      <c r="BK891" s="7"/>
      <c r="BL891" s="7"/>
      <c r="BM891" s="7"/>
    </row>
    <row r="892" spans="1:65" ht="15.5"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c r="AT892" s="7"/>
      <c r="AU892" s="7"/>
      <c r="AV892" s="7"/>
      <c r="AW892" s="7"/>
      <c r="AX892" s="7"/>
      <c r="AY892" s="7"/>
      <c r="AZ892" s="7"/>
      <c r="BA892" s="7"/>
      <c r="BB892" s="7"/>
      <c r="BC892" s="7"/>
      <c r="BD892" s="7"/>
      <c r="BE892" s="7"/>
      <c r="BF892" s="7"/>
      <c r="BG892" s="7"/>
      <c r="BH892" s="7"/>
      <c r="BI892" s="7"/>
      <c r="BJ892" s="7"/>
      <c r="BK892" s="7"/>
      <c r="BL892" s="7"/>
      <c r="BM892" s="7"/>
    </row>
    <row r="893" spans="1:65" ht="15.5"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c r="AT893" s="7"/>
      <c r="AU893" s="7"/>
      <c r="AV893" s="7"/>
      <c r="AW893" s="7"/>
      <c r="AX893" s="7"/>
      <c r="AY893" s="7"/>
      <c r="AZ893" s="7"/>
      <c r="BA893" s="7"/>
      <c r="BB893" s="7"/>
      <c r="BC893" s="7"/>
      <c r="BD893" s="7"/>
      <c r="BE893" s="7"/>
      <c r="BF893" s="7"/>
      <c r="BG893" s="7"/>
      <c r="BH893" s="7"/>
      <c r="BI893" s="7"/>
      <c r="BJ893" s="7"/>
      <c r="BK893" s="7"/>
      <c r="BL893" s="7"/>
      <c r="BM893" s="7"/>
    </row>
    <row r="894" spans="1:65" ht="15.5"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c r="AT894" s="7"/>
      <c r="AU894" s="7"/>
      <c r="AV894" s="7"/>
      <c r="AW894" s="7"/>
      <c r="AX894" s="7"/>
      <c r="AY894" s="7"/>
      <c r="AZ894" s="7"/>
      <c r="BA894" s="7"/>
      <c r="BB894" s="7"/>
      <c r="BC894" s="7"/>
      <c r="BD894" s="7"/>
      <c r="BE894" s="7"/>
      <c r="BF894" s="7"/>
      <c r="BG894" s="7"/>
      <c r="BH894" s="7"/>
      <c r="BI894" s="7"/>
      <c r="BJ894" s="7"/>
      <c r="BK894" s="7"/>
      <c r="BL894" s="7"/>
      <c r="BM894" s="7"/>
    </row>
    <row r="895" spans="1:65" ht="15.5"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c r="AT895" s="7"/>
      <c r="AU895" s="7"/>
      <c r="AV895" s="7"/>
      <c r="AW895" s="7"/>
      <c r="AX895" s="7"/>
      <c r="AY895" s="7"/>
      <c r="AZ895" s="7"/>
      <c r="BA895" s="7"/>
      <c r="BB895" s="7"/>
      <c r="BC895" s="7"/>
      <c r="BD895" s="7"/>
      <c r="BE895" s="7"/>
      <c r="BF895" s="7"/>
      <c r="BG895" s="7"/>
      <c r="BH895" s="7"/>
      <c r="BI895" s="7"/>
      <c r="BJ895" s="7"/>
      <c r="BK895" s="7"/>
      <c r="BL895" s="7"/>
      <c r="BM895" s="7"/>
    </row>
    <row r="896" spans="1:65" ht="15.5"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c r="AT896" s="7"/>
      <c r="AU896" s="7"/>
      <c r="AV896" s="7"/>
      <c r="AW896" s="7"/>
      <c r="AX896" s="7"/>
      <c r="AY896" s="7"/>
      <c r="AZ896" s="7"/>
      <c r="BA896" s="7"/>
      <c r="BB896" s="7"/>
      <c r="BC896" s="7"/>
      <c r="BD896" s="7"/>
      <c r="BE896" s="7"/>
      <c r="BF896" s="7"/>
      <c r="BG896" s="7"/>
      <c r="BH896" s="7"/>
      <c r="BI896" s="7"/>
      <c r="BJ896" s="7"/>
      <c r="BK896" s="7"/>
      <c r="BL896" s="7"/>
      <c r="BM896" s="7"/>
    </row>
    <row r="897" spans="1:65" ht="15.5"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c r="AT897" s="7"/>
      <c r="AU897" s="7"/>
      <c r="AV897" s="7"/>
      <c r="AW897" s="7"/>
      <c r="AX897" s="7"/>
      <c r="AY897" s="7"/>
      <c r="AZ897" s="7"/>
      <c r="BA897" s="7"/>
      <c r="BB897" s="7"/>
      <c r="BC897" s="7"/>
      <c r="BD897" s="7"/>
      <c r="BE897" s="7"/>
      <c r="BF897" s="7"/>
      <c r="BG897" s="7"/>
      <c r="BH897" s="7"/>
      <c r="BI897" s="7"/>
      <c r="BJ897" s="7"/>
      <c r="BK897" s="7"/>
      <c r="BL897" s="7"/>
      <c r="BM897" s="7"/>
    </row>
    <row r="898" spans="1:65" ht="15.5"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c r="AT898" s="7"/>
      <c r="AU898" s="7"/>
      <c r="AV898" s="7"/>
      <c r="AW898" s="7"/>
      <c r="AX898" s="7"/>
      <c r="AY898" s="7"/>
      <c r="AZ898" s="7"/>
      <c r="BA898" s="7"/>
      <c r="BB898" s="7"/>
      <c r="BC898" s="7"/>
      <c r="BD898" s="7"/>
      <c r="BE898" s="7"/>
      <c r="BF898" s="7"/>
      <c r="BG898" s="7"/>
      <c r="BH898" s="7"/>
      <c r="BI898" s="7"/>
      <c r="BJ898" s="7"/>
      <c r="BK898" s="7"/>
      <c r="BL898" s="7"/>
      <c r="BM898" s="7"/>
    </row>
    <row r="899" spans="1:65" ht="15.5"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c r="AT899" s="7"/>
      <c r="AU899" s="7"/>
      <c r="AV899" s="7"/>
      <c r="AW899" s="7"/>
      <c r="AX899" s="7"/>
      <c r="AY899" s="7"/>
      <c r="AZ899" s="7"/>
      <c r="BA899" s="7"/>
      <c r="BB899" s="7"/>
      <c r="BC899" s="7"/>
      <c r="BD899" s="7"/>
      <c r="BE899" s="7"/>
      <c r="BF899" s="7"/>
      <c r="BG899" s="7"/>
      <c r="BH899" s="7"/>
      <c r="BI899" s="7"/>
      <c r="BJ899" s="7"/>
      <c r="BK899" s="7"/>
      <c r="BL899" s="7"/>
      <c r="BM899" s="7"/>
    </row>
    <row r="900" spans="1:65" ht="15.5"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c r="AT900" s="7"/>
      <c r="AU900" s="7"/>
      <c r="AV900" s="7"/>
      <c r="AW900" s="7"/>
      <c r="AX900" s="7"/>
      <c r="AY900" s="7"/>
      <c r="AZ900" s="7"/>
      <c r="BA900" s="7"/>
      <c r="BB900" s="7"/>
      <c r="BC900" s="7"/>
      <c r="BD900" s="7"/>
      <c r="BE900" s="7"/>
      <c r="BF900" s="7"/>
      <c r="BG900" s="7"/>
      <c r="BH900" s="7"/>
      <c r="BI900" s="7"/>
      <c r="BJ900" s="7"/>
      <c r="BK900" s="7"/>
      <c r="BL900" s="7"/>
      <c r="BM900" s="7"/>
    </row>
    <row r="901" spans="1:65" ht="15.5"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c r="AT901" s="7"/>
      <c r="AU901" s="7"/>
      <c r="AV901" s="7"/>
      <c r="AW901" s="7"/>
      <c r="AX901" s="7"/>
      <c r="AY901" s="7"/>
      <c r="AZ901" s="7"/>
      <c r="BA901" s="7"/>
      <c r="BB901" s="7"/>
      <c r="BC901" s="7"/>
      <c r="BD901" s="7"/>
      <c r="BE901" s="7"/>
      <c r="BF901" s="7"/>
      <c r="BG901" s="7"/>
      <c r="BH901" s="7"/>
      <c r="BI901" s="7"/>
      <c r="BJ901" s="7"/>
      <c r="BK901" s="7"/>
      <c r="BL901" s="7"/>
      <c r="BM901" s="7"/>
    </row>
    <row r="902" spans="1:65" ht="15.5"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c r="AT902" s="7"/>
      <c r="AU902" s="7"/>
      <c r="AV902" s="7"/>
      <c r="AW902" s="7"/>
      <c r="AX902" s="7"/>
      <c r="AY902" s="7"/>
      <c r="AZ902" s="7"/>
      <c r="BA902" s="7"/>
      <c r="BB902" s="7"/>
      <c r="BC902" s="7"/>
      <c r="BD902" s="7"/>
      <c r="BE902" s="7"/>
      <c r="BF902" s="7"/>
      <c r="BG902" s="7"/>
      <c r="BH902" s="7"/>
      <c r="BI902" s="7"/>
      <c r="BJ902" s="7"/>
      <c r="BK902" s="7"/>
      <c r="BL902" s="7"/>
      <c r="BM902" s="7"/>
    </row>
    <row r="903" spans="1:65" ht="15.5"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c r="AT903" s="7"/>
      <c r="AU903" s="7"/>
      <c r="AV903" s="7"/>
      <c r="AW903" s="7"/>
      <c r="AX903" s="7"/>
      <c r="AY903" s="7"/>
      <c r="AZ903" s="7"/>
      <c r="BA903" s="7"/>
      <c r="BB903" s="7"/>
      <c r="BC903" s="7"/>
      <c r="BD903" s="7"/>
      <c r="BE903" s="7"/>
      <c r="BF903" s="7"/>
      <c r="BG903" s="7"/>
      <c r="BH903" s="7"/>
      <c r="BI903" s="7"/>
      <c r="BJ903" s="7"/>
      <c r="BK903" s="7"/>
      <c r="BL903" s="7"/>
      <c r="BM903" s="7"/>
    </row>
    <row r="904" spans="1:65" ht="15.5"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c r="AT904" s="7"/>
      <c r="AU904" s="7"/>
      <c r="AV904" s="7"/>
      <c r="AW904" s="7"/>
      <c r="AX904" s="7"/>
      <c r="AY904" s="7"/>
      <c r="AZ904" s="7"/>
      <c r="BA904" s="7"/>
      <c r="BB904" s="7"/>
      <c r="BC904" s="7"/>
      <c r="BD904" s="7"/>
      <c r="BE904" s="7"/>
      <c r="BF904" s="7"/>
      <c r="BG904" s="7"/>
      <c r="BH904" s="7"/>
      <c r="BI904" s="7"/>
      <c r="BJ904" s="7"/>
      <c r="BK904" s="7"/>
      <c r="BL904" s="7"/>
      <c r="BM904" s="7"/>
    </row>
    <row r="905" spans="1:65" ht="15.5"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c r="AT905" s="7"/>
      <c r="AU905" s="7"/>
      <c r="AV905" s="7"/>
      <c r="AW905" s="7"/>
      <c r="AX905" s="7"/>
      <c r="AY905" s="7"/>
      <c r="AZ905" s="7"/>
      <c r="BA905" s="7"/>
      <c r="BB905" s="7"/>
      <c r="BC905" s="7"/>
      <c r="BD905" s="7"/>
      <c r="BE905" s="7"/>
      <c r="BF905" s="7"/>
      <c r="BG905" s="7"/>
      <c r="BH905" s="7"/>
      <c r="BI905" s="7"/>
      <c r="BJ905" s="7"/>
      <c r="BK905" s="7"/>
      <c r="BL905" s="7"/>
      <c r="BM905" s="7"/>
    </row>
    <row r="906" spans="1:65" ht="15.5"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c r="AT906" s="7"/>
      <c r="AU906" s="7"/>
      <c r="AV906" s="7"/>
      <c r="AW906" s="7"/>
      <c r="AX906" s="7"/>
      <c r="AY906" s="7"/>
      <c r="AZ906" s="7"/>
      <c r="BA906" s="7"/>
      <c r="BB906" s="7"/>
      <c r="BC906" s="7"/>
      <c r="BD906" s="7"/>
      <c r="BE906" s="7"/>
      <c r="BF906" s="7"/>
      <c r="BG906" s="7"/>
      <c r="BH906" s="7"/>
      <c r="BI906" s="7"/>
      <c r="BJ906" s="7"/>
      <c r="BK906" s="7"/>
      <c r="BL906" s="7"/>
      <c r="BM906" s="7"/>
    </row>
    <row r="907" spans="1:65" ht="15.5"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c r="AT907" s="7"/>
      <c r="AU907" s="7"/>
      <c r="AV907" s="7"/>
      <c r="AW907" s="7"/>
      <c r="AX907" s="7"/>
      <c r="AY907" s="7"/>
      <c r="AZ907" s="7"/>
      <c r="BA907" s="7"/>
      <c r="BB907" s="7"/>
      <c r="BC907" s="7"/>
      <c r="BD907" s="7"/>
      <c r="BE907" s="7"/>
      <c r="BF907" s="7"/>
      <c r="BG907" s="7"/>
      <c r="BH907" s="7"/>
      <c r="BI907" s="7"/>
      <c r="BJ907" s="7"/>
      <c r="BK907" s="7"/>
      <c r="BL907" s="7"/>
      <c r="BM907" s="7"/>
    </row>
    <row r="908" spans="1:65" ht="15.5"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c r="AT908" s="7"/>
      <c r="AU908" s="7"/>
      <c r="AV908" s="7"/>
      <c r="AW908" s="7"/>
      <c r="AX908" s="7"/>
      <c r="AY908" s="7"/>
      <c r="AZ908" s="7"/>
      <c r="BA908" s="7"/>
      <c r="BB908" s="7"/>
      <c r="BC908" s="7"/>
      <c r="BD908" s="7"/>
      <c r="BE908" s="7"/>
      <c r="BF908" s="7"/>
      <c r="BG908" s="7"/>
      <c r="BH908" s="7"/>
      <c r="BI908" s="7"/>
      <c r="BJ908" s="7"/>
      <c r="BK908" s="7"/>
      <c r="BL908" s="7"/>
      <c r="BM908" s="7"/>
    </row>
    <row r="909" spans="1:65" ht="15.5"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c r="AT909" s="7"/>
      <c r="AU909" s="7"/>
      <c r="AV909" s="7"/>
      <c r="AW909" s="7"/>
      <c r="AX909" s="7"/>
      <c r="AY909" s="7"/>
      <c r="AZ909" s="7"/>
      <c r="BA909" s="7"/>
      <c r="BB909" s="7"/>
      <c r="BC909" s="7"/>
      <c r="BD909" s="7"/>
      <c r="BE909" s="7"/>
      <c r="BF909" s="7"/>
      <c r="BG909" s="7"/>
      <c r="BH909" s="7"/>
      <c r="BI909" s="7"/>
      <c r="BJ909" s="7"/>
      <c r="BK909" s="7"/>
      <c r="BL909" s="7"/>
      <c r="BM909" s="7"/>
    </row>
    <row r="910" spans="1:65" ht="15.5"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c r="AT910" s="7"/>
      <c r="AU910" s="7"/>
      <c r="AV910" s="7"/>
      <c r="AW910" s="7"/>
      <c r="AX910" s="7"/>
      <c r="AY910" s="7"/>
      <c r="AZ910" s="7"/>
      <c r="BA910" s="7"/>
      <c r="BB910" s="7"/>
      <c r="BC910" s="7"/>
      <c r="BD910" s="7"/>
      <c r="BE910" s="7"/>
      <c r="BF910" s="7"/>
      <c r="BG910" s="7"/>
      <c r="BH910" s="7"/>
      <c r="BI910" s="7"/>
      <c r="BJ910" s="7"/>
      <c r="BK910" s="7"/>
      <c r="BL910" s="7"/>
      <c r="BM910" s="7"/>
    </row>
    <row r="911" spans="1:65" ht="15.5"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c r="AT911" s="7"/>
      <c r="AU911" s="7"/>
      <c r="AV911" s="7"/>
      <c r="AW911" s="7"/>
      <c r="AX911" s="7"/>
      <c r="AY911" s="7"/>
      <c r="AZ911" s="7"/>
      <c r="BA911" s="7"/>
      <c r="BB911" s="7"/>
      <c r="BC911" s="7"/>
      <c r="BD911" s="7"/>
      <c r="BE911" s="7"/>
      <c r="BF911" s="7"/>
      <c r="BG911" s="7"/>
      <c r="BH911" s="7"/>
      <c r="BI911" s="7"/>
      <c r="BJ911" s="7"/>
      <c r="BK911" s="7"/>
      <c r="BL911" s="7"/>
      <c r="BM911" s="7"/>
    </row>
    <row r="912" spans="1:65" ht="15.5"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c r="AT912" s="7"/>
      <c r="AU912" s="7"/>
      <c r="AV912" s="7"/>
      <c r="AW912" s="7"/>
      <c r="AX912" s="7"/>
      <c r="AY912" s="7"/>
      <c r="AZ912" s="7"/>
      <c r="BA912" s="7"/>
      <c r="BB912" s="7"/>
      <c r="BC912" s="7"/>
      <c r="BD912" s="7"/>
      <c r="BE912" s="7"/>
      <c r="BF912" s="7"/>
      <c r="BG912" s="7"/>
      <c r="BH912" s="7"/>
      <c r="BI912" s="7"/>
      <c r="BJ912" s="7"/>
      <c r="BK912" s="7"/>
      <c r="BL912" s="7"/>
      <c r="BM912" s="7"/>
    </row>
    <row r="913" spans="1:65" ht="15.5"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c r="AT913" s="7"/>
      <c r="AU913" s="7"/>
      <c r="AV913" s="7"/>
      <c r="AW913" s="7"/>
      <c r="AX913" s="7"/>
      <c r="AY913" s="7"/>
      <c r="AZ913" s="7"/>
      <c r="BA913" s="7"/>
      <c r="BB913" s="7"/>
      <c r="BC913" s="7"/>
      <c r="BD913" s="7"/>
      <c r="BE913" s="7"/>
      <c r="BF913" s="7"/>
      <c r="BG913" s="7"/>
      <c r="BH913" s="7"/>
      <c r="BI913" s="7"/>
      <c r="BJ913" s="7"/>
      <c r="BK913" s="7"/>
      <c r="BL913" s="7"/>
      <c r="BM913" s="7"/>
    </row>
    <row r="914" spans="1:65" ht="15.5"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c r="AT914" s="7"/>
      <c r="AU914" s="7"/>
      <c r="AV914" s="7"/>
      <c r="AW914" s="7"/>
      <c r="AX914" s="7"/>
      <c r="AY914" s="7"/>
      <c r="AZ914" s="7"/>
      <c r="BA914" s="7"/>
      <c r="BB914" s="7"/>
      <c r="BC914" s="7"/>
      <c r="BD914" s="7"/>
      <c r="BE914" s="7"/>
      <c r="BF914" s="7"/>
      <c r="BG914" s="7"/>
      <c r="BH914" s="7"/>
      <c r="BI914" s="7"/>
      <c r="BJ914" s="7"/>
      <c r="BK914" s="7"/>
      <c r="BL914" s="7"/>
      <c r="BM914" s="7"/>
    </row>
    <row r="915" spans="1:65" ht="15.5"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c r="AT915" s="7"/>
      <c r="AU915" s="7"/>
      <c r="AV915" s="7"/>
      <c r="AW915" s="7"/>
      <c r="AX915" s="7"/>
      <c r="AY915" s="7"/>
      <c r="AZ915" s="7"/>
      <c r="BA915" s="7"/>
      <c r="BB915" s="7"/>
      <c r="BC915" s="7"/>
      <c r="BD915" s="7"/>
      <c r="BE915" s="7"/>
      <c r="BF915" s="7"/>
      <c r="BG915" s="7"/>
      <c r="BH915" s="7"/>
      <c r="BI915" s="7"/>
      <c r="BJ915" s="7"/>
      <c r="BK915" s="7"/>
      <c r="BL915" s="7"/>
      <c r="BM915" s="7"/>
    </row>
    <row r="916" spans="1:65" ht="15.5"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c r="AT916" s="7"/>
      <c r="AU916" s="7"/>
      <c r="AV916" s="7"/>
      <c r="AW916" s="7"/>
      <c r="AX916" s="7"/>
      <c r="AY916" s="7"/>
      <c r="AZ916" s="7"/>
      <c r="BA916" s="7"/>
      <c r="BB916" s="7"/>
      <c r="BC916" s="7"/>
      <c r="BD916" s="7"/>
      <c r="BE916" s="7"/>
      <c r="BF916" s="7"/>
      <c r="BG916" s="7"/>
      <c r="BH916" s="7"/>
      <c r="BI916" s="7"/>
      <c r="BJ916" s="7"/>
      <c r="BK916" s="7"/>
      <c r="BL916" s="7"/>
      <c r="BM916" s="7"/>
    </row>
    <row r="917" spans="1:65" ht="15.5"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c r="AT917" s="7"/>
      <c r="AU917" s="7"/>
      <c r="AV917" s="7"/>
      <c r="AW917" s="7"/>
      <c r="AX917" s="7"/>
      <c r="AY917" s="7"/>
      <c r="AZ917" s="7"/>
      <c r="BA917" s="7"/>
      <c r="BB917" s="7"/>
      <c r="BC917" s="7"/>
      <c r="BD917" s="7"/>
      <c r="BE917" s="7"/>
      <c r="BF917" s="7"/>
      <c r="BG917" s="7"/>
      <c r="BH917" s="7"/>
      <c r="BI917" s="7"/>
      <c r="BJ917" s="7"/>
      <c r="BK917" s="7"/>
      <c r="BL917" s="7"/>
      <c r="BM917" s="7"/>
    </row>
    <row r="918" spans="1:65" ht="15.5"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c r="AX918" s="7"/>
      <c r="AY918" s="7"/>
      <c r="AZ918" s="7"/>
      <c r="BA918" s="7"/>
      <c r="BB918" s="7"/>
      <c r="BC918" s="7"/>
      <c r="BD918" s="7"/>
      <c r="BE918" s="7"/>
      <c r="BF918" s="7"/>
      <c r="BG918" s="7"/>
      <c r="BH918" s="7"/>
      <c r="BI918" s="7"/>
      <c r="BJ918" s="7"/>
      <c r="BK918" s="7"/>
      <c r="BL918" s="7"/>
      <c r="BM918" s="7"/>
    </row>
    <row r="919" spans="1:65" ht="15.5"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c r="AX919" s="7"/>
      <c r="AY919" s="7"/>
      <c r="AZ919" s="7"/>
      <c r="BA919" s="7"/>
      <c r="BB919" s="7"/>
      <c r="BC919" s="7"/>
      <c r="BD919" s="7"/>
      <c r="BE919" s="7"/>
      <c r="BF919" s="7"/>
      <c r="BG919" s="7"/>
      <c r="BH919" s="7"/>
      <c r="BI919" s="7"/>
      <c r="BJ919" s="7"/>
      <c r="BK919" s="7"/>
      <c r="BL919" s="7"/>
      <c r="BM919" s="7"/>
    </row>
    <row r="920" spans="1:65" ht="15.5"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c r="AX920" s="7"/>
      <c r="AY920" s="7"/>
      <c r="AZ920" s="7"/>
      <c r="BA920" s="7"/>
      <c r="BB920" s="7"/>
      <c r="BC920" s="7"/>
      <c r="BD920" s="7"/>
      <c r="BE920" s="7"/>
      <c r="BF920" s="7"/>
      <c r="BG920" s="7"/>
      <c r="BH920" s="7"/>
      <c r="BI920" s="7"/>
      <c r="BJ920" s="7"/>
      <c r="BK920" s="7"/>
      <c r="BL920" s="7"/>
      <c r="BM920" s="7"/>
    </row>
    <row r="921" spans="1:65" ht="15.5"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c r="AX921" s="7"/>
      <c r="AY921" s="7"/>
      <c r="AZ921" s="7"/>
      <c r="BA921" s="7"/>
      <c r="BB921" s="7"/>
      <c r="BC921" s="7"/>
      <c r="BD921" s="7"/>
      <c r="BE921" s="7"/>
      <c r="BF921" s="7"/>
      <c r="BG921" s="7"/>
      <c r="BH921" s="7"/>
      <c r="BI921" s="7"/>
      <c r="BJ921" s="7"/>
      <c r="BK921" s="7"/>
      <c r="BL921" s="7"/>
      <c r="BM921" s="7"/>
    </row>
    <row r="922" spans="1:65" ht="15.5"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c r="AX922" s="7"/>
      <c r="AY922" s="7"/>
      <c r="AZ922" s="7"/>
      <c r="BA922" s="7"/>
      <c r="BB922" s="7"/>
      <c r="BC922" s="7"/>
      <c r="BD922" s="7"/>
      <c r="BE922" s="7"/>
      <c r="BF922" s="7"/>
      <c r="BG922" s="7"/>
      <c r="BH922" s="7"/>
      <c r="BI922" s="7"/>
      <c r="BJ922" s="7"/>
      <c r="BK922" s="7"/>
      <c r="BL922" s="7"/>
      <c r="BM922" s="7"/>
    </row>
    <row r="923" spans="1:65" ht="15.5"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c r="AX923" s="7"/>
      <c r="AY923" s="7"/>
      <c r="AZ923" s="7"/>
      <c r="BA923" s="7"/>
      <c r="BB923" s="7"/>
      <c r="BC923" s="7"/>
      <c r="BD923" s="7"/>
      <c r="BE923" s="7"/>
      <c r="BF923" s="7"/>
      <c r="BG923" s="7"/>
      <c r="BH923" s="7"/>
      <c r="BI923" s="7"/>
      <c r="BJ923" s="7"/>
      <c r="BK923" s="7"/>
      <c r="BL923" s="7"/>
      <c r="BM923" s="7"/>
    </row>
    <row r="924" spans="1:65" ht="15.5"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c r="AX924" s="7"/>
      <c r="AY924" s="7"/>
      <c r="AZ924" s="7"/>
      <c r="BA924" s="7"/>
      <c r="BB924" s="7"/>
      <c r="BC924" s="7"/>
      <c r="BD924" s="7"/>
      <c r="BE924" s="7"/>
      <c r="BF924" s="7"/>
      <c r="BG924" s="7"/>
      <c r="BH924" s="7"/>
      <c r="BI924" s="7"/>
      <c r="BJ924" s="7"/>
      <c r="BK924" s="7"/>
      <c r="BL924" s="7"/>
      <c r="BM924" s="7"/>
    </row>
    <row r="925" spans="1:65" ht="15.5"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c r="AX925" s="7"/>
      <c r="AY925" s="7"/>
      <c r="AZ925" s="7"/>
      <c r="BA925" s="7"/>
      <c r="BB925" s="7"/>
      <c r="BC925" s="7"/>
      <c r="BD925" s="7"/>
      <c r="BE925" s="7"/>
      <c r="BF925" s="7"/>
      <c r="BG925" s="7"/>
      <c r="BH925" s="7"/>
      <c r="BI925" s="7"/>
      <c r="BJ925" s="7"/>
      <c r="BK925" s="7"/>
      <c r="BL925" s="7"/>
      <c r="BM925" s="7"/>
    </row>
    <row r="926" spans="1:65" ht="15.5"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c r="AX926" s="7"/>
      <c r="AY926" s="7"/>
      <c r="AZ926" s="7"/>
      <c r="BA926" s="7"/>
      <c r="BB926" s="7"/>
      <c r="BC926" s="7"/>
      <c r="BD926" s="7"/>
      <c r="BE926" s="7"/>
      <c r="BF926" s="7"/>
      <c r="BG926" s="7"/>
      <c r="BH926" s="7"/>
      <c r="BI926" s="7"/>
      <c r="BJ926" s="7"/>
      <c r="BK926" s="7"/>
      <c r="BL926" s="7"/>
      <c r="BM926" s="7"/>
    </row>
    <row r="927" spans="1:65" ht="15.5"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c r="AX927" s="7"/>
      <c r="AY927" s="7"/>
      <c r="AZ927" s="7"/>
      <c r="BA927" s="7"/>
      <c r="BB927" s="7"/>
      <c r="BC927" s="7"/>
      <c r="BD927" s="7"/>
      <c r="BE927" s="7"/>
      <c r="BF927" s="7"/>
      <c r="BG927" s="7"/>
      <c r="BH927" s="7"/>
      <c r="BI927" s="7"/>
      <c r="BJ927" s="7"/>
      <c r="BK927" s="7"/>
      <c r="BL927" s="7"/>
      <c r="BM927" s="7"/>
    </row>
    <row r="928" spans="1:65" ht="15.5"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c r="AX928" s="7"/>
      <c r="AY928" s="7"/>
      <c r="AZ928" s="7"/>
      <c r="BA928" s="7"/>
      <c r="BB928" s="7"/>
      <c r="BC928" s="7"/>
      <c r="BD928" s="7"/>
      <c r="BE928" s="7"/>
      <c r="BF928" s="7"/>
      <c r="BG928" s="7"/>
      <c r="BH928" s="7"/>
      <c r="BI928" s="7"/>
      <c r="BJ928" s="7"/>
      <c r="BK928" s="7"/>
      <c r="BL928" s="7"/>
      <c r="BM928" s="7"/>
    </row>
    <row r="929" spans="1:65" ht="15.5"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c r="AX929" s="7"/>
      <c r="AY929" s="7"/>
      <c r="AZ929" s="7"/>
      <c r="BA929" s="7"/>
      <c r="BB929" s="7"/>
      <c r="BC929" s="7"/>
      <c r="BD929" s="7"/>
      <c r="BE929" s="7"/>
      <c r="BF929" s="7"/>
      <c r="BG929" s="7"/>
      <c r="BH929" s="7"/>
      <c r="BI929" s="7"/>
      <c r="BJ929" s="7"/>
      <c r="BK929" s="7"/>
      <c r="BL929" s="7"/>
      <c r="BM929" s="7"/>
    </row>
    <row r="930" spans="1:65" ht="15.5"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c r="AX930" s="7"/>
      <c r="AY930" s="7"/>
      <c r="AZ930" s="7"/>
      <c r="BA930" s="7"/>
      <c r="BB930" s="7"/>
      <c r="BC930" s="7"/>
      <c r="BD930" s="7"/>
      <c r="BE930" s="7"/>
      <c r="BF930" s="7"/>
      <c r="BG930" s="7"/>
      <c r="BH930" s="7"/>
      <c r="BI930" s="7"/>
      <c r="BJ930" s="7"/>
      <c r="BK930" s="7"/>
      <c r="BL930" s="7"/>
      <c r="BM930" s="7"/>
    </row>
    <row r="931" spans="1:65" ht="15.5"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c r="AX931" s="7"/>
      <c r="AY931" s="7"/>
      <c r="AZ931" s="7"/>
      <c r="BA931" s="7"/>
      <c r="BB931" s="7"/>
      <c r="BC931" s="7"/>
      <c r="BD931" s="7"/>
      <c r="BE931" s="7"/>
      <c r="BF931" s="7"/>
      <c r="BG931" s="7"/>
      <c r="BH931" s="7"/>
      <c r="BI931" s="7"/>
      <c r="BJ931" s="7"/>
      <c r="BK931" s="7"/>
      <c r="BL931" s="7"/>
      <c r="BM931" s="7"/>
    </row>
    <row r="932" spans="1:65" ht="15.5"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c r="AT932" s="7"/>
      <c r="AU932" s="7"/>
      <c r="AV932" s="7"/>
      <c r="AW932" s="7"/>
      <c r="AX932" s="7"/>
      <c r="AY932" s="7"/>
      <c r="AZ932" s="7"/>
      <c r="BA932" s="7"/>
      <c r="BB932" s="7"/>
      <c r="BC932" s="7"/>
      <c r="BD932" s="7"/>
      <c r="BE932" s="7"/>
      <c r="BF932" s="7"/>
      <c r="BG932" s="7"/>
      <c r="BH932" s="7"/>
      <c r="BI932" s="7"/>
      <c r="BJ932" s="7"/>
      <c r="BK932" s="7"/>
      <c r="BL932" s="7"/>
      <c r="BM932" s="7"/>
    </row>
    <row r="933" spans="1:65" ht="15.5"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c r="AT933" s="7"/>
      <c r="AU933" s="7"/>
      <c r="AV933" s="7"/>
      <c r="AW933" s="7"/>
      <c r="AX933" s="7"/>
      <c r="AY933" s="7"/>
      <c r="AZ933" s="7"/>
      <c r="BA933" s="7"/>
      <c r="BB933" s="7"/>
      <c r="BC933" s="7"/>
      <c r="BD933" s="7"/>
      <c r="BE933" s="7"/>
      <c r="BF933" s="7"/>
      <c r="BG933" s="7"/>
      <c r="BH933" s="7"/>
      <c r="BI933" s="7"/>
      <c r="BJ933" s="7"/>
      <c r="BK933" s="7"/>
      <c r="BL933" s="7"/>
      <c r="BM933" s="7"/>
    </row>
    <row r="934" spans="1:65" ht="15.5"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c r="AT934" s="7"/>
      <c r="AU934" s="7"/>
      <c r="AV934" s="7"/>
      <c r="AW934" s="7"/>
      <c r="AX934" s="7"/>
      <c r="AY934" s="7"/>
      <c r="AZ934" s="7"/>
      <c r="BA934" s="7"/>
      <c r="BB934" s="7"/>
      <c r="BC934" s="7"/>
      <c r="BD934" s="7"/>
      <c r="BE934" s="7"/>
      <c r="BF934" s="7"/>
      <c r="BG934" s="7"/>
      <c r="BH934" s="7"/>
      <c r="BI934" s="7"/>
      <c r="BJ934" s="7"/>
      <c r="BK934" s="7"/>
      <c r="BL934" s="7"/>
      <c r="BM934" s="7"/>
    </row>
    <row r="935" spans="1:65" ht="15.5"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c r="AT935" s="7"/>
      <c r="AU935" s="7"/>
      <c r="AV935" s="7"/>
      <c r="AW935" s="7"/>
      <c r="AX935" s="7"/>
      <c r="AY935" s="7"/>
      <c r="AZ935" s="7"/>
      <c r="BA935" s="7"/>
      <c r="BB935" s="7"/>
      <c r="BC935" s="7"/>
      <c r="BD935" s="7"/>
      <c r="BE935" s="7"/>
      <c r="BF935" s="7"/>
      <c r="BG935" s="7"/>
      <c r="BH935" s="7"/>
      <c r="BI935" s="7"/>
      <c r="BJ935" s="7"/>
      <c r="BK935" s="7"/>
      <c r="BL935" s="7"/>
      <c r="BM935" s="7"/>
    </row>
    <row r="936" spans="1:65" ht="15.5"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c r="AT936" s="7"/>
      <c r="AU936" s="7"/>
      <c r="AV936" s="7"/>
      <c r="AW936" s="7"/>
      <c r="AX936" s="7"/>
      <c r="AY936" s="7"/>
      <c r="AZ936" s="7"/>
      <c r="BA936" s="7"/>
      <c r="BB936" s="7"/>
      <c r="BC936" s="7"/>
      <c r="BD936" s="7"/>
      <c r="BE936" s="7"/>
      <c r="BF936" s="7"/>
      <c r="BG936" s="7"/>
      <c r="BH936" s="7"/>
      <c r="BI936" s="7"/>
      <c r="BJ936" s="7"/>
      <c r="BK936" s="7"/>
      <c r="BL936" s="7"/>
      <c r="BM936" s="7"/>
    </row>
    <row r="937" spans="1:65" ht="15.5"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c r="AT937" s="7"/>
      <c r="AU937" s="7"/>
      <c r="AV937" s="7"/>
      <c r="AW937" s="7"/>
      <c r="AX937" s="7"/>
      <c r="AY937" s="7"/>
      <c r="AZ937" s="7"/>
      <c r="BA937" s="7"/>
      <c r="BB937" s="7"/>
      <c r="BC937" s="7"/>
      <c r="BD937" s="7"/>
      <c r="BE937" s="7"/>
      <c r="BF937" s="7"/>
      <c r="BG937" s="7"/>
      <c r="BH937" s="7"/>
      <c r="BI937" s="7"/>
      <c r="BJ937" s="7"/>
      <c r="BK937" s="7"/>
      <c r="BL937" s="7"/>
      <c r="BM937" s="7"/>
    </row>
    <row r="938" spans="1:65" ht="15.5"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c r="AT938" s="7"/>
      <c r="AU938" s="7"/>
      <c r="AV938" s="7"/>
      <c r="AW938" s="7"/>
      <c r="AX938" s="7"/>
      <c r="AY938" s="7"/>
      <c r="AZ938" s="7"/>
      <c r="BA938" s="7"/>
      <c r="BB938" s="7"/>
      <c r="BC938" s="7"/>
      <c r="BD938" s="7"/>
      <c r="BE938" s="7"/>
      <c r="BF938" s="7"/>
      <c r="BG938" s="7"/>
      <c r="BH938" s="7"/>
      <c r="BI938" s="7"/>
      <c r="BJ938" s="7"/>
      <c r="BK938" s="7"/>
      <c r="BL938" s="7"/>
      <c r="BM938" s="7"/>
    </row>
    <row r="939" spans="1:65" ht="15.5"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c r="AT939" s="7"/>
      <c r="AU939" s="7"/>
      <c r="AV939" s="7"/>
      <c r="AW939" s="7"/>
      <c r="AX939" s="7"/>
      <c r="AY939" s="7"/>
      <c r="AZ939" s="7"/>
      <c r="BA939" s="7"/>
      <c r="BB939" s="7"/>
      <c r="BC939" s="7"/>
      <c r="BD939" s="7"/>
      <c r="BE939" s="7"/>
      <c r="BF939" s="7"/>
      <c r="BG939" s="7"/>
      <c r="BH939" s="7"/>
      <c r="BI939" s="7"/>
      <c r="BJ939" s="7"/>
      <c r="BK939" s="7"/>
      <c r="BL939" s="7"/>
      <c r="BM939" s="7"/>
    </row>
    <row r="940" spans="1:65" ht="15.5"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c r="AT940" s="7"/>
      <c r="AU940" s="7"/>
      <c r="AV940" s="7"/>
      <c r="AW940" s="7"/>
      <c r="AX940" s="7"/>
      <c r="AY940" s="7"/>
      <c r="AZ940" s="7"/>
      <c r="BA940" s="7"/>
      <c r="BB940" s="7"/>
      <c r="BC940" s="7"/>
      <c r="BD940" s="7"/>
      <c r="BE940" s="7"/>
      <c r="BF940" s="7"/>
      <c r="BG940" s="7"/>
      <c r="BH940" s="7"/>
      <c r="BI940" s="7"/>
      <c r="BJ940" s="7"/>
      <c r="BK940" s="7"/>
      <c r="BL940" s="7"/>
      <c r="BM940" s="7"/>
    </row>
    <row r="941" spans="1:65" ht="15.5"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c r="AT941" s="7"/>
      <c r="AU941" s="7"/>
      <c r="AV941" s="7"/>
      <c r="AW941" s="7"/>
      <c r="AX941" s="7"/>
      <c r="AY941" s="7"/>
      <c r="AZ941" s="7"/>
      <c r="BA941" s="7"/>
      <c r="BB941" s="7"/>
      <c r="BC941" s="7"/>
      <c r="BD941" s="7"/>
      <c r="BE941" s="7"/>
      <c r="BF941" s="7"/>
      <c r="BG941" s="7"/>
      <c r="BH941" s="7"/>
      <c r="BI941" s="7"/>
      <c r="BJ941" s="7"/>
      <c r="BK941" s="7"/>
      <c r="BL941" s="7"/>
      <c r="BM941" s="7"/>
    </row>
    <row r="942" spans="1:65" ht="15.5"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c r="AX942" s="7"/>
      <c r="AY942" s="7"/>
      <c r="AZ942" s="7"/>
      <c r="BA942" s="7"/>
      <c r="BB942" s="7"/>
      <c r="BC942" s="7"/>
      <c r="BD942" s="7"/>
      <c r="BE942" s="7"/>
      <c r="BF942" s="7"/>
      <c r="BG942" s="7"/>
      <c r="BH942" s="7"/>
      <c r="BI942" s="7"/>
      <c r="BJ942" s="7"/>
      <c r="BK942" s="7"/>
      <c r="BL942" s="7"/>
      <c r="BM942" s="7"/>
    </row>
    <row r="943" spans="1:65" ht="15.5"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c r="AX943" s="7"/>
      <c r="AY943" s="7"/>
      <c r="AZ943" s="7"/>
      <c r="BA943" s="7"/>
      <c r="BB943" s="7"/>
      <c r="BC943" s="7"/>
      <c r="BD943" s="7"/>
      <c r="BE943" s="7"/>
      <c r="BF943" s="7"/>
      <c r="BG943" s="7"/>
      <c r="BH943" s="7"/>
      <c r="BI943" s="7"/>
      <c r="BJ943" s="7"/>
      <c r="BK943" s="7"/>
      <c r="BL943" s="7"/>
      <c r="BM943" s="7"/>
    </row>
    <row r="944" spans="1:65" ht="15.5"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c r="AT944" s="7"/>
      <c r="AU944" s="7"/>
      <c r="AV944" s="7"/>
      <c r="AW944" s="7"/>
      <c r="AX944" s="7"/>
      <c r="AY944" s="7"/>
      <c r="AZ944" s="7"/>
      <c r="BA944" s="7"/>
      <c r="BB944" s="7"/>
      <c r="BC944" s="7"/>
      <c r="BD944" s="7"/>
      <c r="BE944" s="7"/>
      <c r="BF944" s="7"/>
      <c r="BG944" s="7"/>
      <c r="BH944" s="7"/>
      <c r="BI944" s="7"/>
      <c r="BJ944" s="7"/>
      <c r="BK944" s="7"/>
      <c r="BL944" s="7"/>
      <c r="BM944" s="7"/>
    </row>
    <row r="945" spans="1:65" ht="15.5"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c r="AT945" s="7"/>
      <c r="AU945" s="7"/>
      <c r="AV945" s="7"/>
      <c r="AW945" s="7"/>
      <c r="AX945" s="7"/>
      <c r="AY945" s="7"/>
      <c r="AZ945" s="7"/>
      <c r="BA945" s="7"/>
      <c r="BB945" s="7"/>
      <c r="BC945" s="7"/>
      <c r="BD945" s="7"/>
      <c r="BE945" s="7"/>
      <c r="BF945" s="7"/>
      <c r="BG945" s="7"/>
      <c r="BH945" s="7"/>
      <c r="BI945" s="7"/>
      <c r="BJ945" s="7"/>
      <c r="BK945" s="7"/>
      <c r="BL945" s="7"/>
      <c r="BM945" s="7"/>
    </row>
    <row r="946" spans="1:65" ht="15.5"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c r="AT946" s="7"/>
      <c r="AU946" s="7"/>
      <c r="AV946" s="7"/>
      <c r="AW946" s="7"/>
      <c r="AX946" s="7"/>
      <c r="AY946" s="7"/>
      <c r="AZ946" s="7"/>
      <c r="BA946" s="7"/>
      <c r="BB946" s="7"/>
      <c r="BC946" s="7"/>
      <c r="BD946" s="7"/>
      <c r="BE946" s="7"/>
      <c r="BF946" s="7"/>
      <c r="BG946" s="7"/>
      <c r="BH946" s="7"/>
      <c r="BI946" s="7"/>
      <c r="BJ946" s="7"/>
      <c r="BK946" s="7"/>
      <c r="BL946" s="7"/>
      <c r="BM946" s="7"/>
    </row>
    <row r="947" spans="1:65" ht="15.5"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c r="AT947" s="7"/>
      <c r="AU947" s="7"/>
      <c r="AV947" s="7"/>
      <c r="AW947" s="7"/>
      <c r="AX947" s="7"/>
      <c r="AY947" s="7"/>
      <c r="AZ947" s="7"/>
      <c r="BA947" s="7"/>
      <c r="BB947" s="7"/>
      <c r="BC947" s="7"/>
      <c r="BD947" s="7"/>
      <c r="BE947" s="7"/>
      <c r="BF947" s="7"/>
      <c r="BG947" s="7"/>
      <c r="BH947" s="7"/>
      <c r="BI947" s="7"/>
      <c r="BJ947" s="7"/>
      <c r="BK947" s="7"/>
      <c r="BL947" s="7"/>
      <c r="BM947" s="7"/>
    </row>
    <row r="948" spans="1:65" ht="15.5"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c r="AT948" s="7"/>
      <c r="AU948" s="7"/>
      <c r="AV948" s="7"/>
      <c r="AW948" s="7"/>
      <c r="AX948" s="7"/>
      <c r="AY948" s="7"/>
      <c r="AZ948" s="7"/>
      <c r="BA948" s="7"/>
      <c r="BB948" s="7"/>
      <c r="BC948" s="7"/>
      <c r="BD948" s="7"/>
      <c r="BE948" s="7"/>
      <c r="BF948" s="7"/>
      <c r="BG948" s="7"/>
      <c r="BH948" s="7"/>
      <c r="BI948" s="7"/>
      <c r="BJ948" s="7"/>
      <c r="BK948" s="7"/>
      <c r="BL948" s="7"/>
      <c r="BM948" s="7"/>
    </row>
    <row r="949" spans="1:65" ht="15.5"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c r="AT949" s="7"/>
      <c r="AU949" s="7"/>
      <c r="AV949" s="7"/>
      <c r="AW949" s="7"/>
      <c r="AX949" s="7"/>
      <c r="AY949" s="7"/>
      <c r="AZ949" s="7"/>
      <c r="BA949" s="7"/>
      <c r="BB949" s="7"/>
      <c r="BC949" s="7"/>
      <c r="BD949" s="7"/>
      <c r="BE949" s="7"/>
      <c r="BF949" s="7"/>
      <c r="BG949" s="7"/>
      <c r="BH949" s="7"/>
      <c r="BI949" s="7"/>
      <c r="BJ949" s="7"/>
      <c r="BK949" s="7"/>
      <c r="BL949" s="7"/>
      <c r="BM949" s="7"/>
    </row>
    <row r="950" spans="1:65" ht="15.5"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c r="AT950" s="7"/>
      <c r="AU950" s="7"/>
      <c r="AV950" s="7"/>
      <c r="AW950" s="7"/>
      <c r="AX950" s="7"/>
      <c r="AY950" s="7"/>
      <c r="AZ950" s="7"/>
      <c r="BA950" s="7"/>
      <c r="BB950" s="7"/>
      <c r="BC950" s="7"/>
      <c r="BD950" s="7"/>
      <c r="BE950" s="7"/>
      <c r="BF950" s="7"/>
      <c r="BG950" s="7"/>
      <c r="BH950" s="7"/>
      <c r="BI950" s="7"/>
      <c r="BJ950" s="7"/>
      <c r="BK950" s="7"/>
      <c r="BL950" s="7"/>
      <c r="BM950" s="7"/>
    </row>
    <row r="951" spans="1:65" ht="15.5"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c r="AT951" s="7"/>
      <c r="AU951" s="7"/>
      <c r="AV951" s="7"/>
      <c r="AW951" s="7"/>
      <c r="AX951" s="7"/>
      <c r="AY951" s="7"/>
      <c r="AZ951" s="7"/>
      <c r="BA951" s="7"/>
      <c r="BB951" s="7"/>
      <c r="BC951" s="7"/>
      <c r="BD951" s="7"/>
      <c r="BE951" s="7"/>
      <c r="BF951" s="7"/>
      <c r="BG951" s="7"/>
      <c r="BH951" s="7"/>
      <c r="BI951" s="7"/>
      <c r="BJ951" s="7"/>
      <c r="BK951" s="7"/>
      <c r="BL951" s="7"/>
      <c r="BM951" s="7"/>
    </row>
    <row r="952" spans="1:65" ht="15.5"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c r="AT952" s="7"/>
      <c r="AU952" s="7"/>
      <c r="AV952" s="7"/>
      <c r="AW952" s="7"/>
      <c r="AX952" s="7"/>
      <c r="AY952" s="7"/>
      <c r="AZ952" s="7"/>
      <c r="BA952" s="7"/>
      <c r="BB952" s="7"/>
      <c r="BC952" s="7"/>
      <c r="BD952" s="7"/>
      <c r="BE952" s="7"/>
      <c r="BF952" s="7"/>
      <c r="BG952" s="7"/>
      <c r="BH952" s="7"/>
      <c r="BI952" s="7"/>
      <c r="BJ952" s="7"/>
      <c r="BK952" s="7"/>
      <c r="BL952" s="7"/>
      <c r="BM952" s="7"/>
    </row>
    <row r="953" spans="1:65" ht="15.5"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c r="AT953" s="7"/>
      <c r="AU953" s="7"/>
      <c r="AV953" s="7"/>
      <c r="AW953" s="7"/>
      <c r="AX953" s="7"/>
      <c r="AY953" s="7"/>
      <c r="AZ953" s="7"/>
      <c r="BA953" s="7"/>
      <c r="BB953" s="7"/>
      <c r="BC953" s="7"/>
      <c r="BD953" s="7"/>
      <c r="BE953" s="7"/>
      <c r="BF953" s="7"/>
      <c r="BG953" s="7"/>
      <c r="BH953" s="7"/>
      <c r="BI953" s="7"/>
      <c r="BJ953" s="7"/>
      <c r="BK953" s="7"/>
      <c r="BL953" s="7"/>
      <c r="BM953" s="7"/>
    </row>
    <row r="954" spans="1:65" ht="15.5"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c r="AT954" s="7"/>
      <c r="AU954" s="7"/>
      <c r="AV954" s="7"/>
      <c r="AW954" s="7"/>
      <c r="AX954" s="7"/>
      <c r="AY954" s="7"/>
      <c r="AZ954" s="7"/>
      <c r="BA954" s="7"/>
      <c r="BB954" s="7"/>
      <c r="BC954" s="7"/>
      <c r="BD954" s="7"/>
      <c r="BE954" s="7"/>
      <c r="BF954" s="7"/>
      <c r="BG954" s="7"/>
      <c r="BH954" s="7"/>
      <c r="BI954" s="7"/>
      <c r="BJ954" s="7"/>
      <c r="BK954" s="7"/>
      <c r="BL954" s="7"/>
      <c r="BM954" s="7"/>
    </row>
    <row r="955" spans="1:65" ht="15.5"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c r="AT955" s="7"/>
      <c r="AU955" s="7"/>
      <c r="AV955" s="7"/>
      <c r="AW955" s="7"/>
      <c r="AX955" s="7"/>
      <c r="AY955" s="7"/>
      <c r="AZ955" s="7"/>
      <c r="BA955" s="7"/>
      <c r="BB955" s="7"/>
      <c r="BC955" s="7"/>
      <c r="BD955" s="7"/>
      <c r="BE955" s="7"/>
      <c r="BF955" s="7"/>
      <c r="BG955" s="7"/>
      <c r="BH955" s="7"/>
      <c r="BI955" s="7"/>
      <c r="BJ955" s="7"/>
      <c r="BK955" s="7"/>
      <c r="BL955" s="7"/>
      <c r="BM955" s="7"/>
    </row>
    <row r="956" spans="1:65" ht="15.5"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c r="AT956" s="7"/>
      <c r="AU956" s="7"/>
      <c r="AV956" s="7"/>
      <c r="AW956" s="7"/>
      <c r="AX956" s="7"/>
      <c r="AY956" s="7"/>
      <c r="AZ956" s="7"/>
      <c r="BA956" s="7"/>
      <c r="BB956" s="7"/>
      <c r="BC956" s="7"/>
      <c r="BD956" s="7"/>
      <c r="BE956" s="7"/>
      <c r="BF956" s="7"/>
      <c r="BG956" s="7"/>
      <c r="BH956" s="7"/>
      <c r="BI956" s="7"/>
      <c r="BJ956" s="7"/>
      <c r="BK956" s="7"/>
      <c r="BL956" s="7"/>
      <c r="BM956" s="7"/>
    </row>
    <row r="957" spans="1:65" ht="15.5"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c r="AT957" s="7"/>
      <c r="AU957" s="7"/>
      <c r="AV957" s="7"/>
      <c r="AW957" s="7"/>
      <c r="AX957" s="7"/>
      <c r="AY957" s="7"/>
      <c r="AZ957" s="7"/>
      <c r="BA957" s="7"/>
      <c r="BB957" s="7"/>
      <c r="BC957" s="7"/>
      <c r="BD957" s="7"/>
      <c r="BE957" s="7"/>
      <c r="BF957" s="7"/>
      <c r="BG957" s="7"/>
      <c r="BH957" s="7"/>
      <c r="BI957" s="7"/>
      <c r="BJ957" s="7"/>
      <c r="BK957" s="7"/>
      <c r="BL957" s="7"/>
      <c r="BM957" s="7"/>
    </row>
    <row r="958" spans="1:65" ht="15.5"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c r="AT958" s="7"/>
      <c r="AU958" s="7"/>
      <c r="AV958" s="7"/>
      <c r="AW958" s="7"/>
      <c r="AX958" s="7"/>
      <c r="AY958" s="7"/>
      <c r="AZ958" s="7"/>
      <c r="BA958" s="7"/>
      <c r="BB958" s="7"/>
      <c r="BC958" s="7"/>
      <c r="BD958" s="7"/>
      <c r="BE958" s="7"/>
      <c r="BF958" s="7"/>
      <c r="BG958" s="7"/>
      <c r="BH958" s="7"/>
      <c r="BI958" s="7"/>
      <c r="BJ958" s="7"/>
      <c r="BK958" s="7"/>
      <c r="BL958" s="7"/>
      <c r="BM958" s="7"/>
    </row>
    <row r="959" spans="1:65" ht="15.5"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c r="AT959" s="7"/>
      <c r="AU959" s="7"/>
      <c r="AV959" s="7"/>
      <c r="AW959" s="7"/>
      <c r="AX959" s="7"/>
      <c r="AY959" s="7"/>
      <c r="AZ959" s="7"/>
      <c r="BA959" s="7"/>
      <c r="BB959" s="7"/>
      <c r="BC959" s="7"/>
      <c r="BD959" s="7"/>
      <c r="BE959" s="7"/>
      <c r="BF959" s="7"/>
      <c r="BG959" s="7"/>
      <c r="BH959" s="7"/>
      <c r="BI959" s="7"/>
      <c r="BJ959" s="7"/>
      <c r="BK959" s="7"/>
      <c r="BL959" s="7"/>
      <c r="BM959" s="7"/>
    </row>
    <row r="960" spans="1:65" ht="15.5"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c r="AT960" s="7"/>
      <c r="AU960" s="7"/>
      <c r="AV960" s="7"/>
      <c r="AW960" s="7"/>
      <c r="AX960" s="7"/>
      <c r="AY960" s="7"/>
      <c r="AZ960" s="7"/>
      <c r="BA960" s="7"/>
      <c r="BB960" s="7"/>
      <c r="BC960" s="7"/>
      <c r="BD960" s="7"/>
      <c r="BE960" s="7"/>
      <c r="BF960" s="7"/>
      <c r="BG960" s="7"/>
      <c r="BH960" s="7"/>
      <c r="BI960" s="7"/>
      <c r="BJ960" s="7"/>
      <c r="BK960" s="7"/>
      <c r="BL960" s="7"/>
      <c r="BM960" s="7"/>
    </row>
    <row r="961" spans="1:65" ht="15.5"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c r="AT961" s="7"/>
      <c r="AU961" s="7"/>
      <c r="AV961" s="7"/>
      <c r="AW961" s="7"/>
      <c r="AX961" s="7"/>
      <c r="AY961" s="7"/>
      <c r="AZ961" s="7"/>
      <c r="BA961" s="7"/>
      <c r="BB961" s="7"/>
      <c r="BC961" s="7"/>
      <c r="BD961" s="7"/>
      <c r="BE961" s="7"/>
      <c r="BF961" s="7"/>
      <c r="BG961" s="7"/>
      <c r="BH961" s="7"/>
      <c r="BI961" s="7"/>
      <c r="BJ961" s="7"/>
      <c r="BK961" s="7"/>
      <c r="BL961" s="7"/>
      <c r="BM961" s="7"/>
    </row>
    <row r="962" spans="1:65" ht="15.5"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c r="AT962" s="7"/>
      <c r="AU962" s="7"/>
      <c r="AV962" s="7"/>
      <c r="AW962" s="7"/>
      <c r="AX962" s="7"/>
      <c r="AY962" s="7"/>
      <c r="AZ962" s="7"/>
      <c r="BA962" s="7"/>
      <c r="BB962" s="7"/>
      <c r="BC962" s="7"/>
      <c r="BD962" s="7"/>
      <c r="BE962" s="7"/>
      <c r="BF962" s="7"/>
      <c r="BG962" s="7"/>
      <c r="BH962" s="7"/>
      <c r="BI962" s="7"/>
      <c r="BJ962" s="7"/>
      <c r="BK962" s="7"/>
      <c r="BL962" s="7"/>
      <c r="BM962" s="7"/>
    </row>
    <row r="963" spans="1:65" ht="15.5"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c r="AT963" s="7"/>
      <c r="AU963" s="7"/>
      <c r="AV963" s="7"/>
      <c r="AW963" s="7"/>
      <c r="AX963" s="7"/>
      <c r="AY963" s="7"/>
      <c r="AZ963" s="7"/>
      <c r="BA963" s="7"/>
      <c r="BB963" s="7"/>
      <c r="BC963" s="7"/>
      <c r="BD963" s="7"/>
      <c r="BE963" s="7"/>
      <c r="BF963" s="7"/>
      <c r="BG963" s="7"/>
      <c r="BH963" s="7"/>
      <c r="BI963" s="7"/>
      <c r="BJ963" s="7"/>
      <c r="BK963" s="7"/>
      <c r="BL963" s="7"/>
      <c r="BM963" s="7"/>
    </row>
    <row r="964" spans="1:65" ht="15.5"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c r="AT964" s="7"/>
      <c r="AU964" s="7"/>
      <c r="AV964" s="7"/>
      <c r="AW964" s="7"/>
      <c r="AX964" s="7"/>
      <c r="AY964" s="7"/>
      <c r="AZ964" s="7"/>
      <c r="BA964" s="7"/>
      <c r="BB964" s="7"/>
      <c r="BC964" s="7"/>
      <c r="BD964" s="7"/>
      <c r="BE964" s="7"/>
      <c r="BF964" s="7"/>
      <c r="BG964" s="7"/>
      <c r="BH964" s="7"/>
      <c r="BI964" s="7"/>
      <c r="BJ964" s="7"/>
      <c r="BK964" s="7"/>
      <c r="BL964" s="7"/>
      <c r="BM964" s="7"/>
    </row>
    <row r="965" spans="1:65" ht="15.5"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c r="AT965" s="7"/>
      <c r="AU965" s="7"/>
      <c r="AV965" s="7"/>
      <c r="AW965" s="7"/>
      <c r="AX965" s="7"/>
      <c r="AY965" s="7"/>
      <c r="AZ965" s="7"/>
      <c r="BA965" s="7"/>
      <c r="BB965" s="7"/>
      <c r="BC965" s="7"/>
      <c r="BD965" s="7"/>
      <c r="BE965" s="7"/>
      <c r="BF965" s="7"/>
      <c r="BG965" s="7"/>
      <c r="BH965" s="7"/>
      <c r="BI965" s="7"/>
      <c r="BJ965" s="7"/>
      <c r="BK965" s="7"/>
      <c r="BL965" s="7"/>
      <c r="BM965" s="7"/>
    </row>
    <row r="966" spans="1:65" ht="15.5"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c r="AT966" s="7"/>
      <c r="AU966" s="7"/>
      <c r="AV966" s="7"/>
      <c r="AW966" s="7"/>
      <c r="AX966" s="7"/>
      <c r="AY966" s="7"/>
      <c r="AZ966" s="7"/>
      <c r="BA966" s="7"/>
      <c r="BB966" s="7"/>
      <c r="BC966" s="7"/>
      <c r="BD966" s="7"/>
      <c r="BE966" s="7"/>
      <c r="BF966" s="7"/>
      <c r="BG966" s="7"/>
      <c r="BH966" s="7"/>
      <c r="BI966" s="7"/>
      <c r="BJ966" s="7"/>
      <c r="BK966" s="7"/>
      <c r="BL966" s="7"/>
      <c r="BM966" s="7"/>
    </row>
    <row r="967" spans="1:65" ht="15.5"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c r="AT967" s="7"/>
      <c r="AU967" s="7"/>
      <c r="AV967" s="7"/>
      <c r="AW967" s="7"/>
      <c r="AX967" s="7"/>
      <c r="AY967" s="7"/>
      <c r="AZ967" s="7"/>
      <c r="BA967" s="7"/>
      <c r="BB967" s="7"/>
      <c r="BC967" s="7"/>
      <c r="BD967" s="7"/>
      <c r="BE967" s="7"/>
      <c r="BF967" s="7"/>
      <c r="BG967" s="7"/>
      <c r="BH967" s="7"/>
      <c r="BI967" s="7"/>
      <c r="BJ967" s="7"/>
      <c r="BK967" s="7"/>
      <c r="BL967" s="7"/>
      <c r="BM967" s="7"/>
    </row>
    <row r="968" spans="1:65" ht="15.5"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c r="AT968" s="7"/>
      <c r="AU968" s="7"/>
      <c r="AV968" s="7"/>
      <c r="AW968" s="7"/>
      <c r="AX968" s="7"/>
      <c r="AY968" s="7"/>
      <c r="AZ968" s="7"/>
      <c r="BA968" s="7"/>
      <c r="BB968" s="7"/>
      <c r="BC968" s="7"/>
      <c r="BD968" s="7"/>
      <c r="BE968" s="7"/>
      <c r="BF968" s="7"/>
      <c r="BG968" s="7"/>
      <c r="BH968" s="7"/>
      <c r="BI968" s="7"/>
      <c r="BJ968" s="7"/>
      <c r="BK968" s="7"/>
      <c r="BL968" s="7"/>
      <c r="BM968" s="7"/>
    </row>
    <row r="969" spans="1:65" ht="15.5"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c r="AT969" s="7"/>
      <c r="AU969" s="7"/>
      <c r="AV969" s="7"/>
      <c r="AW969" s="7"/>
      <c r="AX969" s="7"/>
      <c r="AY969" s="7"/>
      <c r="AZ969" s="7"/>
      <c r="BA969" s="7"/>
      <c r="BB969" s="7"/>
      <c r="BC969" s="7"/>
      <c r="BD969" s="7"/>
      <c r="BE969" s="7"/>
      <c r="BF969" s="7"/>
      <c r="BG969" s="7"/>
      <c r="BH969" s="7"/>
      <c r="BI969" s="7"/>
      <c r="BJ969" s="7"/>
      <c r="BK969" s="7"/>
      <c r="BL969" s="7"/>
      <c r="BM969" s="7"/>
    </row>
    <row r="970" spans="1:65" ht="15.5"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c r="AT970" s="7"/>
      <c r="AU970" s="7"/>
      <c r="AV970" s="7"/>
      <c r="AW970" s="7"/>
      <c r="AX970" s="7"/>
      <c r="AY970" s="7"/>
      <c r="AZ970" s="7"/>
      <c r="BA970" s="7"/>
      <c r="BB970" s="7"/>
      <c r="BC970" s="7"/>
      <c r="BD970" s="7"/>
      <c r="BE970" s="7"/>
      <c r="BF970" s="7"/>
      <c r="BG970" s="7"/>
      <c r="BH970" s="7"/>
      <c r="BI970" s="7"/>
      <c r="BJ970" s="7"/>
      <c r="BK970" s="7"/>
      <c r="BL970" s="7"/>
      <c r="BM970" s="7"/>
    </row>
    <row r="971" spans="1:65" ht="15.5"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c r="AT971" s="7"/>
      <c r="AU971" s="7"/>
      <c r="AV971" s="7"/>
      <c r="AW971" s="7"/>
      <c r="AX971" s="7"/>
      <c r="AY971" s="7"/>
      <c r="AZ971" s="7"/>
      <c r="BA971" s="7"/>
      <c r="BB971" s="7"/>
      <c r="BC971" s="7"/>
      <c r="BD971" s="7"/>
      <c r="BE971" s="7"/>
      <c r="BF971" s="7"/>
      <c r="BG971" s="7"/>
      <c r="BH971" s="7"/>
      <c r="BI971" s="7"/>
      <c r="BJ971" s="7"/>
      <c r="BK971" s="7"/>
      <c r="BL971" s="7"/>
      <c r="BM971" s="7"/>
    </row>
    <row r="972" spans="1:65" ht="15.5"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c r="AT972" s="7"/>
      <c r="AU972" s="7"/>
      <c r="AV972" s="7"/>
      <c r="AW972" s="7"/>
      <c r="AX972" s="7"/>
      <c r="AY972" s="7"/>
      <c r="AZ972" s="7"/>
      <c r="BA972" s="7"/>
      <c r="BB972" s="7"/>
      <c r="BC972" s="7"/>
      <c r="BD972" s="7"/>
      <c r="BE972" s="7"/>
      <c r="BF972" s="7"/>
      <c r="BG972" s="7"/>
      <c r="BH972" s="7"/>
      <c r="BI972" s="7"/>
      <c r="BJ972" s="7"/>
      <c r="BK972" s="7"/>
      <c r="BL972" s="7"/>
      <c r="BM972" s="7"/>
    </row>
    <row r="973" spans="1:65" ht="15.5"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c r="AT973" s="7"/>
      <c r="AU973" s="7"/>
      <c r="AV973" s="7"/>
      <c r="AW973" s="7"/>
      <c r="AX973" s="7"/>
      <c r="AY973" s="7"/>
      <c r="AZ973" s="7"/>
      <c r="BA973" s="7"/>
      <c r="BB973" s="7"/>
      <c r="BC973" s="7"/>
      <c r="BD973" s="7"/>
      <c r="BE973" s="7"/>
      <c r="BF973" s="7"/>
      <c r="BG973" s="7"/>
      <c r="BH973" s="7"/>
      <c r="BI973" s="7"/>
      <c r="BJ973" s="7"/>
      <c r="BK973" s="7"/>
      <c r="BL973" s="7"/>
      <c r="BM973" s="7"/>
    </row>
    <row r="974" spans="1:65" ht="15.5"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c r="AT974" s="7"/>
      <c r="AU974" s="7"/>
      <c r="AV974" s="7"/>
      <c r="AW974" s="7"/>
      <c r="AX974" s="7"/>
      <c r="AY974" s="7"/>
      <c r="AZ974" s="7"/>
      <c r="BA974" s="7"/>
      <c r="BB974" s="7"/>
      <c r="BC974" s="7"/>
      <c r="BD974" s="7"/>
      <c r="BE974" s="7"/>
      <c r="BF974" s="7"/>
      <c r="BG974" s="7"/>
      <c r="BH974" s="7"/>
      <c r="BI974" s="7"/>
      <c r="BJ974" s="7"/>
      <c r="BK974" s="7"/>
      <c r="BL974" s="7"/>
      <c r="BM974" s="7"/>
    </row>
    <row r="975" spans="1:65" ht="15.5"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c r="AT975" s="7"/>
      <c r="AU975" s="7"/>
      <c r="AV975" s="7"/>
      <c r="AW975" s="7"/>
      <c r="AX975" s="7"/>
      <c r="AY975" s="7"/>
      <c r="AZ975" s="7"/>
      <c r="BA975" s="7"/>
      <c r="BB975" s="7"/>
      <c r="BC975" s="7"/>
      <c r="BD975" s="7"/>
      <c r="BE975" s="7"/>
      <c r="BF975" s="7"/>
      <c r="BG975" s="7"/>
      <c r="BH975" s="7"/>
      <c r="BI975" s="7"/>
      <c r="BJ975" s="7"/>
      <c r="BK975" s="7"/>
      <c r="BL975" s="7"/>
      <c r="BM975" s="7"/>
    </row>
    <row r="976" spans="1:65" ht="15.5"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c r="AT976" s="7"/>
      <c r="AU976" s="7"/>
      <c r="AV976" s="7"/>
      <c r="AW976" s="7"/>
      <c r="AX976" s="7"/>
      <c r="AY976" s="7"/>
      <c r="AZ976" s="7"/>
      <c r="BA976" s="7"/>
      <c r="BB976" s="7"/>
      <c r="BC976" s="7"/>
      <c r="BD976" s="7"/>
      <c r="BE976" s="7"/>
      <c r="BF976" s="7"/>
      <c r="BG976" s="7"/>
      <c r="BH976" s="7"/>
      <c r="BI976" s="7"/>
      <c r="BJ976" s="7"/>
      <c r="BK976" s="7"/>
      <c r="BL976" s="7"/>
      <c r="BM976" s="7"/>
    </row>
    <row r="977" spans="1:65" ht="15.5"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c r="AT977" s="7"/>
      <c r="AU977" s="7"/>
      <c r="AV977" s="7"/>
      <c r="AW977" s="7"/>
      <c r="AX977" s="7"/>
      <c r="AY977" s="7"/>
      <c r="AZ977" s="7"/>
      <c r="BA977" s="7"/>
      <c r="BB977" s="7"/>
      <c r="BC977" s="7"/>
      <c r="BD977" s="7"/>
      <c r="BE977" s="7"/>
      <c r="BF977" s="7"/>
      <c r="BG977" s="7"/>
      <c r="BH977" s="7"/>
      <c r="BI977" s="7"/>
      <c r="BJ977" s="7"/>
      <c r="BK977" s="7"/>
      <c r="BL977" s="7"/>
      <c r="BM977" s="7"/>
    </row>
    <row r="978" spans="1:65" ht="15.5"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c r="AT978" s="7"/>
      <c r="AU978" s="7"/>
      <c r="AV978" s="7"/>
      <c r="AW978" s="7"/>
      <c r="AX978" s="7"/>
      <c r="AY978" s="7"/>
      <c r="AZ978" s="7"/>
      <c r="BA978" s="7"/>
      <c r="BB978" s="7"/>
      <c r="BC978" s="7"/>
      <c r="BD978" s="7"/>
      <c r="BE978" s="7"/>
      <c r="BF978" s="7"/>
      <c r="BG978" s="7"/>
      <c r="BH978" s="7"/>
      <c r="BI978" s="7"/>
      <c r="BJ978" s="7"/>
      <c r="BK978" s="7"/>
      <c r="BL978" s="7"/>
      <c r="BM978" s="7"/>
    </row>
    <row r="979" spans="1:65" ht="15.5"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c r="AT979" s="7"/>
      <c r="AU979" s="7"/>
      <c r="AV979" s="7"/>
      <c r="AW979" s="7"/>
      <c r="AX979" s="7"/>
      <c r="AY979" s="7"/>
      <c r="AZ979" s="7"/>
      <c r="BA979" s="7"/>
      <c r="BB979" s="7"/>
      <c r="BC979" s="7"/>
      <c r="BD979" s="7"/>
      <c r="BE979" s="7"/>
      <c r="BF979" s="7"/>
      <c r="BG979" s="7"/>
      <c r="BH979" s="7"/>
      <c r="BI979" s="7"/>
      <c r="BJ979" s="7"/>
      <c r="BK979" s="7"/>
      <c r="BL979" s="7"/>
      <c r="BM979" s="7"/>
    </row>
    <row r="980" spans="1:65" ht="15.5"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c r="AT980" s="7"/>
      <c r="AU980" s="7"/>
      <c r="AV980" s="7"/>
      <c r="AW980" s="7"/>
      <c r="AX980" s="7"/>
      <c r="AY980" s="7"/>
      <c r="AZ980" s="7"/>
      <c r="BA980" s="7"/>
      <c r="BB980" s="7"/>
      <c r="BC980" s="7"/>
      <c r="BD980" s="7"/>
      <c r="BE980" s="7"/>
      <c r="BF980" s="7"/>
      <c r="BG980" s="7"/>
      <c r="BH980" s="7"/>
      <c r="BI980" s="7"/>
      <c r="BJ980" s="7"/>
      <c r="BK980" s="7"/>
      <c r="BL980" s="7"/>
      <c r="BM980" s="7"/>
    </row>
    <row r="981" spans="1:65" ht="15.5"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c r="AT981" s="7"/>
      <c r="AU981" s="7"/>
      <c r="AV981" s="7"/>
      <c r="AW981" s="7"/>
      <c r="AX981" s="7"/>
      <c r="AY981" s="7"/>
      <c r="AZ981" s="7"/>
      <c r="BA981" s="7"/>
      <c r="BB981" s="7"/>
      <c r="BC981" s="7"/>
      <c r="BD981" s="7"/>
      <c r="BE981" s="7"/>
      <c r="BF981" s="7"/>
      <c r="BG981" s="7"/>
      <c r="BH981" s="7"/>
      <c r="BI981" s="7"/>
      <c r="BJ981" s="7"/>
      <c r="BK981" s="7"/>
      <c r="BL981" s="7"/>
      <c r="BM981" s="7"/>
    </row>
    <row r="982" spans="1:65" ht="15.5"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c r="AT982" s="7"/>
      <c r="AU982" s="7"/>
      <c r="AV982" s="7"/>
      <c r="AW982" s="7"/>
      <c r="AX982" s="7"/>
      <c r="AY982" s="7"/>
      <c r="AZ982" s="7"/>
      <c r="BA982" s="7"/>
      <c r="BB982" s="7"/>
      <c r="BC982" s="7"/>
      <c r="BD982" s="7"/>
      <c r="BE982" s="7"/>
      <c r="BF982" s="7"/>
      <c r="BG982" s="7"/>
      <c r="BH982" s="7"/>
      <c r="BI982" s="7"/>
      <c r="BJ982" s="7"/>
      <c r="BK982" s="7"/>
      <c r="BL982" s="7"/>
      <c r="BM982" s="7"/>
    </row>
    <row r="983" spans="1:65" ht="15.5"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c r="AT983" s="7"/>
      <c r="AU983" s="7"/>
      <c r="AV983" s="7"/>
      <c r="AW983" s="7"/>
      <c r="AX983" s="7"/>
      <c r="AY983" s="7"/>
      <c r="AZ983" s="7"/>
      <c r="BA983" s="7"/>
      <c r="BB983" s="7"/>
      <c r="BC983" s="7"/>
      <c r="BD983" s="7"/>
      <c r="BE983" s="7"/>
      <c r="BF983" s="7"/>
      <c r="BG983" s="7"/>
      <c r="BH983" s="7"/>
      <c r="BI983" s="7"/>
      <c r="BJ983" s="7"/>
      <c r="BK983" s="7"/>
      <c r="BL983" s="7"/>
      <c r="BM983" s="7"/>
    </row>
    <row r="984" spans="1:65" ht="15.5"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c r="AT984" s="7"/>
      <c r="AU984" s="7"/>
      <c r="AV984" s="7"/>
      <c r="AW984" s="7"/>
      <c r="AX984" s="7"/>
      <c r="AY984" s="7"/>
      <c r="AZ984" s="7"/>
      <c r="BA984" s="7"/>
      <c r="BB984" s="7"/>
      <c r="BC984" s="7"/>
      <c r="BD984" s="7"/>
      <c r="BE984" s="7"/>
      <c r="BF984" s="7"/>
      <c r="BG984" s="7"/>
      <c r="BH984" s="7"/>
      <c r="BI984" s="7"/>
      <c r="BJ984" s="7"/>
      <c r="BK984" s="7"/>
      <c r="BL984" s="7"/>
      <c r="BM984" s="7"/>
    </row>
    <row r="985" spans="1:65" ht="15.5"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c r="AT985" s="7"/>
      <c r="AU985" s="7"/>
      <c r="AV985" s="7"/>
      <c r="AW985" s="7"/>
      <c r="AX985" s="7"/>
      <c r="AY985" s="7"/>
      <c r="AZ985" s="7"/>
      <c r="BA985" s="7"/>
      <c r="BB985" s="7"/>
      <c r="BC985" s="7"/>
      <c r="BD985" s="7"/>
      <c r="BE985" s="7"/>
      <c r="BF985" s="7"/>
      <c r="BG985" s="7"/>
      <c r="BH985" s="7"/>
      <c r="BI985" s="7"/>
      <c r="BJ985" s="7"/>
      <c r="BK985" s="7"/>
      <c r="BL985" s="7"/>
      <c r="BM985" s="7"/>
    </row>
    <row r="986" spans="1:65" ht="15.5"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c r="AT986" s="7"/>
      <c r="AU986" s="7"/>
      <c r="AV986" s="7"/>
      <c r="AW986" s="7"/>
      <c r="AX986" s="7"/>
      <c r="AY986" s="7"/>
      <c r="AZ986" s="7"/>
      <c r="BA986" s="7"/>
      <c r="BB986" s="7"/>
      <c r="BC986" s="7"/>
      <c r="BD986" s="7"/>
      <c r="BE986" s="7"/>
      <c r="BF986" s="7"/>
      <c r="BG986" s="7"/>
      <c r="BH986" s="7"/>
      <c r="BI986" s="7"/>
      <c r="BJ986" s="7"/>
      <c r="BK986" s="7"/>
      <c r="BL986" s="7"/>
      <c r="BM986" s="7"/>
    </row>
    <row r="987" spans="1:65" ht="15.5"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c r="AT987" s="7"/>
      <c r="AU987" s="7"/>
      <c r="AV987" s="7"/>
      <c r="AW987" s="7"/>
      <c r="AX987" s="7"/>
      <c r="AY987" s="7"/>
      <c r="AZ987" s="7"/>
      <c r="BA987" s="7"/>
      <c r="BB987" s="7"/>
      <c r="BC987" s="7"/>
      <c r="BD987" s="7"/>
      <c r="BE987" s="7"/>
      <c r="BF987" s="7"/>
      <c r="BG987" s="7"/>
      <c r="BH987" s="7"/>
      <c r="BI987" s="7"/>
      <c r="BJ987" s="7"/>
      <c r="BK987" s="7"/>
      <c r="BL987" s="7"/>
      <c r="BM987" s="7"/>
    </row>
    <row r="988" spans="1:65" ht="15.5"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c r="AT988" s="7"/>
      <c r="AU988" s="7"/>
      <c r="AV988" s="7"/>
      <c r="AW988" s="7"/>
      <c r="AX988" s="7"/>
      <c r="AY988" s="7"/>
      <c r="AZ988" s="7"/>
      <c r="BA988" s="7"/>
      <c r="BB988" s="7"/>
      <c r="BC988" s="7"/>
      <c r="BD988" s="7"/>
      <c r="BE988" s="7"/>
      <c r="BF988" s="7"/>
      <c r="BG988" s="7"/>
      <c r="BH988" s="7"/>
      <c r="BI988" s="7"/>
      <c r="BJ988" s="7"/>
      <c r="BK988" s="7"/>
      <c r="BL988" s="7"/>
      <c r="BM988" s="7"/>
    </row>
    <row r="989" spans="1:65" ht="15.5"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c r="AT989" s="7"/>
      <c r="AU989" s="7"/>
      <c r="AV989" s="7"/>
      <c r="AW989" s="7"/>
      <c r="AX989" s="7"/>
      <c r="AY989" s="7"/>
      <c r="AZ989" s="7"/>
      <c r="BA989" s="7"/>
      <c r="BB989" s="7"/>
      <c r="BC989" s="7"/>
      <c r="BD989" s="7"/>
      <c r="BE989" s="7"/>
      <c r="BF989" s="7"/>
      <c r="BG989" s="7"/>
      <c r="BH989" s="7"/>
      <c r="BI989" s="7"/>
      <c r="BJ989" s="7"/>
      <c r="BK989" s="7"/>
      <c r="BL989" s="7"/>
      <c r="BM989" s="7"/>
    </row>
    <row r="990" spans="1:65" ht="15.5"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c r="AT990" s="7"/>
      <c r="AU990" s="7"/>
      <c r="AV990" s="7"/>
      <c r="AW990" s="7"/>
      <c r="AX990" s="7"/>
      <c r="AY990" s="7"/>
      <c r="AZ990" s="7"/>
      <c r="BA990" s="7"/>
      <c r="BB990" s="7"/>
      <c r="BC990" s="7"/>
      <c r="BD990" s="7"/>
      <c r="BE990" s="7"/>
      <c r="BF990" s="7"/>
      <c r="BG990" s="7"/>
      <c r="BH990" s="7"/>
      <c r="BI990" s="7"/>
      <c r="BJ990" s="7"/>
      <c r="BK990" s="7"/>
      <c r="BL990" s="7"/>
      <c r="BM990" s="7"/>
    </row>
    <row r="991" spans="1:65" ht="15.5"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c r="AT991" s="7"/>
      <c r="AU991" s="7"/>
      <c r="AV991" s="7"/>
      <c r="AW991" s="7"/>
      <c r="AX991" s="7"/>
      <c r="AY991" s="7"/>
      <c r="AZ991" s="7"/>
      <c r="BA991" s="7"/>
      <c r="BB991" s="7"/>
      <c r="BC991" s="7"/>
      <c r="BD991" s="7"/>
      <c r="BE991" s="7"/>
      <c r="BF991" s="7"/>
      <c r="BG991" s="7"/>
      <c r="BH991" s="7"/>
      <c r="BI991" s="7"/>
      <c r="BJ991" s="7"/>
      <c r="BK991" s="7"/>
      <c r="BL991" s="7"/>
      <c r="BM991" s="7"/>
    </row>
    <row r="992" spans="1:65" ht="15.5"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c r="AT992" s="7"/>
      <c r="AU992" s="7"/>
      <c r="AV992" s="7"/>
      <c r="AW992" s="7"/>
      <c r="AX992" s="7"/>
      <c r="AY992" s="7"/>
      <c r="AZ992" s="7"/>
      <c r="BA992" s="7"/>
      <c r="BB992" s="7"/>
      <c r="BC992" s="7"/>
      <c r="BD992" s="7"/>
      <c r="BE992" s="7"/>
      <c r="BF992" s="7"/>
      <c r="BG992" s="7"/>
      <c r="BH992" s="7"/>
      <c r="BI992" s="7"/>
      <c r="BJ992" s="7"/>
      <c r="BK992" s="7"/>
      <c r="BL992" s="7"/>
      <c r="BM992" s="7"/>
    </row>
    <row r="993" spans="1:65" ht="15.5"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c r="AT993" s="7"/>
      <c r="AU993" s="7"/>
      <c r="AV993" s="7"/>
      <c r="AW993" s="7"/>
      <c r="AX993" s="7"/>
      <c r="AY993" s="7"/>
      <c r="AZ993" s="7"/>
      <c r="BA993" s="7"/>
      <c r="BB993" s="7"/>
      <c r="BC993" s="7"/>
      <c r="BD993" s="7"/>
      <c r="BE993" s="7"/>
      <c r="BF993" s="7"/>
      <c r="BG993" s="7"/>
      <c r="BH993" s="7"/>
      <c r="BI993" s="7"/>
      <c r="BJ993" s="7"/>
      <c r="BK993" s="7"/>
      <c r="BL993" s="7"/>
      <c r="BM993" s="7"/>
    </row>
    <row r="994" spans="1:65" ht="15.5"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c r="AT994" s="7"/>
      <c r="AU994" s="7"/>
      <c r="AV994" s="7"/>
      <c r="AW994" s="7"/>
      <c r="AX994" s="7"/>
      <c r="AY994" s="7"/>
      <c r="AZ994" s="7"/>
      <c r="BA994" s="7"/>
      <c r="BB994" s="7"/>
      <c r="BC994" s="7"/>
      <c r="BD994" s="7"/>
      <c r="BE994" s="7"/>
      <c r="BF994" s="7"/>
      <c r="BG994" s="7"/>
      <c r="BH994" s="7"/>
      <c r="BI994" s="7"/>
      <c r="BJ994" s="7"/>
      <c r="BK994" s="7"/>
      <c r="BL994" s="7"/>
      <c r="BM994" s="7"/>
    </row>
    <row r="995" spans="1:65" ht="15.5"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c r="AT995" s="7"/>
      <c r="AU995" s="7"/>
      <c r="AV995" s="7"/>
      <c r="AW995" s="7"/>
      <c r="AX995" s="7"/>
      <c r="AY995" s="7"/>
      <c r="AZ995" s="7"/>
      <c r="BA995" s="7"/>
      <c r="BB995" s="7"/>
      <c r="BC995" s="7"/>
      <c r="BD995" s="7"/>
      <c r="BE995" s="7"/>
      <c r="BF995" s="7"/>
      <c r="BG995" s="7"/>
      <c r="BH995" s="7"/>
      <c r="BI995" s="7"/>
      <c r="BJ995" s="7"/>
      <c r="BK995" s="7"/>
      <c r="BL995" s="7"/>
      <c r="BM995" s="7"/>
    </row>
    <row r="996" spans="1:65" ht="15.5"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c r="AT996" s="7"/>
      <c r="AU996" s="7"/>
      <c r="AV996" s="7"/>
      <c r="AW996" s="7"/>
      <c r="AX996" s="7"/>
      <c r="AY996" s="7"/>
      <c r="AZ996" s="7"/>
      <c r="BA996" s="7"/>
      <c r="BB996" s="7"/>
      <c r="BC996" s="7"/>
      <c r="BD996" s="7"/>
      <c r="BE996" s="7"/>
      <c r="BF996" s="7"/>
      <c r="BG996" s="7"/>
      <c r="BH996" s="7"/>
      <c r="BI996" s="7"/>
      <c r="BJ996" s="7"/>
      <c r="BK996" s="7"/>
      <c r="BL996" s="7"/>
      <c r="BM996" s="7"/>
    </row>
  </sheetData>
  <mergeCells count="2">
    <mergeCell ref="A1:BM1"/>
    <mergeCell ref="A7:BM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H1002"/>
  <sheetViews>
    <sheetView zoomScale="42" workbookViewId="0">
      <selection activeCell="H11" sqref="H11"/>
    </sheetView>
  </sheetViews>
  <sheetFormatPr defaultColWidth="12.54296875" defaultRowHeight="12.5" x14ac:dyDescent="0.25"/>
  <cols>
    <col min="1" max="1" width="5.453125" bestFit="1" customWidth="1"/>
    <col min="2" max="2" width="4.453125" bestFit="1" customWidth="1"/>
    <col min="3" max="3" width="35.453125" bestFit="1" customWidth="1"/>
    <col min="4" max="4" width="10.453125" customWidth="1"/>
    <col min="5" max="5" width="16.1796875" bestFit="1" customWidth="1"/>
    <col min="6" max="6" width="5.7265625" bestFit="1" customWidth="1"/>
    <col min="7" max="7" width="6" bestFit="1" customWidth="1"/>
    <col min="9" max="9" width="26.453125" bestFit="1" customWidth="1"/>
    <col min="10" max="10" width="16" bestFit="1" customWidth="1"/>
    <col min="11" max="11" width="17" bestFit="1" customWidth="1"/>
    <col min="12" max="12" width="26.1796875" bestFit="1" customWidth="1"/>
    <col min="13" max="13" width="23.81640625" bestFit="1" customWidth="1"/>
    <col min="14" max="14" width="28.26953125" bestFit="1" customWidth="1"/>
    <col min="15" max="15" width="33" bestFit="1" customWidth="1"/>
    <col min="16" max="16" width="36.81640625" bestFit="1" customWidth="1"/>
    <col min="17" max="17" width="26.453125" bestFit="1" customWidth="1"/>
    <col min="18" max="18" width="27.54296875" bestFit="1" customWidth="1"/>
    <col min="19" max="19" width="32.26953125" bestFit="1" customWidth="1"/>
    <col min="20" max="20" width="36.1796875" bestFit="1" customWidth="1"/>
    <col min="21" max="21" width="29.7265625" bestFit="1" customWidth="1"/>
    <col min="22" max="22" width="30.81640625" bestFit="1" customWidth="1"/>
    <col min="23" max="23" width="35.54296875" bestFit="1" customWidth="1"/>
    <col min="24" max="24" width="18.54296875" bestFit="1" customWidth="1"/>
  </cols>
  <sheetData>
    <row r="1" spans="1:34" ht="15.5" x14ac:dyDescent="0.35">
      <c r="A1" s="180" t="s">
        <v>0</v>
      </c>
      <c r="B1" s="159"/>
      <c r="C1" s="159"/>
      <c r="D1" s="98"/>
      <c r="E1" s="180" t="s">
        <v>341</v>
      </c>
      <c r="F1" s="159"/>
      <c r="G1" s="159"/>
      <c r="H1" s="99"/>
      <c r="I1" s="100" t="s">
        <v>342</v>
      </c>
      <c r="J1" s="100"/>
      <c r="K1" s="100"/>
      <c r="L1" s="100"/>
      <c r="M1" s="100"/>
      <c r="N1" s="100"/>
      <c r="O1" s="100"/>
      <c r="P1" s="100"/>
      <c r="Q1" s="100"/>
      <c r="R1" s="100"/>
      <c r="S1" s="100"/>
      <c r="T1" s="100"/>
      <c r="U1" s="100"/>
      <c r="V1" s="100"/>
      <c r="W1" s="100"/>
      <c r="X1" s="100"/>
      <c r="Y1" s="101"/>
      <c r="Z1" s="101"/>
      <c r="AA1" s="101"/>
      <c r="AB1" s="101"/>
      <c r="AC1" s="101"/>
      <c r="AD1" s="101"/>
      <c r="AE1" s="101"/>
      <c r="AF1" s="101"/>
      <c r="AG1" s="101"/>
      <c r="AH1" s="101"/>
    </row>
    <row r="2" spans="1:34" ht="15.5" x14ac:dyDescent="0.35">
      <c r="A2" s="101"/>
      <c r="B2" s="101"/>
      <c r="C2" s="102"/>
      <c r="D2" s="101"/>
      <c r="E2" s="101"/>
      <c r="F2" s="101"/>
      <c r="G2" s="99"/>
      <c r="H2" s="99"/>
      <c r="I2" s="101"/>
      <c r="J2" s="101"/>
      <c r="K2" s="101"/>
      <c r="L2" s="103"/>
      <c r="M2" s="103"/>
      <c r="N2" s="101"/>
      <c r="O2" s="101"/>
      <c r="P2" s="101"/>
      <c r="Q2" s="101"/>
      <c r="R2" s="101"/>
      <c r="S2" s="101"/>
      <c r="T2" s="101"/>
      <c r="U2" s="103"/>
      <c r="V2" s="101"/>
      <c r="W2" s="101"/>
      <c r="X2" s="101"/>
      <c r="Y2" s="101"/>
      <c r="Z2" s="101"/>
      <c r="AA2" s="101"/>
      <c r="AB2" s="101"/>
      <c r="AC2" s="101"/>
      <c r="AD2" s="101"/>
      <c r="AE2" s="101"/>
      <c r="AF2" s="101"/>
      <c r="AG2" s="101"/>
      <c r="AH2" s="101"/>
    </row>
    <row r="3" spans="1:34" ht="15.5" x14ac:dyDescent="0.35">
      <c r="A3" s="97" t="s">
        <v>1</v>
      </c>
      <c r="B3" s="104" t="s">
        <v>2</v>
      </c>
      <c r="C3" s="105" t="s">
        <v>343</v>
      </c>
      <c r="D3" s="98"/>
      <c r="E3" s="97" t="s">
        <v>344</v>
      </c>
      <c r="F3" s="97" t="s">
        <v>345</v>
      </c>
      <c r="G3" s="97" t="s">
        <v>346</v>
      </c>
      <c r="H3" s="99"/>
      <c r="I3" s="104" t="s">
        <v>347</v>
      </c>
      <c r="J3" s="104" t="s">
        <v>348</v>
      </c>
      <c r="K3" s="104" t="s">
        <v>349</v>
      </c>
      <c r="L3" s="106" t="s">
        <v>350</v>
      </c>
      <c r="M3" s="106" t="s">
        <v>351</v>
      </c>
      <c r="N3" s="104" t="s">
        <v>352</v>
      </c>
      <c r="O3" s="104" t="s">
        <v>353</v>
      </c>
      <c r="P3" s="104" t="s">
        <v>354</v>
      </c>
      <c r="Q3" s="104" t="s">
        <v>355</v>
      </c>
      <c r="R3" s="104" t="s">
        <v>356</v>
      </c>
      <c r="S3" s="104" t="s">
        <v>357</v>
      </c>
      <c r="T3" s="104" t="s">
        <v>358</v>
      </c>
      <c r="U3" s="106" t="s">
        <v>359</v>
      </c>
      <c r="V3" s="104" t="s">
        <v>360</v>
      </c>
      <c r="W3" s="104" t="s">
        <v>361</v>
      </c>
      <c r="X3" s="104" t="s">
        <v>362</v>
      </c>
      <c r="Y3" s="101"/>
      <c r="Z3" s="101"/>
      <c r="AA3" s="101"/>
      <c r="AB3" s="101"/>
      <c r="AC3" s="101"/>
      <c r="AD3" s="101"/>
      <c r="AE3" s="101"/>
      <c r="AF3" s="101"/>
      <c r="AG3" s="101"/>
      <c r="AH3" s="101"/>
    </row>
    <row r="4" spans="1:34" ht="15.5" x14ac:dyDescent="0.35">
      <c r="A4" s="107">
        <v>2025</v>
      </c>
      <c r="B4" s="107">
        <v>22</v>
      </c>
      <c r="C4" s="108">
        <f t="array" ref="C4:C67">TRANSPOSE('2. Budgeting Statement'!B4:BM4)</f>
        <v>0</v>
      </c>
      <c r="D4" s="109"/>
      <c r="E4" s="110">
        <v>0.2</v>
      </c>
      <c r="F4" s="110">
        <v>0.4</v>
      </c>
      <c r="G4" s="110">
        <v>0.4</v>
      </c>
      <c r="H4" s="99"/>
      <c r="I4" s="84">
        <f t="array" ref="I4:I67" ca="1">TRANSPOSE('2. Budgeting Statement'!B14:BM14)</f>
        <v>370423829.27441877</v>
      </c>
      <c r="J4" s="84">
        <f t="array" ref="J4:J67">TRANSPOSE('2. Budgeting Statement'!B15:BM15)</f>
        <v>328468294.28517646</v>
      </c>
      <c r="K4" s="84">
        <f t="shared" ref="K4:K67" ca="1" si="0">I4-J4</f>
        <v>41955534.989242315</v>
      </c>
      <c r="L4" s="84">
        <v>0</v>
      </c>
      <c r="M4" s="84">
        <f t="shared" ref="M4:M67" si="1">CEILING(J4/12*3,1)</f>
        <v>82117074</v>
      </c>
      <c r="N4" s="84">
        <f t="shared" ref="N4:N67" ca="1" si="2">IF(K4&gt;0,IF(AND(K4&gt;M4,M4&gt;L4),M4-L4,IF(AND(K4&lt;M4,M4&gt;L4),K4,0)),0)</f>
        <v>41955534.989242315</v>
      </c>
      <c r="O4" s="107">
        <f t="shared" ref="O4:O67" ca="1" si="3">IF(K4&lt;0,IF(L4&gt;-K4,K4,-L4),0)</f>
        <v>0</v>
      </c>
      <c r="P4" s="84">
        <f t="shared" ref="P4:P67" ca="1" si="4">IF(K4&gt;0,K4-N4,K4-O4)</f>
        <v>0</v>
      </c>
      <c r="Q4" s="84">
        <f>'2. Balance Sheet &amp; Cashflow Sta'!B5</f>
        <v>60000000</v>
      </c>
      <c r="R4" s="84">
        <f t="shared" ref="R4:R67" ca="1" si="5">IF(P4&lt;0,0,P4*E4)</f>
        <v>0</v>
      </c>
      <c r="S4" s="107">
        <f t="shared" ref="S4:S67" ca="1" si="6">IF(P4&lt;0,IF(Q4&gt;-P4,P4,-Q4),0)</f>
        <v>0</v>
      </c>
      <c r="T4" s="84">
        <f t="shared" ref="T4:T67" ca="1" si="7">IF(P4&gt;0,P4-R4,P4-S4)</f>
        <v>0</v>
      </c>
      <c r="U4" s="84">
        <v>0</v>
      </c>
      <c r="V4" s="84">
        <f t="shared" ref="V4:V67" ca="1" si="8">IF(T4&lt;0,0,T4)</f>
        <v>0</v>
      </c>
      <c r="W4" s="84">
        <f t="shared" ref="W4:W67" ca="1" si="9">IF(T4&lt;0,IF(U4&gt;-T4,T4,-U4),0)</f>
        <v>0</v>
      </c>
      <c r="X4" s="84">
        <f t="shared" ref="X4:X67" ca="1" si="10">IF(T4&gt;0,T4-V4,T4-W4)</f>
        <v>0</v>
      </c>
      <c r="Y4" s="99"/>
      <c r="Z4" s="99"/>
      <c r="AA4" s="99"/>
      <c r="AB4" s="99"/>
      <c r="AC4" s="99"/>
      <c r="AD4" s="99"/>
      <c r="AE4" s="99"/>
      <c r="AF4" s="99"/>
      <c r="AG4" s="99"/>
      <c r="AH4" s="99"/>
    </row>
    <row r="5" spans="1:34" ht="15.5" x14ac:dyDescent="0.35">
      <c r="A5" s="107">
        <v>2026</v>
      </c>
      <c r="B5" s="107">
        <v>23</v>
      </c>
      <c r="C5" s="108">
        <v>0</v>
      </c>
      <c r="D5" s="109"/>
      <c r="E5" s="110">
        <v>0.2</v>
      </c>
      <c r="F5" s="110">
        <v>0.4</v>
      </c>
      <c r="G5" s="110">
        <v>0.4</v>
      </c>
      <c r="H5" s="99"/>
      <c r="I5" s="84">
        <f ca="1"/>
        <v>374339947.03308111</v>
      </c>
      <c r="J5" s="84">
        <v>336647154.8128773</v>
      </c>
      <c r="K5" s="84">
        <f t="shared" ca="1" si="0"/>
        <v>37692792.220203817</v>
      </c>
      <c r="L5" s="84">
        <f t="shared" ref="L5:L67" ca="1" si="11">SUM(L4,N4:O4)</f>
        <v>41955534.989242315</v>
      </c>
      <c r="M5" s="84">
        <f t="shared" si="1"/>
        <v>84161789</v>
      </c>
      <c r="N5" s="84">
        <f t="shared" ca="1" si="2"/>
        <v>37692792.220203817</v>
      </c>
      <c r="O5" s="107">
        <f t="shared" ca="1" si="3"/>
        <v>0</v>
      </c>
      <c r="P5" s="84">
        <f t="shared" ca="1" si="4"/>
        <v>0</v>
      </c>
      <c r="Q5" s="84">
        <f t="shared" ref="Q5:Q67" ca="1" si="12">SUM(Q4:S4)</f>
        <v>60000000</v>
      </c>
      <c r="R5" s="84">
        <f t="shared" ca="1" si="5"/>
        <v>0</v>
      </c>
      <c r="S5" s="107">
        <f t="shared" ca="1" si="6"/>
        <v>0</v>
      </c>
      <c r="T5" s="84">
        <f t="shared" ca="1" si="7"/>
        <v>0</v>
      </c>
      <c r="U5" s="84">
        <f t="shared" ref="U5:U67" ca="1" si="13">SUM(U4:W4)</f>
        <v>0</v>
      </c>
      <c r="V5" s="84">
        <f t="shared" ca="1" si="8"/>
        <v>0</v>
      </c>
      <c r="W5" s="84">
        <f t="shared" ca="1" si="9"/>
        <v>0</v>
      </c>
      <c r="X5" s="84">
        <f t="shared" ca="1" si="10"/>
        <v>0</v>
      </c>
      <c r="Y5" s="99"/>
      <c r="Z5" s="99"/>
      <c r="AA5" s="99"/>
      <c r="AB5" s="99"/>
      <c r="AC5" s="99"/>
      <c r="AD5" s="99"/>
      <c r="AE5" s="99"/>
      <c r="AF5" s="99"/>
      <c r="AG5" s="99"/>
      <c r="AH5" s="99"/>
    </row>
    <row r="6" spans="1:34" ht="15.5" x14ac:dyDescent="0.35">
      <c r="A6" s="107">
        <v>2027</v>
      </c>
      <c r="B6" s="107">
        <v>24</v>
      </c>
      <c r="C6" s="108">
        <v>0</v>
      </c>
      <c r="D6" s="99"/>
      <c r="E6" s="110">
        <v>0.2</v>
      </c>
      <c r="F6" s="110">
        <v>0.4</v>
      </c>
      <c r="G6" s="110">
        <v>0.4</v>
      </c>
      <c r="H6" s="99"/>
      <c r="I6" s="84">
        <f ca="1"/>
        <v>481905942.09630895</v>
      </c>
      <c r="J6" s="84">
        <v>346073275.1476379</v>
      </c>
      <c r="K6" s="84">
        <f t="shared" ca="1" si="0"/>
        <v>135832666.94867104</v>
      </c>
      <c r="L6" s="84">
        <f t="shared" ca="1" si="11"/>
        <v>79648327.209446132</v>
      </c>
      <c r="M6" s="84">
        <f t="shared" si="1"/>
        <v>86518319</v>
      </c>
      <c r="N6" s="84">
        <f t="shared" ca="1" si="2"/>
        <v>6869991.7905538678</v>
      </c>
      <c r="O6" s="107">
        <f t="shared" ca="1" si="3"/>
        <v>0</v>
      </c>
      <c r="P6" s="84">
        <f t="shared" ca="1" si="4"/>
        <v>128962675.15811718</v>
      </c>
      <c r="Q6" s="84">
        <f t="shared" ca="1" si="12"/>
        <v>60000000</v>
      </c>
      <c r="R6" s="84">
        <f t="shared" ca="1" si="5"/>
        <v>25792535.031623438</v>
      </c>
      <c r="S6" s="107">
        <f t="shared" ca="1" si="6"/>
        <v>0</v>
      </c>
      <c r="T6" s="84">
        <f t="shared" ca="1" si="7"/>
        <v>103170140.12649374</v>
      </c>
      <c r="U6" s="84">
        <f t="shared" ca="1" si="13"/>
        <v>0</v>
      </c>
      <c r="V6" s="84">
        <f t="shared" ca="1" si="8"/>
        <v>103170140.12649374</v>
      </c>
      <c r="W6" s="84">
        <f t="shared" ca="1" si="9"/>
        <v>0</v>
      </c>
      <c r="X6" s="84">
        <f t="shared" ca="1" si="10"/>
        <v>0</v>
      </c>
      <c r="Y6" s="99"/>
      <c r="Z6" s="99"/>
      <c r="AA6" s="99"/>
      <c r="AB6" s="99"/>
      <c r="AC6" s="99"/>
      <c r="AD6" s="99"/>
      <c r="AE6" s="99"/>
      <c r="AF6" s="99"/>
      <c r="AG6" s="99"/>
      <c r="AH6" s="99"/>
    </row>
    <row r="7" spans="1:34" ht="15.5" x14ac:dyDescent="0.35">
      <c r="A7" s="107">
        <v>2028</v>
      </c>
      <c r="B7" s="107">
        <v>25</v>
      </c>
      <c r="C7" s="108">
        <v>0</v>
      </c>
      <c r="D7" s="99"/>
      <c r="E7" s="110">
        <v>0.2</v>
      </c>
      <c r="F7" s="110">
        <v>0.4</v>
      </c>
      <c r="G7" s="110">
        <v>0.4</v>
      </c>
      <c r="H7" s="99"/>
      <c r="I7" s="84">
        <f ca="1"/>
        <v>756596827.28837955</v>
      </c>
      <c r="J7" s="84">
        <v>356109400.12691939</v>
      </c>
      <c r="K7" s="84">
        <f t="shared" ca="1" si="0"/>
        <v>400487427.16146016</v>
      </c>
      <c r="L7" s="84">
        <f t="shared" ca="1" si="11"/>
        <v>86518319</v>
      </c>
      <c r="M7" s="84">
        <f t="shared" si="1"/>
        <v>89027351</v>
      </c>
      <c r="N7" s="84">
        <f t="shared" ca="1" si="2"/>
        <v>2509032</v>
      </c>
      <c r="O7" s="107">
        <f t="shared" ca="1" si="3"/>
        <v>0</v>
      </c>
      <c r="P7" s="84">
        <f t="shared" ca="1" si="4"/>
        <v>397978395.16146016</v>
      </c>
      <c r="Q7" s="84">
        <f t="shared" ca="1" si="12"/>
        <v>85792535.031623438</v>
      </c>
      <c r="R7" s="84">
        <f t="shared" ca="1" si="5"/>
        <v>79595679.032292038</v>
      </c>
      <c r="S7" s="107">
        <f t="shared" ca="1" si="6"/>
        <v>0</v>
      </c>
      <c r="T7" s="84">
        <f t="shared" ca="1" si="7"/>
        <v>318382716.12916815</v>
      </c>
      <c r="U7" s="84">
        <f t="shared" ca="1" si="13"/>
        <v>103170140.12649374</v>
      </c>
      <c r="V7" s="84">
        <f t="shared" ca="1" si="8"/>
        <v>318382716.12916815</v>
      </c>
      <c r="W7" s="84">
        <f t="shared" ca="1" si="9"/>
        <v>0</v>
      </c>
      <c r="X7" s="84">
        <f t="shared" ca="1" si="10"/>
        <v>0</v>
      </c>
      <c r="Y7" s="99"/>
      <c r="Z7" s="99"/>
      <c r="AA7" s="99"/>
      <c r="AB7" s="99"/>
      <c r="AC7" s="99"/>
      <c r="AD7" s="99"/>
      <c r="AE7" s="99"/>
      <c r="AF7" s="99"/>
      <c r="AG7" s="99"/>
      <c r="AH7" s="99"/>
    </row>
    <row r="8" spans="1:34" ht="15.5" x14ac:dyDescent="0.35">
      <c r="A8" s="107">
        <v>2029</v>
      </c>
      <c r="B8" s="107">
        <v>26</v>
      </c>
      <c r="C8" s="108">
        <v>0</v>
      </c>
      <c r="D8" s="99"/>
      <c r="E8" s="110">
        <v>0.2</v>
      </c>
      <c r="F8" s="110">
        <v>0.4</v>
      </c>
      <c r="G8" s="110">
        <v>0.4</v>
      </c>
      <c r="H8" s="99"/>
      <c r="I8" s="84">
        <f ca="1"/>
        <v>853829570.13538694</v>
      </c>
      <c r="J8" s="84">
        <v>366436572.7306</v>
      </c>
      <c r="K8" s="84">
        <f t="shared" ca="1" si="0"/>
        <v>487392997.40478694</v>
      </c>
      <c r="L8" s="84">
        <f t="shared" ca="1" si="11"/>
        <v>89027351</v>
      </c>
      <c r="M8" s="84">
        <f t="shared" si="1"/>
        <v>91609144</v>
      </c>
      <c r="N8" s="84">
        <f t="shared" ca="1" si="2"/>
        <v>2581793</v>
      </c>
      <c r="O8" s="107">
        <f t="shared" ca="1" si="3"/>
        <v>0</v>
      </c>
      <c r="P8" s="84">
        <f t="shared" ca="1" si="4"/>
        <v>484811204.40478694</v>
      </c>
      <c r="Q8" s="84">
        <f t="shared" ca="1" si="12"/>
        <v>165388214.06391549</v>
      </c>
      <c r="R8" s="84">
        <f t="shared" ca="1" si="5"/>
        <v>96962240.880957395</v>
      </c>
      <c r="S8" s="107">
        <f t="shared" ca="1" si="6"/>
        <v>0</v>
      </c>
      <c r="T8" s="84">
        <f t="shared" ca="1" si="7"/>
        <v>387848963.52382958</v>
      </c>
      <c r="U8" s="84">
        <f t="shared" ca="1" si="13"/>
        <v>421552856.2556619</v>
      </c>
      <c r="V8" s="84">
        <f t="shared" ca="1" si="8"/>
        <v>387848963.52382958</v>
      </c>
      <c r="W8" s="84">
        <f t="shared" ca="1" si="9"/>
        <v>0</v>
      </c>
      <c r="X8" s="84">
        <f t="shared" ca="1" si="10"/>
        <v>0</v>
      </c>
      <c r="Y8" s="99"/>
      <c r="Z8" s="99"/>
      <c r="AA8" s="99"/>
      <c r="AB8" s="99"/>
      <c r="AC8" s="99"/>
      <c r="AD8" s="99"/>
      <c r="AE8" s="99"/>
      <c r="AF8" s="99"/>
      <c r="AG8" s="99"/>
      <c r="AH8" s="99"/>
    </row>
    <row r="9" spans="1:34" ht="15.5" x14ac:dyDescent="0.35">
      <c r="A9" s="107">
        <v>2030</v>
      </c>
      <c r="B9" s="107">
        <v>27</v>
      </c>
      <c r="C9" s="108">
        <v>0</v>
      </c>
      <c r="D9" s="99"/>
      <c r="E9" s="110">
        <v>0.2</v>
      </c>
      <c r="F9" s="110">
        <v>0.4</v>
      </c>
      <c r="G9" s="110">
        <v>0.4</v>
      </c>
      <c r="H9" s="99"/>
      <c r="I9" s="84">
        <f ca="1"/>
        <v>1118830845.1391253</v>
      </c>
      <c r="J9" s="84">
        <v>377063233.33978736</v>
      </c>
      <c r="K9" s="84">
        <f t="shared" ca="1" si="0"/>
        <v>741767611.79933798</v>
      </c>
      <c r="L9" s="84">
        <f t="shared" ca="1" si="11"/>
        <v>91609144</v>
      </c>
      <c r="M9" s="84">
        <f t="shared" si="1"/>
        <v>94265809</v>
      </c>
      <c r="N9" s="84">
        <f t="shared" ca="1" si="2"/>
        <v>2656665</v>
      </c>
      <c r="O9" s="107">
        <f t="shared" ca="1" si="3"/>
        <v>0</v>
      </c>
      <c r="P9" s="84">
        <f t="shared" ca="1" si="4"/>
        <v>739110946.79933798</v>
      </c>
      <c r="Q9" s="84">
        <f t="shared" ca="1" si="12"/>
        <v>262350454.94487289</v>
      </c>
      <c r="R9" s="84">
        <f t="shared" ca="1" si="5"/>
        <v>147822189.3598676</v>
      </c>
      <c r="S9" s="107">
        <f t="shared" ca="1" si="6"/>
        <v>0</v>
      </c>
      <c r="T9" s="84">
        <f t="shared" ca="1" si="7"/>
        <v>591288757.43947041</v>
      </c>
      <c r="U9" s="84">
        <f t="shared" ca="1" si="13"/>
        <v>809401819.77949142</v>
      </c>
      <c r="V9" s="84">
        <f t="shared" ca="1" si="8"/>
        <v>591288757.43947041</v>
      </c>
      <c r="W9" s="84">
        <f t="shared" ca="1" si="9"/>
        <v>0</v>
      </c>
      <c r="X9" s="84">
        <f t="shared" ca="1" si="10"/>
        <v>0</v>
      </c>
      <c r="Y9" s="99"/>
      <c r="Z9" s="99"/>
      <c r="AA9" s="99"/>
      <c r="AB9" s="99"/>
      <c r="AC9" s="99"/>
      <c r="AD9" s="99"/>
      <c r="AE9" s="99"/>
      <c r="AF9" s="99"/>
      <c r="AG9" s="99"/>
      <c r="AH9" s="99"/>
    </row>
    <row r="10" spans="1:34" ht="15.5" x14ac:dyDescent="0.35">
      <c r="A10" s="107">
        <v>2031</v>
      </c>
      <c r="B10" s="107">
        <v>28</v>
      </c>
      <c r="C10" s="111" t="str">
        <v>Buy car</v>
      </c>
      <c r="D10" s="99"/>
      <c r="E10" s="110">
        <v>0.2</v>
      </c>
      <c r="F10" s="110">
        <v>0.4</v>
      </c>
      <c r="G10" s="110">
        <v>0.4</v>
      </c>
      <c r="H10" s="99"/>
      <c r="I10" s="84">
        <f ca="1"/>
        <v>798806535.4502008</v>
      </c>
      <c r="J10" s="84">
        <v>959729182.43784022</v>
      </c>
      <c r="K10" s="84">
        <f t="shared" ca="1" si="0"/>
        <v>-160922646.98763943</v>
      </c>
      <c r="L10" s="84">
        <f t="shared" ca="1" si="11"/>
        <v>94265809</v>
      </c>
      <c r="M10" s="84">
        <f t="shared" si="1"/>
        <v>239932296</v>
      </c>
      <c r="N10" s="107">
        <f t="shared" ca="1" si="2"/>
        <v>0</v>
      </c>
      <c r="O10" s="84">
        <f t="shared" ca="1" si="3"/>
        <v>-94265809</v>
      </c>
      <c r="P10" s="84">
        <f t="shared" ca="1" si="4"/>
        <v>-66656837.987639427</v>
      </c>
      <c r="Q10" s="84">
        <f t="shared" ca="1" si="12"/>
        <v>410172644.30474049</v>
      </c>
      <c r="R10" s="84">
        <f t="shared" ca="1" si="5"/>
        <v>0</v>
      </c>
      <c r="S10" s="107">
        <f t="shared" ca="1" si="6"/>
        <v>-66656837.987639427</v>
      </c>
      <c r="T10" s="84">
        <f t="shared" ca="1" si="7"/>
        <v>0</v>
      </c>
      <c r="U10" s="84">
        <f t="shared" ca="1" si="13"/>
        <v>1400690577.2189617</v>
      </c>
      <c r="V10" s="84">
        <f t="shared" ca="1" si="8"/>
        <v>0</v>
      </c>
      <c r="W10" s="84">
        <f t="shared" ca="1" si="9"/>
        <v>0</v>
      </c>
      <c r="X10" s="84">
        <f t="shared" ca="1" si="10"/>
        <v>0</v>
      </c>
      <c r="Y10" s="99"/>
      <c r="Z10" s="99"/>
      <c r="AA10" s="99"/>
      <c r="AB10" s="99"/>
      <c r="AC10" s="99"/>
      <c r="AD10" s="99"/>
      <c r="AE10" s="99"/>
      <c r="AF10" s="99"/>
      <c r="AG10" s="99"/>
      <c r="AH10" s="99"/>
    </row>
    <row r="11" spans="1:34" ht="15.5" x14ac:dyDescent="0.35">
      <c r="A11" s="107">
        <v>2032</v>
      </c>
      <c r="B11" s="107">
        <v>29</v>
      </c>
      <c r="C11" s="108">
        <v>0</v>
      </c>
      <c r="D11" s="99"/>
      <c r="E11" s="110">
        <v>0.2</v>
      </c>
      <c r="F11" s="110">
        <v>0.4</v>
      </c>
      <c r="G11" s="110">
        <v>0.4</v>
      </c>
      <c r="H11" s="99"/>
      <c r="I11" s="84">
        <f ca="1"/>
        <v>1356934937.9941497</v>
      </c>
      <c r="J11" s="84">
        <v>453975793.2140485</v>
      </c>
      <c r="K11" s="84">
        <f t="shared" ca="1" si="0"/>
        <v>902959144.78010118</v>
      </c>
      <c r="L11" s="84">
        <f t="shared" ca="1" si="11"/>
        <v>0</v>
      </c>
      <c r="M11" s="84">
        <f t="shared" si="1"/>
        <v>113493949</v>
      </c>
      <c r="N11" s="84">
        <f t="shared" ca="1" si="2"/>
        <v>113493949</v>
      </c>
      <c r="O11" s="107">
        <f t="shared" ca="1" si="3"/>
        <v>0</v>
      </c>
      <c r="P11" s="84">
        <f t="shared" ca="1" si="4"/>
        <v>789465195.78010118</v>
      </c>
      <c r="Q11" s="84">
        <f t="shared" ca="1" si="12"/>
        <v>343515806.31710106</v>
      </c>
      <c r="R11" s="84">
        <f t="shared" ca="1" si="5"/>
        <v>157893039.15602025</v>
      </c>
      <c r="S11" s="107">
        <f t="shared" ca="1" si="6"/>
        <v>0</v>
      </c>
      <c r="T11" s="84">
        <f t="shared" ca="1" si="7"/>
        <v>631572156.6240809</v>
      </c>
      <c r="U11" s="84">
        <f t="shared" ca="1" si="13"/>
        <v>1400690577.2189617</v>
      </c>
      <c r="V11" s="84">
        <f t="shared" ca="1" si="8"/>
        <v>631572156.6240809</v>
      </c>
      <c r="W11" s="84">
        <f t="shared" ca="1" si="9"/>
        <v>0</v>
      </c>
      <c r="X11" s="84">
        <f t="shared" ca="1" si="10"/>
        <v>0</v>
      </c>
      <c r="Y11" s="99"/>
      <c r="Z11" s="99"/>
      <c r="AA11" s="99"/>
      <c r="AB11" s="99"/>
      <c r="AC11" s="99"/>
      <c r="AD11" s="99"/>
      <c r="AE11" s="99"/>
      <c r="AF11" s="99"/>
      <c r="AG11" s="99"/>
      <c r="AH11" s="99"/>
    </row>
    <row r="12" spans="1:34" ht="31" x14ac:dyDescent="0.35">
      <c r="A12" s="107">
        <v>2033</v>
      </c>
      <c r="B12" s="107">
        <v>30</v>
      </c>
      <c r="C12" s="111" t="str">
        <v>Nhi's 6 months of maternity leave
Buy apartment</v>
      </c>
      <c r="D12" s="99"/>
      <c r="E12" s="110">
        <v>0.2</v>
      </c>
      <c r="F12" s="110">
        <v>0.4</v>
      </c>
      <c r="G12" s="110">
        <v>0.4</v>
      </c>
      <c r="H12" s="99"/>
      <c r="I12" s="84">
        <f ca="1"/>
        <v>729412454.02108932</v>
      </c>
      <c r="J12" s="84">
        <v>1672561156.7174706</v>
      </c>
      <c r="K12" s="84">
        <f t="shared" ca="1" si="0"/>
        <v>-943148702.69638133</v>
      </c>
      <c r="L12" s="84">
        <f t="shared" ca="1" si="11"/>
        <v>113493949</v>
      </c>
      <c r="M12" s="84">
        <f t="shared" si="1"/>
        <v>418140290</v>
      </c>
      <c r="N12" s="107">
        <f t="shared" ca="1" si="2"/>
        <v>0</v>
      </c>
      <c r="O12" s="84">
        <f t="shared" ca="1" si="3"/>
        <v>-113493949</v>
      </c>
      <c r="P12" s="84">
        <f t="shared" ca="1" si="4"/>
        <v>-829654753.69638133</v>
      </c>
      <c r="Q12" s="84">
        <f t="shared" ca="1" si="12"/>
        <v>501408845.47312129</v>
      </c>
      <c r="R12" s="107">
        <f t="shared" ca="1" si="5"/>
        <v>0</v>
      </c>
      <c r="S12" s="84">
        <f t="shared" ca="1" si="6"/>
        <v>-501408845.47312129</v>
      </c>
      <c r="T12" s="84">
        <f t="shared" ca="1" si="7"/>
        <v>-328245908.22326005</v>
      </c>
      <c r="U12" s="84">
        <f t="shared" ca="1" si="13"/>
        <v>2032262733.8430426</v>
      </c>
      <c r="V12" s="107">
        <f t="shared" ca="1" si="8"/>
        <v>0</v>
      </c>
      <c r="W12" s="84">
        <f t="shared" ca="1" si="9"/>
        <v>-328245908.22326005</v>
      </c>
      <c r="X12" s="84">
        <f t="shared" ca="1" si="10"/>
        <v>0</v>
      </c>
      <c r="Y12" s="99"/>
      <c r="Z12" s="99"/>
      <c r="AA12" s="99"/>
      <c r="AB12" s="99"/>
      <c r="AC12" s="99"/>
      <c r="AD12" s="99"/>
      <c r="AE12" s="99"/>
      <c r="AF12" s="99"/>
      <c r="AG12" s="99"/>
      <c r="AH12" s="99"/>
    </row>
    <row r="13" spans="1:34" ht="15.5" x14ac:dyDescent="0.35">
      <c r="A13" s="107">
        <v>2034</v>
      </c>
      <c r="B13" s="107">
        <v>31</v>
      </c>
      <c r="C13" s="111" t="str">
        <v>Child is born</v>
      </c>
      <c r="D13" s="99"/>
      <c r="E13" s="110">
        <v>0.2</v>
      </c>
      <c r="F13" s="110">
        <v>0.4</v>
      </c>
      <c r="G13" s="110">
        <v>0.4</v>
      </c>
      <c r="H13" s="99"/>
      <c r="I13" s="84">
        <f ca="1"/>
        <v>1172548380.1033485</v>
      </c>
      <c r="J13" s="84">
        <v>912257006.55613756</v>
      </c>
      <c r="K13" s="84">
        <f t="shared" ca="1" si="0"/>
        <v>260291373.54721093</v>
      </c>
      <c r="L13" s="84">
        <f t="shared" ca="1" si="11"/>
        <v>0</v>
      </c>
      <c r="M13" s="84">
        <f t="shared" si="1"/>
        <v>228064252</v>
      </c>
      <c r="N13" s="84">
        <f t="shared" ca="1" si="2"/>
        <v>228064252</v>
      </c>
      <c r="O13" s="107">
        <f t="shared" ca="1" si="3"/>
        <v>0</v>
      </c>
      <c r="P13" s="84">
        <f t="shared" ca="1" si="4"/>
        <v>32227121.547210932</v>
      </c>
      <c r="Q13" s="84">
        <f t="shared" ca="1" si="12"/>
        <v>0</v>
      </c>
      <c r="R13" s="84">
        <f t="shared" ca="1" si="5"/>
        <v>6445424.3094421867</v>
      </c>
      <c r="S13" s="107">
        <f t="shared" ca="1" si="6"/>
        <v>0</v>
      </c>
      <c r="T13" s="84">
        <f t="shared" ca="1" si="7"/>
        <v>25781697.237768747</v>
      </c>
      <c r="U13" s="84">
        <f t="shared" ca="1" si="13"/>
        <v>1704016825.6197824</v>
      </c>
      <c r="V13" s="84">
        <f t="shared" ca="1" si="8"/>
        <v>25781697.237768747</v>
      </c>
      <c r="W13" s="84">
        <f t="shared" ca="1" si="9"/>
        <v>0</v>
      </c>
      <c r="X13" s="84">
        <f t="shared" ca="1" si="10"/>
        <v>0</v>
      </c>
      <c r="Y13" s="99"/>
      <c r="Z13" s="99"/>
      <c r="AA13" s="99"/>
      <c r="AB13" s="99"/>
      <c r="AC13" s="99"/>
      <c r="AD13" s="99"/>
      <c r="AE13" s="99"/>
      <c r="AF13" s="99"/>
      <c r="AG13" s="99"/>
      <c r="AH13" s="99"/>
    </row>
    <row r="14" spans="1:34" ht="15.5" x14ac:dyDescent="0.35">
      <c r="A14" s="107">
        <v>2035</v>
      </c>
      <c r="B14" s="107">
        <v>32</v>
      </c>
      <c r="C14" s="108">
        <v>0</v>
      </c>
      <c r="D14" s="99"/>
      <c r="E14" s="110">
        <v>0.2</v>
      </c>
      <c r="F14" s="110">
        <v>0.4</v>
      </c>
      <c r="G14" s="110">
        <v>0.4</v>
      </c>
      <c r="H14" s="99"/>
      <c r="I14" s="84">
        <f ca="1"/>
        <v>845102003.83103848</v>
      </c>
      <c r="J14" s="84">
        <f ca="1"/>
        <v>803444700.89052069</v>
      </c>
      <c r="K14" s="84">
        <f t="shared" ca="1" si="0"/>
        <v>41657302.940517783</v>
      </c>
      <c r="L14" s="84">
        <f t="shared" ca="1" si="11"/>
        <v>228064252</v>
      </c>
      <c r="M14" s="84">
        <f t="shared" ca="1" si="1"/>
        <v>200861176</v>
      </c>
      <c r="N14" s="84">
        <f t="shared" ca="1" si="2"/>
        <v>0</v>
      </c>
      <c r="O14" s="107">
        <f t="shared" ca="1" si="3"/>
        <v>0</v>
      </c>
      <c r="P14" s="84">
        <f t="shared" ca="1" si="4"/>
        <v>41657302.940517783</v>
      </c>
      <c r="Q14" s="84">
        <f t="shared" ca="1" si="12"/>
        <v>6445424.3094421867</v>
      </c>
      <c r="R14" s="84">
        <f t="shared" ca="1" si="5"/>
        <v>8331460.588103557</v>
      </c>
      <c r="S14" s="107">
        <f t="shared" ca="1" si="6"/>
        <v>0</v>
      </c>
      <c r="T14" s="84">
        <f t="shared" ca="1" si="7"/>
        <v>33325842.352414228</v>
      </c>
      <c r="U14" s="84">
        <f t="shared" ca="1" si="13"/>
        <v>1729798522.8575511</v>
      </c>
      <c r="V14" s="84">
        <f t="shared" ca="1" si="8"/>
        <v>33325842.352414228</v>
      </c>
      <c r="W14" s="84">
        <f t="shared" ca="1" si="9"/>
        <v>0</v>
      </c>
      <c r="X14" s="84">
        <f t="shared" ca="1" si="10"/>
        <v>0</v>
      </c>
      <c r="Y14" s="99"/>
      <c r="Z14" s="99"/>
      <c r="AA14" s="99"/>
      <c r="AB14" s="99"/>
      <c r="AC14" s="99"/>
      <c r="AD14" s="99"/>
      <c r="AE14" s="99"/>
      <c r="AF14" s="99"/>
      <c r="AG14" s="99"/>
      <c r="AH14" s="99"/>
    </row>
    <row r="15" spans="1:34" ht="15.5" x14ac:dyDescent="0.35">
      <c r="A15" s="107">
        <v>2036</v>
      </c>
      <c r="B15" s="107">
        <v>33</v>
      </c>
      <c r="C15" s="108">
        <v>0</v>
      </c>
      <c r="D15" s="99"/>
      <c r="E15" s="110">
        <v>0.2</v>
      </c>
      <c r="F15" s="110">
        <v>0.4</v>
      </c>
      <c r="G15" s="110">
        <v>0.4</v>
      </c>
      <c r="H15" s="99"/>
      <c r="I15" s="84">
        <f ca="1"/>
        <v>1135599731.5598364</v>
      </c>
      <c r="J15" s="84">
        <f ca="1"/>
        <v>810029127.71149611</v>
      </c>
      <c r="K15" s="84">
        <f t="shared" ca="1" si="0"/>
        <v>325570603.84834027</v>
      </c>
      <c r="L15" s="84">
        <f t="shared" ca="1" si="11"/>
        <v>228064252</v>
      </c>
      <c r="M15" s="84">
        <f t="shared" ca="1" si="1"/>
        <v>202507282</v>
      </c>
      <c r="N15" s="84">
        <f t="shared" ca="1" si="2"/>
        <v>0</v>
      </c>
      <c r="O15" s="107">
        <f t="shared" ca="1" si="3"/>
        <v>0</v>
      </c>
      <c r="P15" s="84">
        <f t="shared" ca="1" si="4"/>
        <v>325570603.84834027</v>
      </c>
      <c r="Q15" s="84">
        <f t="shared" ca="1" si="12"/>
        <v>14776884.897545744</v>
      </c>
      <c r="R15" s="84">
        <f t="shared" ca="1" si="5"/>
        <v>65114120.769668058</v>
      </c>
      <c r="S15" s="107">
        <f t="shared" ca="1" si="6"/>
        <v>0</v>
      </c>
      <c r="T15" s="84">
        <f t="shared" ca="1" si="7"/>
        <v>260456483.07867223</v>
      </c>
      <c r="U15" s="84">
        <f t="shared" ca="1" si="13"/>
        <v>1763124365.2099652</v>
      </c>
      <c r="V15" s="84">
        <f t="shared" ca="1" si="8"/>
        <v>260456483.07867223</v>
      </c>
      <c r="W15" s="84">
        <f t="shared" ca="1" si="9"/>
        <v>0</v>
      </c>
      <c r="X15" s="84">
        <f t="shared" ca="1" si="10"/>
        <v>0</v>
      </c>
      <c r="Y15" s="99"/>
      <c r="Z15" s="99"/>
      <c r="AA15" s="99"/>
      <c r="AB15" s="99"/>
      <c r="AC15" s="99"/>
      <c r="AD15" s="99"/>
      <c r="AE15" s="99"/>
      <c r="AF15" s="99"/>
      <c r="AG15" s="99"/>
      <c r="AH15" s="99"/>
    </row>
    <row r="16" spans="1:34" ht="15.5" x14ac:dyDescent="0.35">
      <c r="A16" s="107">
        <v>2037</v>
      </c>
      <c r="B16" s="107">
        <v>34</v>
      </c>
      <c r="C16" s="108">
        <v>0</v>
      </c>
      <c r="D16" s="99"/>
      <c r="E16" s="110">
        <v>0.1</v>
      </c>
      <c r="F16" s="110">
        <v>0.3</v>
      </c>
      <c r="G16" s="110">
        <v>0.6</v>
      </c>
      <c r="H16" s="99"/>
      <c r="I16" s="84">
        <f ca="1"/>
        <v>1473837915.5419178</v>
      </c>
      <c r="J16" s="84">
        <f ca="1"/>
        <v>856939821.33651066</v>
      </c>
      <c r="K16" s="84">
        <f t="shared" ca="1" si="0"/>
        <v>616898094.20540714</v>
      </c>
      <c r="L16" s="84">
        <f t="shared" ca="1" si="11"/>
        <v>228064252</v>
      </c>
      <c r="M16" s="84">
        <f t="shared" ca="1" si="1"/>
        <v>214234956</v>
      </c>
      <c r="N16" s="84">
        <f t="shared" ca="1" si="2"/>
        <v>0</v>
      </c>
      <c r="O16" s="107">
        <f t="shared" ca="1" si="3"/>
        <v>0</v>
      </c>
      <c r="P16" s="84">
        <f t="shared" ca="1" si="4"/>
        <v>616898094.20540714</v>
      </c>
      <c r="Q16" s="84">
        <f t="shared" ca="1" si="12"/>
        <v>79891005.667213798</v>
      </c>
      <c r="R16" s="84">
        <f t="shared" ca="1" si="5"/>
        <v>61689809.42054072</v>
      </c>
      <c r="S16" s="107">
        <f t="shared" ca="1" si="6"/>
        <v>0</v>
      </c>
      <c r="T16" s="84">
        <f t="shared" ca="1" si="7"/>
        <v>555208284.78486645</v>
      </c>
      <c r="U16" s="84">
        <f t="shared" ca="1" si="13"/>
        <v>2023580848.2886374</v>
      </c>
      <c r="V16" s="84">
        <f t="shared" ca="1" si="8"/>
        <v>555208284.78486645</v>
      </c>
      <c r="W16" s="84">
        <f t="shared" ca="1" si="9"/>
        <v>0</v>
      </c>
      <c r="X16" s="84">
        <f t="shared" ca="1" si="10"/>
        <v>0</v>
      </c>
      <c r="Y16" s="99"/>
      <c r="Z16" s="99"/>
      <c r="AA16" s="99"/>
      <c r="AB16" s="99"/>
      <c r="AC16" s="99"/>
      <c r="AD16" s="99"/>
      <c r="AE16" s="99"/>
      <c r="AF16" s="99"/>
      <c r="AG16" s="99"/>
      <c r="AH16" s="99"/>
    </row>
    <row r="17" spans="1:34" ht="15.5" x14ac:dyDescent="0.35">
      <c r="A17" s="107">
        <v>2038</v>
      </c>
      <c r="B17" s="107">
        <v>35</v>
      </c>
      <c r="C17" s="108">
        <v>0</v>
      </c>
      <c r="D17" s="99"/>
      <c r="E17" s="110">
        <v>0.1</v>
      </c>
      <c r="F17" s="110">
        <v>0.3</v>
      </c>
      <c r="G17" s="110">
        <v>0.6</v>
      </c>
      <c r="H17" s="99"/>
      <c r="I17" s="84">
        <f ca="1"/>
        <v>1139901533.4622598</v>
      </c>
      <c r="J17" s="84">
        <f ca="1"/>
        <v>860466555.2050451</v>
      </c>
      <c r="K17" s="84">
        <f t="shared" ca="1" si="0"/>
        <v>279434978.25721467</v>
      </c>
      <c r="L17" s="84">
        <f t="shared" ca="1" si="11"/>
        <v>228064252</v>
      </c>
      <c r="M17" s="84">
        <f t="shared" ca="1" si="1"/>
        <v>215116639</v>
      </c>
      <c r="N17" s="84">
        <f t="shared" ca="1" si="2"/>
        <v>0</v>
      </c>
      <c r="O17" s="107">
        <f t="shared" ca="1" si="3"/>
        <v>0</v>
      </c>
      <c r="P17" s="84">
        <f t="shared" ca="1" si="4"/>
        <v>279434978.25721467</v>
      </c>
      <c r="Q17" s="84">
        <f t="shared" ca="1" si="12"/>
        <v>141580815.08775452</v>
      </c>
      <c r="R17" s="84">
        <f t="shared" ca="1" si="5"/>
        <v>27943497.825721469</v>
      </c>
      <c r="S17" s="107">
        <f t="shared" ca="1" si="6"/>
        <v>0</v>
      </c>
      <c r="T17" s="84">
        <f t="shared" ca="1" si="7"/>
        <v>251491480.43149319</v>
      </c>
      <c r="U17" s="84">
        <f t="shared" ca="1" si="13"/>
        <v>2578789133.073504</v>
      </c>
      <c r="V17" s="84">
        <f t="shared" ca="1" si="8"/>
        <v>251491480.43149319</v>
      </c>
      <c r="W17" s="84">
        <f t="shared" ca="1" si="9"/>
        <v>0</v>
      </c>
      <c r="X17" s="84">
        <f t="shared" ca="1" si="10"/>
        <v>0</v>
      </c>
      <c r="Y17" s="99"/>
      <c r="Z17" s="99"/>
      <c r="AA17" s="99"/>
      <c r="AB17" s="99"/>
      <c r="AC17" s="99"/>
      <c r="AD17" s="99"/>
      <c r="AE17" s="99"/>
      <c r="AF17" s="99"/>
      <c r="AG17" s="99"/>
      <c r="AH17" s="99"/>
    </row>
    <row r="18" spans="1:34" ht="15.5" x14ac:dyDescent="0.35">
      <c r="A18" s="107">
        <v>2039</v>
      </c>
      <c r="B18" s="107">
        <v>36</v>
      </c>
      <c r="C18" s="108">
        <v>0</v>
      </c>
      <c r="D18" s="99"/>
      <c r="E18" s="110">
        <v>0.1</v>
      </c>
      <c r="F18" s="110">
        <v>0.3</v>
      </c>
      <c r="G18" s="110">
        <v>0.6</v>
      </c>
      <c r="H18" s="99"/>
      <c r="I18" s="84">
        <f ca="1"/>
        <v>1667290967.6238813</v>
      </c>
      <c r="J18" s="84">
        <f ca="1"/>
        <v>864426713.45133173</v>
      </c>
      <c r="K18" s="84">
        <f t="shared" ca="1" si="0"/>
        <v>802864254.17254961</v>
      </c>
      <c r="L18" s="84">
        <f t="shared" ca="1" si="11"/>
        <v>228064252</v>
      </c>
      <c r="M18" s="84">
        <f t="shared" ca="1" si="1"/>
        <v>216106679</v>
      </c>
      <c r="N18" s="84">
        <f t="shared" ca="1" si="2"/>
        <v>0</v>
      </c>
      <c r="O18" s="107">
        <f t="shared" ca="1" si="3"/>
        <v>0</v>
      </c>
      <c r="P18" s="84">
        <f t="shared" ca="1" si="4"/>
        <v>802864254.17254961</v>
      </c>
      <c r="Q18" s="84">
        <f t="shared" ca="1" si="12"/>
        <v>169524312.91347599</v>
      </c>
      <c r="R18" s="84">
        <f t="shared" ca="1" si="5"/>
        <v>80286425.417254969</v>
      </c>
      <c r="S18" s="107">
        <f t="shared" ca="1" si="6"/>
        <v>0</v>
      </c>
      <c r="T18" s="84">
        <f t="shared" ca="1" si="7"/>
        <v>722577828.75529468</v>
      </c>
      <c r="U18" s="84">
        <f t="shared" ca="1" si="13"/>
        <v>2830280613.5049973</v>
      </c>
      <c r="V18" s="84">
        <f t="shared" ca="1" si="8"/>
        <v>722577828.75529468</v>
      </c>
      <c r="W18" s="84">
        <f t="shared" ca="1" si="9"/>
        <v>0</v>
      </c>
      <c r="X18" s="84">
        <f t="shared" ca="1" si="10"/>
        <v>0</v>
      </c>
      <c r="Y18" s="99"/>
      <c r="Z18" s="99"/>
      <c r="AA18" s="99"/>
      <c r="AB18" s="99"/>
      <c r="AC18" s="99"/>
      <c r="AD18" s="99"/>
      <c r="AE18" s="99"/>
      <c r="AF18" s="99"/>
      <c r="AG18" s="99"/>
      <c r="AH18" s="99"/>
    </row>
    <row r="19" spans="1:34" ht="15.5" x14ac:dyDescent="0.35">
      <c r="A19" s="107">
        <v>2040</v>
      </c>
      <c r="B19" s="107">
        <v>37</v>
      </c>
      <c r="C19" s="108">
        <v>0</v>
      </c>
      <c r="D19" s="99"/>
      <c r="E19" s="110">
        <v>0.1</v>
      </c>
      <c r="F19" s="110">
        <v>0.3</v>
      </c>
      <c r="G19" s="110">
        <v>0.6</v>
      </c>
      <c r="H19" s="99"/>
      <c r="I19" s="84">
        <f ca="1"/>
        <v>2085626462.9613633</v>
      </c>
      <c r="J19" s="84">
        <f ca="1"/>
        <v>829640043.19063044</v>
      </c>
      <c r="K19" s="84">
        <f t="shared" ca="1" si="0"/>
        <v>1255986419.7707329</v>
      </c>
      <c r="L19" s="84">
        <f t="shared" ca="1" si="11"/>
        <v>228064252</v>
      </c>
      <c r="M19" s="84">
        <f t="shared" ca="1" si="1"/>
        <v>207410011</v>
      </c>
      <c r="N19" s="107">
        <f t="shared" ca="1" si="2"/>
        <v>0</v>
      </c>
      <c r="O19" s="107">
        <f t="shared" ca="1" si="3"/>
        <v>0</v>
      </c>
      <c r="P19" s="84">
        <f t="shared" ca="1" si="4"/>
        <v>1255986419.7707329</v>
      </c>
      <c r="Q19" s="84">
        <f t="shared" ca="1" si="12"/>
        <v>249810738.33073097</v>
      </c>
      <c r="R19" s="84">
        <f t="shared" ca="1" si="5"/>
        <v>125598641.9770733</v>
      </c>
      <c r="S19" s="107">
        <f t="shared" ca="1" si="6"/>
        <v>0</v>
      </c>
      <c r="T19" s="84">
        <f t="shared" ca="1" si="7"/>
        <v>1130387777.7936597</v>
      </c>
      <c r="U19" s="84">
        <f t="shared" ca="1" si="13"/>
        <v>3552858442.2602921</v>
      </c>
      <c r="V19" s="84">
        <f t="shared" ca="1" si="8"/>
        <v>1130387777.7936597</v>
      </c>
      <c r="W19" s="84">
        <f t="shared" ca="1" si="9"/>
        <v>0</v>
      </c>
      <c r="X19" s="84">
        <f t="shared" ca="1" si="10"/>
        <v>0</v>
      </c>
      <c r="Y19" s="99"/>
      <c r="Z19" s="99"/>
      <c r="AA19" s="99"/>
      <c r="AB19" s="99"/>
      <c r="AC19" s="99"/>
      <c r="AD19" s="99"/>
      <c r="AE19" s="99"/>
      <c r="AF19" s="99"/>
      <c r="AG19" s="99"/>
      <c r="AH19" s="99"/>
    </row>
    <row r="20" spans="1:34" ht="15.5" x14ac:dyDescent="0.35">
      <c r="A20" s="107">
        <v>2041</v>
      </c>
      <c r="B20" s="107">
        <v>38</v>
      </c>
      <c r="C20" s="108">
        <v>0</v>
      </c>
      <c r="D20" s="99"/>
      <c r="E20" s="110">
        <v>0.1</v>
      </c>
      <c r="F20" s="110">
        <v>0.3</v>
      </c>
      <c r="G20" s="110">
        <v>0.6</v>
      </c>
      <c r="H20" s="99"/>
      <c r="I20" s="84">
        <f ca="1"/>
        <v>1845767356.5604553</v>
      </c>
      <c r="J20" s="84">
        <f ca="1"/>
        <v>832440266.4120506</v>
      </c>
      <c r="K20" s="84">
        <f t="shared" ca="1" si="0"/>
        <v>1013327090.1484047</v>
      </c>
      <c r="L20" s="84">
        <f t="shared" ca="1" si="11"/>
        <v>228064252</v>
      </c>
      <c r="M20" s="84">
        <f t="shared" ca="1" si="1"/>
        <v>208110067</v>
      </c>
      <c r="N20" s="107">
        <f t="shared" ca="1" si="2"/>
        <v>0</v>
      </c>
      <c r="O20" s="107">
        <f t="shared" ca="1" si="3"/>
        <v>0</v>
      </c>
      <c r="P20" s="84">
        <f t="shared" ca="1" si="4"/>
        <v>1013327090.1484047</v>
      </c>
      <c r="Q20" s="84">
        <f t="shared" ca="1" si="12"/>
        <v>375409380.30780429</v>
      </c>
      <c r="R20" s="84">
        <f t="shared" ca="1" si="5"/>
        <v>101332709.01484048</v>
      </c>
      <c r="S20" s="107">
        <f t="shared" ca="1" si="6"/>
        <v>0</v>
      </c>
      <c r="T20" s="84">
        <f t="shared" ca="1" si="7"/>
        <v>911994381.13356423</v>
      </c>
      <c r="U20" s="84">
        <f t="shared" ca="1" si="13"/>
        <v>4683246220.0539513</v>
      </c>
      <c r="V20" s="84">
        <f t="shared" ca="1" si="8"/>
        <v>911994381.13356423</v>
      </c>
      <c r="W20" s="84">
        <f t="shared" ca="1" si="9"/>
        <v>0</v>
      </c>
      <c r="X20" s="84">
        <f t="shared" ca="1" si="10"/>
        <v>0</v>
      </c>
      <c r="Y20" s="99"/>
      <c r="Z20" s="99"/>
      <c r="AA20" s="99"/>
      <c r="AB20" s="99"/>
      <c r="AC20" s="99"/>
      <c r="AD20" s="99"/>
      <c r="AE20" s="99"/>
      <c r="AF20" s="99"/>
      <c r="AG20" s="99"/>
      <c r="AH20" s="99"/>
    </row>
    <row r="21" spans="1:34" ht="15.5" x14ac:dyDescent="0.35">
      <c r="A21" s="107">
        <v>2042</v>
      </c>
      <c r="B21" s="107">
        <v>39</v>
      </c>
      <c r="C21" s="108">
        <v>0</v>
      </c>
      <c r="D21" s="99"/>
      <c r="E21" s="110">
        <v>0.1</v>
      </c>
      <c r="F21" s="110">
        <v>0.3</v>
      </c>
      <c r="G21" s="110">
        <v>0.6</v>
      </c>
      <c r="H21" s="99"/>
      <c r="I21" s="84">
        <f ca="1"/>
        <v>2147286589.2153563</v>
      </c>
      <c r="J21" s="84">
        <f ca="1"/>
        <v>836588444.80321097</v>
      </c>
      <c r="K21" s="84">
        <f t="shared" ca="1" si="0"/>
        <v>1310698144.4121454</v>
      </c>
      <c r="L21" s="84">
        <f t="shared" ca="1" si="11"/>
        <v>228064252</v>
      </c>
      <c r="M21" s="84">
        <f t="shared" ca="1" si="1"/>
        <v>209147112</v>
      </c>
      <c r="N21" s="107">
        <f t="shared" ca="1" si="2"/>
        <v>0</v>
      </c>
      <c r="O21" s="107">
        <f t="shared" ca="1" si="3"/>
        <v>0</v>
      </c>
      <c r="P21" s="84">
        <f t="shared" ca="1" si="4"/>
        <v>1310698144.4121454</v>
      </c>
      <c r="Q21" s="84">
        <f t="shared" ca="1" si="12"/>
        <v>476742089.32264477</v>
      </c>
      <c r="R21" s="84">
        <f t="shared" ca="1" si="5"/>
        <v>131069814.44121455</v>
      </c>
      <c r="S21" s="107">
        <f t="shared" ca="1" si="6"/>
        <v>0</v>
      </c>
      <c r="T21" s="84">
        <f t="shared" ca="1" si="7"/>
        <v>1179628329.9709308</v>
      </c>
      <c r="U21" s="84">
        <f t="shared" ca="1" si="13"/>
        <v>5595240601.1875153</v>
      </c>
      <c r="V21" s="84">
        <f t="shared" ca="1" si="8"/>
        <v>1179628329.9709308</v>
      </c>
      <c r="W21" s="84">
        <f t="shared" ca="1" si="9"/>
        <v>0</v>
      </c>
      <c r="X21" s="84">
        <f t="shared" ca="1" si="10"/>
        <v>0</v>
      </c>
      <c r="Y21" s="99"/>
      <c r="Z21" s="99"/>
      <c r="AA21" s="99"/>
      <c r="AB21" s="99"/>
      <c r="AC21" s="99"/>
      <c r="AD21" s="99"/>
      <c r="AE21" s="99"/>
      <c r="AF21" s="99"/>
      <c r="AG21" s="99"/>
      <c r="AH21" s="99"/>
    </row>
    <row r="22" spans="1:34" ht="15.5" x14ac:dyDescent="0.35">
      <c r="A22" s="107">
        <v>2043</v>
      </c>
      <c r="B22" s="107">
        <v>40</v>
      </c>
      <c r="C22" s="108">
        <v>0</v>
      </c>
      <c r="D22" s="99"/>
      <c r="E22" s="110">
        <v>0.1</v>
      </c>
      <c r="F22" s="110">
        <v>0.3</v>
      </c>
      <c r="G22" s="110">
        <v>0.6</v>
      </c>
      <c r="H22" s="99"/>
      <c r="I22" s="84">
        <f ca="1"/>
        <v>3290901204.8595171</v>
      </c>
      <c r="J22" s="84">
        <f ca="1"/>
        <v>841187951.38882101</v>
      </c>
      <c r="K22" s="84">
        <f t="shared" ca="1" si="0"/>
        <v>2449713253.470696</v>
      </c>
      <c r="L22" s="84">
        <f t="shared" ca="1" si="11"/>
        <v>228064252</v>
      </c>
      <c r="M22" s="84">
        <f t="shared" ca="1" si="1"/>
        <v>210296988</v>
      </c>
      <c r="N22" s="107">
        <f t="shared" ca="1" si="2"/>
        <v>0</v>
      </c>
      <c r="O22" s="107">
        <f t="shared" ca="1" si="3"/>
        <v>0</v>
      </c>
      <c r="P22" s="84">
        <f t="shared" ca="1" si="4"/>
        <v>2449713253.470696</v>
      </c>
      <c r="Q22" s="84">
        <f t="shared" ca="1" si="12"/>
        <v>607811903.76385927</v>
      </c>
      <c r="R22" s="84">
        <f t="shared" ca="1" si="5"/>
        <v>244971325.34706962</v>
      </c>
      <c r="S22" s="107">
        <f t="shared" ca="1" si="6"/>
        <v>0</v>
      </c>
      <c r="T22" s="84">
        <f t="shared" ca="1" si="7"/>
        <v>2204741928.1236262</v>
      </c>
      <c r="U22" s="84">
        <f t="shared" ca="1" si="13"/>
        <v>6774868931.1584463</v>
      </c>
      <c r="V22" s="84">
        <f t="shared" ca="1" si="8"/>
        <v>2204741928.1236262</v>
      </c>
      <c r="W22" s="84">
        <f t="shared" ca="1" si="9"/>
        <v>0</v>
      </c>
      <c r="X22" s="84">
        <f t="shared" ca="1" si="10"/>
        <v>0</v>
      </c>
      <c r="Y22" s="99"/>
      <c r="Z22" s="99"/>
      <c r="AA22" s="99"/>
      <c r="AB22" s="99"/>
      <c r="AC22" s="99"/>
      <c r="AD22" s="99"/>
      <c r="AE22" s="99"/>
      <c r="AF22" s="99"/>
      <c r="AG22" s="99"/>
      <c r="AH22" s="99"/>
    </row>
    <row r="23" spans="1:34" ht="15.5" x14ac:dyDescent="0.35">
      <c r="A23" s="107">
        <v>2044</v>
      </c>
      <c r="B23" s="107">
        <v>41</v>
      </c>
      <c r="C23" s="108">
        <v>0</v>
      </c>
      <c r="D23" s="99"/>
      <c r="E23" s="110">
        <v>0.1</v>
      </c>
      <c r="F23" s="110">
        <v>0.3</v>
      </c>
      <c r="G23" s="110">
        <v>0.6</v>
      </c>
      <c r="H23" s="99"/>
      <c r="I23" s="84">
        <f ca="1"/>
        <v>1553424524.3856974</v>
      </c>
      <c r="J23" s="84">
        <f ca="1"/>
        <v>846457406.06923461</v>
      </c>
      <c r="K23" s="84">
        <f t="shared" ca="1" si="0"/>
        <v>706967118.31646276</v>
      </c>
      <c r="L23" s="84">
        <f t="shared" ca="1" si="11"/>
        <v>228064252</v>
      </c>
      <c r="M23" s="84">
        <f t="shared" ca="1" si="1"/>
        <v>211614352</v>
      </c>
      <c r="N23" s="107">
        <f t="shared" ca="1" si="2"/>
        <v>0</v>
      </c>
      <c r="O23" s="107">
        <f t="shared" ca="1" si="3"/>
        <v>0</v>
      </c>
      <c r="P23" s="84">
        <f t="shared" ca="1" si="4"/>
        <v>706967118.31646276</v>
      </c>
      <c r="Q23" s="84">
        <f t="shared" ca="1" si="12"/>
        <v>852783229.11092889</v>
      </c>
      <c r="R23" s="84">
        <f t="shared" ca="1" si="5"/>
        <v>70696711.831646279</v>
      </c>
      <c r="S23" s="107">
        <f t="shared" ca="1" si="6"/>
        <v>0</v>
      </c>
      <c r="T23" s="84">
        <f t="shared" ca="1" si="7"/>
        <v>636270406.48481643</v>
      </c>
      <c r="U23" s="84">
        <f t="shared" ca="1" si="13"/>
        <v>8979610859.2820721</v>
      </c>
      <c r="V23" s="84">
        <f t="shared" ca="1" si="8"/>
        <v>636270406.48481643</v>
      </c>
      <c r="W23" s="84">
        <f t="shared" ca="1" si="9"/>
        <v>0</v>
      </c>
      <c r="X23" s="84">
        <f t="shared" ca="1" si="10"/>
        <v>0</v>
      </c>
      <c r="Y23" s="99"/>
      <c r="Z23" s="99"/>
      <c r="AA23" s="99"/>
      <c r="AB23" s="99"/>
      <c r="AC23" s="99"/>
      <c r="AD23" s="99"/>
      <c r="AE23" s="99"/>
      <c r="AF23" s="99"/>
      <c r="AG23" s="99"/>
      <c r="AH23" s="99"/>
    </row>
    <row r="24" spans="1:34" ht="15.5" x14ac:dyDescent="0.35">
      <c r="A24" s="107">
        <v>2045</v>
      </c>
      <c r="B24" s="107">
        <v>42</v>
      </c>
      <c r="C24" s="108">
        <v>0</v>
      </c>
      <c r="D24" s="99"/>
      <c r="E24" s="110">
        <v>0.1</v>
      </c>
      <c r="F24" s="110">
        <v>0.3</v>
      </c>
      <c r="G24" s="110">
        <v>0.6</v>
      </c>
      <c r="H24" s="99"/>
      <c r="I24" s="84">
        <f ca="1"/>
        <v>3507855301.8934793</v>
      </c>
      <c r="J24" s="84">
        <f ca="1"/>
        <v>882676997.37928641</v>
      </c>
      <c r="K24" s="84">
        <f t="shared" ca="1" si="0"/>
        <v>2625178304.5141931</v>
      </c>
      <c r="L24" s="84">
        <f t="shared" ca="1" si="11"/>
        <v>228064252</v>
      </c>
      <c r="M24" s="84">
        <f t="shared" ca="1" si="1"/>
        <v>220669250</v>
      </c>
      <c r="N24" s="84">
        <f t="shared" ca="1" si="2"/>
        <v>0</v>
      </c>
      <c r="O24" s="107">
        <f t="shared" ca="1" si="3"/>
        <v>0</v>
      </c>
      <c r="P24" s="84">
        <f t="shared" ca="1" si="4"/>
        <v>2625178304.5141931</v>
      </c>
      <c r="Q24" s="84">
        <f t="shared" ca="1" si="12"/>
        <v>923479940.94257522</v>
      </c>
      <c r="R24" s="84">
        <f t="shared" ca="1" si="5"/>
        <v>262517830.45141932</v>
      </c>
      <c r="S24" s="107">
        <f t="shared" ca="1" si="6"/>
        <v>0</v>
      </c>
      <c r="T24" s="84">
        <f t="shared" ca="1" si="7"/>
        <v>2362660474.0627737</v>
      </c>
      <c r="U24" s="84">
        <f t="shared" ca="1" si="13"/>
        <v>9615881265.7668877</v>
      </c>
      <c r="V24" s="84">
        <f t="shared" ca="1" si="8"/>
        <v>2362660474.0627737</v>
      </c>
      <c r="W24" s="84">
        <f t="shared" ca="1" si="9"/>
        <v>0</v>
      </c>
      <c r="X24" s="84">
        <f t="shared" ca="1" si="10"/>
        <v>0</v>
      </c>
      <c r="Y24" s="99"/>
      <c r="Z24" s="99"/>
      <c r="AA24" s="99"/>
      <c r="AB24" s="99"/>
      <c r="AC24" s="99"/>
      <c r="AD24" s="99"/>
      <c r="AE24" s="99"/>
      <c r="AF24" s="99"/>
      <c r="AG24" s="99"/>
      <c r="AH24" s="99"/>
    </row>
    <row r="25" spans="1:34" ht="15.5" x14ac:dyDescent="0.35">
      <c r="A25" s="107">
        <v>2046</v>
      </c>
      <c r="B25" s="107">
        <v>43</v>
      </c>
      <c r="C25" s="108">
        <v>0</v>
      </c>
      <c r="D25" s="99"/>
      <c r="E25" s="110">
        <v>0.1</v>
      </c>
      <c r="F25" s="110">
        <v>0.3</v>
      </c>
      <c r="G25" s="110">
        <v>0.6</v>
      </c>
      <c r="H25" s="99"/>
      <c r="I25" s="84">
        <f ca="1"/>
        <v>2386138781.1924839</v>
      </c>
      <c r="J25" s="84">
        <f ca="1"/>
        <v>889599772.6896131</v>
      </c>
      <c r="K25" s="84">
        <f t="shared" ca="1" si="0"/>
        <v>1496539008.5028708</v>
      </c>
      <c r="L25" s="84">
        <f t="shared" ca="1" si="11"/>
        <v>228064252</v>
      </c>
      <c r="M25" s="84">
        <f t="shared" ca="1" si="1"/>
        <v>222399944</v>
      </c>
      <c r="N25" s="84">
        <f t="shared" ca="1" si="2"/>
        <v>0</v>
      </c>
      <c r="O25" s="107">
        <f t="shared" ca="1" si="3"/>
        <v>0</v>
      </c>
      <c r="P25" s="84">
        <f t="shared" ca="1" si="4"/>
        <v>1496539008.5028708</v>
      </c>
      <c r="Q25" s="84">
        <f t="shared" ca="1" si="12"/>
        <v>1185997771.3939946</v>
      </c>
      <c r="R25" s="84">
        <f t="shared" ca="1" si="5"/>
        <v>149653900.85028708</v>
      </c>
      <c r="S25" s="107">
        <f t="shared" ca="1" si="6"/>
        <v>0</v>
      </c>
      <c r="T25" s="84">
        <f t="shared" ca="1" si="7"/>
        <v>1346885107.6525836</v>
      </c>
      <c r="U25" s="84">
        <f t="shared" ca="1" si="13"/>
        <v>11978541739.829662</v>
      </c>
      <c r="V25" s="84">
        <f t="shared" ca="1" si="8"/>
        <v>1346885107.6525836</v>
      </c>
      <c r="W25" s="84">
        <f t="shared" ca="1" si="9"/>
        <v>0</v>
      </c>
      <c r="X25" s="84">
        <f t="shared" ca="1" si="10"/>
        <v>0</v>
      </c>
      <c r="Y25" s="99"/>
      <c r="Z25" s="99"/>
      <c r="AA25" s="99"/>
      <c r="AB25" s="99"/>
      <c r="AC25" s="99"/>
      <c r="AD25" s="99"/>
      <c r="AE25" s="99"/>
      <c r="AF25" s="99"/>
      <c r="AG25" s="99"/>
      <c r="AH25" s="99"/>
    </row>
    <row r="26" spans="1:34" ht="15.5" x14ac:dyDescent="0.35">
      <c r="A26" s="107">
        <v>2047</v>
      </c>
      <c r="B26" s="107">
        <v>44</v>
      </c>
      <c r="C26" s="108">
        <v>0</v>
      </c>
      <c r="D26" s="99"/>
      <c r="E26" s="110">
        <v>0.1</v>
      </c>
      <c r="F26" s="110">
        <v>0.3</v>
      </c>
      <c r="G26" s="110">
        <v>0.6</v>
      </c>
      <c r="H26" s="99"/>
      <c r="I26" s="84">
        <f ca="1"/>
        <v>1406321325.3181124</v>
      </c>
      <c r="J26" s="84">
        <f ca="1"/>
        <v>897053812.33163035</v>
      </c>
      <c r="K26" s="84">
        <f t="shared" ca="1" si="0"/>
        <v>509267512.98648202</v>
      </c>
      <c r="L26" s="84">
        <f t="shared" ca="1" si="11"/>
        <v>228064252</v>
      </c>
      <c r="M26" s="84">
        <f t="shared" ca="1" si="1"/>
        <v>224263454</v>
      </c>
      <c r="N26" s="84">
        <f t="shared" ca="1" si="2"/>
        <v>0</v>
      </c>
      <c r="O26" s="107">
        <f t="shared" ca="1" si="3"/>
        <v>0</v>
      </c>
      <c r="P26" s="84">
        <f t="shared" ca="1" si="4"/>
        <v>509267512.98648202</v>
      </c>
      <c r="Q26" s="84">
        <f t="shared" ca="1" si="12"/>
        <v>1335651672.2442818</v>
      </c>
      <c r="R26" s="84">
        <f t="shared" ca="1" si="5"/>
        <v>50926751.298648208</v>
      </c>
      <c r="S26" s="107">
        <f t="shared" ca="1" si="6"/>
        <v>0</v>
      </c>
      <c r="T26" s="84">
        <f t="shared" ca="1" si="7"/>
        <v>458340761.68783379</v>
      </c>
      <c r="U26" s="84">
        <f t="shared" ca="1" si="13"/>
        <v>13325426847.482246</v>
      </c>
      <c r="V26" s="84">
        <f t="shared" ca="1" si="8"/>
        <v>458340761.68783379</v>
      </c>
      <c r="W26" s="84">
        <f t="shared" ca="1" si="9"/>
        <v>0</v>
      </c>
      <c r="X26" s="84">
        <f t="shared" ca="1" si="10"/>
        <v>0</v>
      </c>
      <c r="Y26" s="99"/>
      <c r="Z26" s="99"/>
      <c r="AA26" s="99"/>
      <c r="AB26" s="99"/>
      <c r="AC26" s="99"/>
      <c r="AD26" s="99"/>
      <c r="AE26" s="99"/>
      <c r="AF26" s="99"/>
      <c r="AG26" s="99"/>
      <c r="AH26" s="99"/>
    </row>
    <row r="27" spans="1:34" ht="15.5" x14ac:dyDescent="0.35">
      <c r="A27" s="107">
        <v>2048</v>
      </c>
      <c r="B27" s="107">
        <v>45</v>
      </c>
      <c r="C27" s="108">
        <v>0</v>
      </c>
      <c r="D27" s="99"/>
      <c r="E27" s="110">
        <v>0.1</v>
      </c>
      <c r="F27" s="110">
        <v>0.3</v>
      </c>
      <c r="G27" s="110">
        <v>0.6</v>
      </c>
      <c r="H27" s="99"/>
      <c r="I27" s="84">
        <f ca="1"/>
        <v>5391357419.3606234</v>
      </c>
      <c r="J27" s="84">
        <f ca="1"/>
        <v>905054422.03073394</v>
      </c>
      <c r="K27" s="84">
        <f t="shared" ca="1" si="0"/>
        <v>4486302997.3298893</v>
      </c>
      <c r="L27" s="84">
        <f t="shared" ca="1" si="11"/>
        <v>228064252</v>
      </c>
      <c r="M27" s="84">
        <f t="shared" ca="1" si="1"/>
        <v>226263606</v>
      </c>
      <c r="N27" s="84">
        <f t="shared" ca="1" si="2"/>
        <v>0</v>
      </c>
      <c r="O27" s="107">
        <f t="shared" ca="1" si="3"/>
        <v>0</v>
      </c>
      <c r="P27" s="84">
        <f t="shared" ca="1" si="4"/>
        <v>4486302997.3298893</v>
      </c>
      <c r="Q27" s="84">
        <f t="shared" ca="1" si="12"/>
        <v>1386578423.5429299</v>
      </c>
      <c r="R27" s="84">
        <f t="shared" ca="1" si="5"/>
        <v>448630299.73298895</v>
      </c>
      <c r="S27" s="107">
        <f t="shared" ca="1" si="6"/>
        <v>0</v>
      </c>
      <c r="T27" s="84">
        <f t="shared" ca="1" si="7"/>
        <v>4037672697.5969005</v>
      </c>
      <c r="U27" s="84">
        <f t="shared" ca="1" si="13"/>
        <v>13783767609.17008</v>
      </c>
      <c r="V27" s="84">
        <f t="shared" ca="1" si="8"/>
        <v>4037672697.5969005</v>
      </c>
      <c r="W27" s="84">
        <f t="shared" ca="1" si="9"/>
        <v>0</v>
      </c>
      <c r="X27" s="84">
        <f t="shared" ca="1" si="10"/>
        <v>0</v>
      </c>
      <c r="Y27" s="99"/>
      <c r="Z27" s="99"/>
      <c r="AA27" s="99"/>
      <c r="AB27" s="99"/>
      <c r="AC27" s="99"/>
      <c r="AD27" s="99"/>
      <c r="AE27" s="99"/>
      <c r="AF27" s="99"/>
      <c r="AG27" s="99"/>
      <c r="AH27" s="99"/>
    </row>
    <row r="28" spans="1:34" ht="15.5" x14ac:dyDescent="0.35">
      <c r="A28" s="107">
        <v>2049</v>
      </c>
      <c r="B28" s="107">
        <v>46</v>
      </c>
      <c r="C28" s="108">
        <v>0</v>
      </c>
      <c r="D28" s="99"/>
      <c r="E28" s="110">
        <v>0.1</v>
      </c>
      <c r="F28" s="110">
        <v>0.3</v>
      </c>
      <c r="G28" s="110">
        <v>0.6</v>
      </c>
      <c r="H28" s="99"/>
      <c r="I28" s="84">
        <f ca="1"/>
        <v>2694149422.4609818</v>
      </c>
      <c r="J28" s="84">
        <f ca="1"/>
        <v>928550423.25350714</v>
      </c>
      <c r="K28" s="84">
        <f t="shared" ca="1" si="0"/>
        <v>1765598999.2074747</v>
      </c>
      <c r="L28" s="84">
        <f t="shared" ca="1" si="11"/>
        <v>228064252</v>
      </c>
      <c r="M28" s="84">
        <f t="shared" ca="1" si="1"/>
        <v>232137606</v>
      </c>
      <c r="N28" s="84">
        <f t="shared" ca="1" si="2"/>
        <v>4073354</v>
      </c>
      <c r="O28" s="107">
        <f t="shared" ca="1" si="3"/>
        <v>0</v>
      </c>
      <c r="P28" s="84">
        <f t="shared" ca="1" si="4"/>
        <v>1761525645.2074747</v>
      </c>
      <c r="Q28" s="84">
        <f t="shared" ca="1" si="12"/>
        <v>1835208723.275919</v>
      </c>
      <c r="R28" s="84">
        <f t="shared" ca="1" si="5"/>
        <v>176152564.52074748</v>
      </c>
      <c r="S28" s="107">
        <f t="shared" ca="1" si="6"/>
        <v>0</v>
      </c>
      <c r="T28" s="84">
        <f t="shared" ca="1" si="7"/>
        <v>1585373080.6867273</v>
      </c>
      <c r="U28" s="84">
        <f t="shared" ca="1" si="13"/>
        <v>17821440306.766979</v>
      </c>
      <c r="V28" s="84">
        <f t="shared" ca="1" si="8"/>
        <v>1585373080.6867273</v>
      </c>
      <c r="W28" s="84">
        <f t="shared" ca="1" si="9"/>
        <v>0</v>
      </c>
      <c r="X28" s="84">
        <f t="shared" ca="1" si="10"/>
        <v>0</v>
      </c>
      <c r="Y28" s="99"/>
      <c r="Z28" s="99"/>
      <c r="AA28" s="99"/>
      <c r="AB28" s="99"/>
      <c r="AC28" s="99"/>
      <c r="AD28" s="99"/>
      <c r="AE28" s="99"/>
      <c r="AF28" s="99"/>
      <c r="AG28" s="99"/>
      <c r="AH28" s="99"/>
    </row>
    <row r="29" spans="1:34" ht="15.5" x14ac:dyDescent="0.35">
      <c r="A29" s="107">
        <v>2050</v>
      </c>
      <c r="B29" s="107">
        <v>47</v>
      </c>
      <c r="C29" s="108">
        <v>0</v>
      </c>
      <c r="D29" s="99"/>
      <c r="E29" s="110">
        <v>0.1</v>
      </c>
      <c r="F29" s="110">
        <v>0.3</v>
      </c>
      <c r="G29" s="110">
        <v>0.6</v>
      </c>
      <c r="H29" s="99"/>
      <c r="I29" s="84">
        <f ca="1"/>
        <v>2188472722.6535501</v>
      </c>
      <c r="J29" s="84">
        <f ca="1"/>
        <v>938122088.66326988</v>
      </c>
      <c r="K29" s="84">
        <f t="shared" ca="1" si="0"/>
        <v>1250350633.9902802</v>
      </c>
      <c r="L29" s="84">
        <f t="shared" ca="1" si="11"/>
        <v>232137606</v>
      </c>
      <c r="M29" s="84">
        <f t="shared" ca="1" si="1"/>
        <v>234530523</v>
      </c>
      <c r="N29" s="107">
        <f t="shared" ca="1" si="2"/>
        <v>2392917</v>
      </c>
      <c r="O29" s="84">
        <f t="shared" ca="1" si="3"/>
        <v>0</v>
      </c>
      <c r="P29" s="84">
        <f t="shared" ca="1" si="4"/>
        <v>1247957716.9902802</v>
      </c>
      <c r="Q29" s="84">
        <f t="shared" ca="1" si="12"/>
        <v>2011361287.7966664</v>
      </c>
      <c r="R29" s="107">
        <f t="shared" ca="1" si="5"/>
        <v>124795771.69902802</v>
      </c>
      <c r="S29" s="84">
        <f t="shared" ca="1" si="6"/>
        <v>0</v>
      </c>
      <c r="T29" s="84">
        <f t="shared" ca="1" si="7"/>
        <v>1123161945.2912521</v>
      </c>
      <c r="U29" s="84">
        <f t="shared" ca="1" si="13"/>
        <v>19406813387.453705</v>
      </c>
      <c r="V29" s="84">
        <f t="shared" ca="1" si="8"/>
        <v>1123161945.2912521</v>
      </c>
      <c r="W29" s="84">
        <f t="shared" ca="1" si="9"/>
        <v>0</v>
      </c>
      <c r="X29" s="84">
        <f t="shared" ca="1" si="10"/>
        <v>0</v>
      </c>
      <c r="Y29" s="99"/>
      <c r="Z29" s="99"/>
      <c r="AA29" s="99"/>
      <c r="AB29" s="99"/>
      <c r="AC29" s="99"/>
      <c r="AD29" s="99"/>
      <c r="AE29" s="99"/>
      <c r="AF29" s="99"/>
      <c r="AG29" s="99"/>
      <c r="AH29" s="99"/>
    </row>
    <row r="30" spans="1:34" ht="15.5" x14ac:dyDescent="0.35">
      <c r="A30" s="107">
        <v>2051</v>
      </c>
      <c r="B30" s="107">
        <v>48</v>
      </c>
      <c r="C30" s="108">
        <v>0</v>
      </c>
      <c r="D30" s="99"/>
      <c r="E30" s="110">
        <v>0.1</v>
      </c>
      <c r="F30" s="110">
        <v>0.3</v>
      </c>
      <c r="G30" s="110">
        <v>0.6</v>
      </c>
      <c r="H30" s="99"/>
      <c r="I30" s="84">
        <f ca="1"/>
        <v>3020930910.8322058</v>
      </c>
      <c r="J30" s="84">
        <f ca="1"/>
        <v>948301332.92848825</v>
      </c>
      <c r="K30" s="84">
        <f t="shared" ca="1" si="0"/>
        <v>2072629577.9037175</v>
      </c>
      <c r="L30" s="84">
        <f t="shared" ca="1" si="11"/>
        <v>234530523</v>
      </c>
      <c r="M30" s="84">
        <f t="shared" ca="1" si="1"/>
        <v>237075334</v>
      </c>
      <c r="N30" s="84">
        <f t="shared" ca="1" si="2"/>
        <v>2544811</v>
      </c>
      <c r="O30" s="107">
        <f t="shared" ca="1" si="3"/>
        <v>0</v>
      </c>
      <c r="P30" s="84">
        <f t="shared" ca="1" si="4"/>
        <v>2070084766.9037175</v>
      </c>
      <c r="Q30" s="84">
        <f t="shared" ca="1" si="12"/>
        <v>2136157059.4956944</v>
      </c>
      <c r="R30" s="84">
        <f t="shared" ca="1" si="5"/>
        <v>207008476.69037175</v>
      </c>
      <c r="S30" s="107">
        <f t="shared" ca="1" si="6"/>
        <v>0</v>
      </c>
      <c r="T30" s="84">
        <f t="shared" ca="1" si="7"/>
        <v>1863076290.2133458</v>
      </c>
      <c r="U30" s="84">
        <f t="shared" ca="1" si="13"/>
        <v>20529975332.744957</v>
      </c>
      <c r="V30" s="84">
        <f t="shared" ca="1" si="8"/>
        <v>1863076290.2133458</v>
      </c>
      <c r="W30" s="84">
        <f t="shared" ca="1" si="9"/>
        <v>0</v>
      </c>
      <c r="X30" s="84">
        <f t="shared" ca="1" si="10"/>
        <v>0</v>
      </c>
      <c r="Y30" s="99"/>
      <c r="Z30" s="99"/>
      <c r="AA30" s="99"/>
      <c r="AB30" s="99"/>
      <c r="AC30" s="99"/>
      <c r="AD30" s="99"/>
      <c r="AE30" s="99"/>
      <c r="AF30" s="99"/>
      <c r="AG30" s="99"/>
      <c r="AH30" s="99"/>
    </row>
    <row r="31" spans="1:34" ht="15.5" x14ac:dyDescent="0.35">
      <c r="A31" s="107">
        <v>2052</v>
      </c>
      <c r="B31" s="107">
        <v>49</v>
      </c>
      <c r="C31" s="111" t="str">
        <v>Child goes to university</v>
      </c>
      <c r="D31" s="99"/>
      <c r="E31" s="110">
        <v>0.1</v>
      </c>
      <c r="F31" s="110">
        <v>0.3</v>
      </c>
      <c r="G31" s="110">
        <v>0.6</v>
      </c>
      <c r="H31" s="99"/>
      <c r="I31" s="84">
        <f ca="1"/>
        <v>2307628404.838613</v>
      </c>
      <c r="J31" s="84">
        <f ca="1"/>
        <v>1217385543.913197</v>
      </c>
      <c r="K31" s="84">
        <f t="shared" ca="1" si="0"/>
        <v>1090242860.925416</v>
      </c>
      <c r="L31" s="84">
        <f t="shared" ca="1" si="11"/>
        <v>237075334</v>
      </c>
      <c r="M31" s="84">
        <f t="shared" ca="1" si="1"/>
        <v>304346386</v>
      </c>
      <c r="N31" s="84">
        <f t="shared" ca="1" si="2"/>
        <v>67271052</v>
      </c>
      <c r="O31" s="107">
        <f t="shared" ca="1" si="3"/>
        <v>0</v>
      </c>
      <c r="P31" s="84">
        <f t="shared" ca="1" si="4"/>
        <v>1022971808.925416</v>
      </c>
      <c r="Q31" s="84">
        <f t="shared" ca="1" si="12"/>
        <v>2343165536.1860662</v>
      </c>
      <c r="R31" s="84">
        <f t="shared" ca="1" si="5"/>
        <v>102297180.8925416</v>
      </c>
      <c r="S31" s="107">
        <f t="shared" ca="1" si="6"/>
        <v>0</v>
      </c>
      <c r="T31" s="84">
        <f t="shared" ca="1" si="7"/>
        <v>920674628.03287435</v>
      </c>
      <c r="U31" s="84">
        <f t="shared" ca="1" si="13"/>
        <v>22393051622.958302</v>
      </c>
      <c r="V31" s="84">
        <f t="shared" ca="1" si="8"/>
        <v>920674628.03287435</v>
      </c>
      <c r="W31" s="84">
        <f t="shared" ca="1" si="9"/>
        <v>0</v>
      </c>
      <c r="X31" s="84">
        <f t="shared" ca="1" si="10"/>
        <v>0</v>
      </c>
      <c r="Y31" s="99"/>
      <c r="Z31" s="99"/>
      <c r="AA31" s="99"/>
      <c r="AB31" s="99"/>
      <c r="AC31" s="99"/>
      <c r="AD31" s="99"/>
      <c r="AE31" s="99"/>
      <c r="AF31" s="99"/>
      <c r="AG31" s="99"/>
      <c r="AH31" s="99"/>
    </row>
    <row r="32" spans="1:34" ht="15.5" x14ac:dyDescent="0.35">
      <c r="A32" s="107">
        <v>2053</v>
      </c>
      <c r="B32" s="107">
        <v>50</v>
      </c>
      <c r="C32" s="108">
        <v>0</v>
      </c>
      <c r="D32" s="99"/>
      <c r="E32" s="110">
        <v>0.1</v>
      </c>
      <c r="F32" s="110">
        <v>0.3</v>
      </c>
      <c r="G32" s="110">
        <v>0.6</v>
      </c>
      <c r="H32" s="99"/>
      <c r="I32" s="84">
        <f ca="1"/>
        <v>4573684268.978549</v>
      </c>
      <c r="J32" s="84">
        <f ca="1"/>
        <v>1096649283.8867574</v>
      </c>
      <c r="K32" s="84">
        <f t="shared" ca="1" si="0"/>
        <v>3477034985.0917916</v>
      </c>
      <c r="L32" s="84">
        <f t="shared" ca="1" si="11"/>
        <v>304346386</v>
      </c>
      <c r="M32" s="84">
        <f t="shared" ca="1" si="1"/>
        <v>274162321</v>
      </c>
      <c r="N32" s="107">
        <f t="shared" ca="1" si="2"/>
        <v>0</v>
      </c>
      <c r="O32" s="107">
        <f t="shared" ca="1" si="3"/>
        <v>0</v>
      </c>
      <c r="P32" s="84">
        <f t="shared" ca="1" si="4"/>
        <v>3477034985.0917916</v>
      </c>
      <c r="Q32" s="84">
        <f t="shared" ca="1" si="12"/>
        <v>2445462717.0786076</v>
      </c>
      <c r="R32" s="84">
        <f t="shared" ca="1" si="5"/>
        <v>347703498.50917917</v>
      </c>
      <c r="S32" s="107">
        <f t="shared" ca="1" si="6"/>
        <v>0</v>
      </c>
      <c r="T32" s="84">
        <f t="shared" ca="1" si="7"/>
        <v>3129331486.5826125</v>
      </c>
      <c r="U32" s="84">
        <f t="shared" ca="1" si="13"/>
        <v>23313726250.991177</v>
      </c>
      <c r="V32" s="84">
        <f t="shared" ca="1" si="8"/>
        <v>3129331486.5826125</v>
      </c>
      <c r="W32" s="84">
        <f t="shared" ca="1" si="9"/>
        <v>0</v>
      </c>
      <c r="X32" s="84">
        <f t="shared" ca="1" si="10"/>
        <v>0</v>
      </c>
      <c r="Y32" s="99"/>
      <c r="Z32" s="99"/>
      <c r="AA32" s="99"/>
      <c r="AB32" s="99"/>
      <c r="AC32" s="99"/>
      <c r="AD32" s="99"/>
      <c r="AE32" s="99"/>
      <c r="AF32" s="99"/>
      <c r="AG32" s="99"/>
      <c r="AH32" s="99"/>
    </row>
    <row r="33" spans="1:34" ht="15.5" x14ac:dyDescent="0.35">
      <c r="A33" s="107">
        <v>2054</v>
      </c>
      <c r="B33" s="107">
        <v>51</v>
      </c>
      <c r="C33" s="108">
        <v>0</v>
      </c>
      <c r="D33" s="99"/>
      <c r="E33" s="110">
        <v>0.1</v>
      </c>
      <c r="F33" s="110">
        <v>0.3</v>
      </c>
      <c r="G33" s="110">
        <v>0.6</v>
      </c>
      <c r="H33" s="99"/>
      <c r="I33" s="84">
        <f ca="1"/>
        <v>6288478459.6998978</v>
      </c>
      <c r="J33" s="84">
        <f ca="1"/>
        <v>982716320.7513206</v>
      </c>
      <c r="K33" s="84">
        <f t="shared" ca="1" si="0"/>
        <v>5305762138.9485769</v>
      </c>
      <c r="L33" s="84">
        <f t="shared" ca="1" si="11"/>
        <v>304346386</v>
      </c>
      <c r="M33" s="84">
        <f t="shared" ca="1" si="1"/>
        <v>245679081</v>
      </c>
      <c r="N33" s="107">
        <f t="shared" ca="1" si="2"/>
        <v>0</v>
      </c>
      <c r="O33" s="107">
        <f t="shared" ca="1" si="3"/>
        <v>0</v>
      </c>
      <c r="P33" s="84">
        <f t="shared" ca="1" si="4"/>
        <v>5305762138.9485769</v>
      </c>
      <c r="Q33" s="84">
        <f t="shared" ca="1" si="12"/>
        <v>2793166215.5877867</v>
      </c>
      <c r="R33" s="84">
        <f t="shared" ca="1" si="5"/>
        <v>530576213.8948577</v>
      </c>
      <c r="S33" s="107">
        <f t="shared" ca="1" si="6"/>
        <v>0</v>
      </c>
      <c r="T33" s="84">
        <f t="shared" ca="1" si="7"/>
        <v>4775185925.0537195</v>
      </c>
      <c r="U33" s="84">
        <f t="shared" ca="1" si="13"/>
        <v>26443057737.573788</v>
      </c>
      <c r="V33" s="84">
        <f t="shared" ca="1" si="8"/>
        <v>4775185925.0537195</v>
      </c>
      <c r="W33" s="84">
        <f t="shared" ca="1" si="9"/>
        <v>0</v>
      </c>
      <c r="X33" s="84">
        <f t="shared" ca="1" si="10"/>
        <v>0</v>
      </c>
      <c r="Y33" s="99"/>
      <c r="Z33" s="99"/>
      <c r="AA33" s="99"/>
      <c r="AB33" s="99"/>
      <c r="AC33" s="99"/>
      <c r="AD33" s="99"/>
      <c r="AE33" s="99"/>
      <c r="AF33" s="99"/>
      <c r="AG33" s="99"/>
      <c r="AH33" s="99"/>
    </row>
    <row r="34" spans="1:34" ht="31" x14ac:dyDescent="0.35">
      <c r="A34" s="107">
        <v>2055</v>
      </c>
      <c r="B34" s="107">
        <v>52</v>
      </c>
      <c r="C34" s="111" t="str">
        <v>Child is independent (when year ends)</v>
      </c>
      <c r="D34" s="99"/>
      <c r="E34" s="110">
        <v>0.1</v>
      </c>
      <c r="F34" s="110">
        <v>0.3</v>
      </c>
      <c r="G34" s="110">
        <v>0.6</v>
      </c>
      <c r="H34" s="99"/>
      <c r="I34" s="84">
        <f ca="1"/>
        <v>5640989474.4417953</v>
      </c>
      <c r="J34" s="84">
        <f ca="1"/>
        <v>1010776772.7544538</v>
      </c>
      <c r="K34" s="84">
        <f t="shared" ca="1" si="0"/>
        <v>4630212701.6873417</v>
      </c>
      <c r="L34" s="84">
        <f t="shared" ca="1" si="11"/>
        <v>304346386</v>
      </c>
      <c r="M34" s="84">
        <f t="shared" ca="1" si="1"/>
        <v>252694194</v>
      </c>
      <c r="N34" s="107">
        <f t="shared" ca="1" si="2"/>
        <v>0</v>
      </c>
      <c r="O34" s="107">
        <f t="shared" ca="1" si="3"/>
        <v>0</v>
      </c>
      <c r="P34" s="84">
        <f t="shared" ca="1" si="4"/>
        <v>4630212701.6873417</v>
      </c>
      <c r="Q34" s="84">
        <f t="shared" ca="1" si="12"/>
        <v>3323742429.4826446</v>
      </c>
      <c r="R34" s="84">
        <f t="shared" ca="1" si="5"/>
        <v>463021270.16873419</v>
      </c>
      <c r="S34" s="107">
        <f t="shared" ca="1" si="6"/>
        <v>0</v>
      </c>
      <c r="T34" s="84">
        <f t="shared" ca="1" si="7"/>
        <v>4167191431.5186076</v>
      </c>
      <c r="U34" s="84">
        <f t="shared" ca="1" si="13"/>
        <v>31218243662.627506</v>
      </c>
      <c r="V34" s="84">
        <f t="shared" ca="1" si="8"/>
        <v>4167191431.5186076</v>
      </c>
      <c r="W34" s="84">
        <f t="shared" ca="1" si="9"/>
        <v>0</v>
      </c>
      <c r="X34" s="84">
        <f t="shared" ca="1" si="10"/>
        <v>0</v>
      </c>
      <c r="Y34" s="99"/>
      <c r="Z34" s="99"/>
      <c r="AA34" s="99"/>
      <c r="AB34" s="99"/>
      <c r="AC34" s="99"/>
      <c r="AD34" s="99"/>
      <c r="AE34" s="99"/>
      <c r="AF34" s="99"/>
      <c r="AG34" s="99"/>
      <c r="AH34" s="99"/>
    </row>
    <row r="35" spans="1:34" ht="15.5" x14ac:dyDescent="0.35">
      <c r="A35" s="107">
        <v>2056</v>
      </c>
      <c r="B35" s="107">
        <v>53</v>
      </c>
      <c r="C35" s="108">
        <v>0</v>
      </c>
      <c r="D35" s="99"/>
      <c r="E35" s="110">
        <v>0.1</v>
      </c>
      <c r="F35" s="110">
        <v>0.3</v>
      </c>
      <c r="G35" s="110">
        <v>0.6</v>
      </c>
      <c r="H35" s="99"/>
      <c r="I35" s="84">
        <f ca="1"/>
        <v>11548528640.841852</v>
      </c>
      <c r="J35" s="84">
        <f ca="1"/>
        <v>1171882112.8585837</v>
      </c>
      <c r="K35" s="84">
        <f t="shared" ca="1" si="0"/>
        <v>10376646527.983269</v>
      </c>
      <c r="L35" s="84">
        <f t="shared" ca="1" si="11"/>
        <v>304346386</v>
      </c>
      <c r="M35" s="84">
        <f t="shared" ca="1" si="1"/>
        <v>292970529</v>
      </c>
      <c r="N35" s="107">
        <f t="shared" ca="1" si="2"/>
        <v>0</v>
      </c>
      <c r="O35" s="84">
        <f t="shared" ca="1" si="3"/>
        <v>0</v>
      </c>
      <c r="P35" s="84">
        <f t="shared" ca="1" si="4"/>
        <v>10376646527.983269</v>
      </c>
      <c r="Q35" s="84">
        <f t="shared" ca="1" si="12"/>
        <v>3786763699.6513786</v>
      </c>
      <c r="R35" s="107">
        <f t="shared" ca="1" si="5"/>
        <v>1037664652.798327</v>
      </c>
      <c r="S35" s="84">
        <f t="shared" ca="1" si="6"/>
        <v>0</v>
      </c>
      <c r="T35" s="84">
        <f t="shared" ca="1" si="7"/>
        <v>9338981875.1849422</v>
      </c>
      <c r="U35" s="84">
        <f t="shared" ca="1" si="13"/>
        <v>35385435094.146111</v>
      </c>
      <c r="V35" s="84">
        <f t="shared" ca="1" si="8"/>
        <v>9338981875.1849422</v>
      </c>
      <c r="W35" s="84">
        <f t="shared" ca="1" si="9"/>
        <v>0</v>
      </c>
      <c r="X35" s="84">
        <f t="shared" ca="1" si="10"/>
        <v>0</v>
      </c>
      <c r="Y35" s="99"/>
      <c r="Z35" s="99"/>
      <c r="AA35" s="99"/>
      <c r="AB35" s="99"/>
      <c r="AC35" s="99"/>
      <c r="AD35" s="99"/>
      <c r="AE35" s="99"/>
      <c r="AF35" s="99"/>
      <c r="AG35" s="99"/>
      <c r="AH35" s="99"/>
    </row>
    <row r="36" spans="1:34" ht="15.5" x14ac:dyDescent="0.35">
      <c r="A36" s="107">
        <v>2057</v>
      </c>
      <c r="B36" s="107">
        <v>54</v>
      </c>
      <c r="C36" s="108">
        <v>0</v>
      </c>
      <c r="D36" s="99"/>
      <c r="E36" s="110">
        <v>0.1</v>
      </c>
      <c r="F36" s="110">
        <v>0.3</v>
      </c>
      <c r="G36" s="110">
        <v>0.6</v>
      </c>
      <c r="H36" s="99"/>
      <c r="I36" s="84">
        <f ca="1"/>
        <v>8428695799.4781561</v>
      </c>
      <c r="J36" s="84">
        <f ca="1"/>
        <v>802281597.51750684</v>
      </c>
      <c r="K36" s="84">
        <f t="shared" ca="1" si="0"/>
        <v>7626414201.9606495</v>
      </c>
      <c r="L36" s="84">
        <f t="shared" ca="1" si="11"/>
        <v>304346386</v>
      </c>
      <c r="M36" s="84">
        <f t="shared" ca="1" si="1"/>
        <v>200570400</v>
      </c>
      <c r="N36" s="84">
        <f t="shared" ca="1" si="2"/>
        <v>0</v>
      </c>
      <c r="O36" s="107">
        <f t="shared" ca="1" si="3"/>
        <v>0</v>
      </c>
      <c r="P36" s="84">
        <f t="shared" ca="1" si="4"/>
        <v>7626414201.9606495</v>
      </c>
      <c r="Q36" s="84">
        <f t="shared" ca="1" si="12"/>
        <v>4824428352.4497051</v>
      </c>
      <c r="R36" s="84">
        <f t="shared" ca="1" si="5"/>
        <v>762641420.19606495</v>
      </c>
      <c r="S36" s="107">
        <f t="shared" ca="1" si="6"/>
        <v>0</v>
      </c>
      <c r="T36" s="84">
        <f t="shared" ca="1" si="7"/>
        <v>6863772781.7645845</v>
      </c>
      <c r="U36" s="84">
        <f t="shared" ca="1" si="13"/>
        <v>44724416969.331055</v>
      </c>
      <c r="V36" s="84">
        <f t="shared" ca="1" si="8"/>
        <v>6863772781.7645845</v>
      </c>
      <c r="W36" s="84">
        <f t="shared" ca="1" si="9"/>
        <v>0</v>
      </c>
      <c r="X36" s="84">
        <f t="shared" ca="1" si="10"/>
        <v>0</v>
      </c>
      <c r="Y36" s="99"/>
      <c r="Z36" s="99"/>
      <c r="AA36" s="99"/>
      <c r="AB36" s="99"/>
      <c r="AC36" s="99"/>
      <c r="AD36" s="99"/>
      <c r="AE36" s="99"/>
      <c r="AF36" s="99"/>
      <c r="AG36" s="99"/>
      <c r="AH36" s="99"/>
    </row>
    <row r="37" spans="1:34" ht="15.5" x14ac:dyDescent="0.35">
      <c r="A37" s="107">
        <v>2058</v>
      </c>
      <c r="B37" s="107">
        <v>55</v>
      </c>
      <c r="C37" s="108">
        <v>0</v>
      </c>
      <c r="D37" s="99"/>
      <c r="E37" s="110">
        <v>0.1</v>
      </c>
      <c r="F37" s="110">
        <v>0.3</v>
      </c>
      <c r="G37" s="110">
        <v>0.6</v>
      </c>
      <c r="H37" s="99"/>
      <c r="I37" s="84">
        <f ca="1"/>
        <v>16423314170.500793</v>
      </c>
      <c r="J37" s="84">
        <f ca="1"/>
        <v>825143725.14427388</v>
      </c>
      <c r="K37" s="84">
        <f t="shared" ca="1" si="0"/>
        <v>15598170445.35652</v>
      </c>
      <c r="L37" s="84">
        <f t="shared" ca="1" si="11"/>
        <v>304346386</v>
      </c>
      <c r="M37" s="84">
        <f t="shared" ca="1" si="1"/>
        <v>206285932</v>
      </c>
      <c r="N37" s="84">
        <f t="shared" ca="1" si="2"/>
        <v>0</v>
      </c>
      <c r="O37" s="107">
        <f t="shared" ca="1" si="3"/>
        <v>0</v>
      </c>
      <c r="P37" s="84">
        <f t="shared" ca="1" si="4"/>
        <v>15598170445.35652</v>
      </c>
      <c r="Q37" s="84">
        <f t="shared" ca="1" si="12"/>
        <v>5587069772.6457701</v>
      </c>
      <c r="R37" s="84">
        <f t="shared" ca="1" si="5"/>
        <v>1559817044.5356522</v>
      </c>
      <c r="S37" s="107">
        <f t="shared" ca="1" si="6"/>
        <v>0</v>
      </c>
      <c r="T37" s="84">
        <f t="shared" ca="1" si="7"/>
        <v>14038353400.820868</v>
      </c>
      <c r="U37" s="84">
        <f t="shared" ca="1" si="13"/>
        <v>51588189751.095642</v>
      </c>
      <c r="V37" s="84">
        <f t="shared" ca="1" si="8"/>
        <v>14038353400.820868</v>
      </c>
      <c r="W37" s="84">
        <f t="shared" ca="1" si="9"/>
        <v>0</v>
      </c>
      <c r="X37" s="84">
        <f t="shared" ca="1" si="10"/>
        <v>0</v>
      </c>
      <c r="Y37" s="99"/>
      <c r="Z37" s="99"/>
      <c r="AA37" s="99"/>
      <c r="AB37" s="99"/>
      <c r="AC37" s="99"/>
      <c r="AD37" s="99"/>
      <c r="AE37" s="99"/>
      <c r="AF37" s="99"/>
      <c r="AG37" s="99"/>
      <c r="AH37" s="99"/>
    </row>
    <row r="38" spans="1:34" ht="15.5" x14ac:dyDescent="0.35">
      <c r="A38" s="107">
        <v>2059</v>
      </c>
      <c r="B38" s="107">
        <v>56</v>
      </c>
      <c r="C38" s="108">
        <v>0</v>
      </c>
      <c r="D38" s="99"/>
      <c r="E38" s="110">
        <v>0.1</v>
      </c>
      <c r="F38" s="110">
        <v>0.3</v>
      </c>
      <c r="G38" s="110">
        <v>0.6</v>
      </c>
      <c r="H38" s="99"/>
      <c r="I38" s="84">
        <f ca="1"/>
        <v>12323730834.024784</v>
      </c>
      <c r="J38" s="84">
        <f ca="1"/>
        <v>848664510.66796827</v>
      </c>
      <c r="K38" s="84">
        <f t="shared" ca="1" si="0"/>
        <v>11475066323.356815</v>
      </c>
      <c r="L38" s="84">
        <f t="shared" ca="1" si="11"/>
        <v>304346386</v>
      </c>
      <c r="M38" s="84">
        <f t="shared" ca="1" si="1"/>
        <v>212166128</v>
      </c>
      <c r="N38" s="84">
        <f t="shared" ca="1" si="2"/>
        <v>0</v>
      </c>
      <c r="O38" s="107">
        <f t="shared" ca="1" si="3"/>
        <v>0</v>
      </c>
      <c r="P38" s="84">
        <f t="shared" ca="1" si="4"/>
        <v>11475066323.356815</v>
      </c>
      <c r="Q38" s="84">
        <f t="shared" ca="1" si="12"/>
        <v>7146886817.1814222</v>
      </c>
      <c r="R38" s="84">
        <f t="shared" ca="1" si="5"/>
        <v>1147506632.3356817</v>
      </c>
      <c r="S38" s="107">
        <f t="shared" ca="1" si="6"/>
        <v>0</v>
      </c>
      <c r="T38" s="84">
        <f t="shared" ca="1" si="7"/>
        <v>10327559691.021133</v>
      </c>
      <c r="U38" s="84">
        <f t="shared" ca="1" si="13"/>
        <v>65626543151.916512</v>
      </c>
      <c r="V38" s="84">
        <f t="shared" ca="1" si="8"/>
        <v>10327559691.021133</v>
      </c>
      <c r="W38" s="84">
        <f t="shared" ca="1" si="9"/>
        <v>0</v>
      </c>
      <c r="X38" s="84">
        <f t="shared" ca="1" si="10"/>
        <v>0</v>
      </c>
      <c r="Y38" s="99"/>
      <c r="Z38" s="99"/>
      <c r="AA38" s="99"/>
      <c r="AB38" s="99"/>
      <c r="AC38" s="99"/>
      <c r="AD38" s="99"/>
      <c r="AE38" s="99"/>
      <c r="AF38" s="99"/>
      <c r="AG38" s="99"/>
      <c r="AH38" s="99"/>
    </row>
    <row r="39" spans="1:34" ht="15.5" x14ac:dyDescent="0.35">
      <c r="A39" s="107">
        <v>2060</v>
      </c>
      <c r="B39" s="107">
        <v>57</v>
      </c>
      <c r="C39" s="108">
        <v>0</v>
      </c>
      <c r="D39" s="99"/>
      <c r="E39" s="110">
        <v>0.1</v>
      </c>
      <c r="F39" s="110">
        <v>0.3</v>
      </c>
      <c r="G39" s="110">
        <v>0.6</v>
      </c>
      <c r="H39" s="99"/>
      <c r="I39" s="84">
        <f ca="1"/>
        <v>12824085951.898466</v>
      </c>
      <c r="J39" s="84">
        <v>864129670.81703877</v>
      </c>
      <c r="K39" s="84">
        <f t="shared" ca="1" si="0"/>
        <v>11959956281.081427</v>
      </c>
      <c r="L39" s="84">
        <f t="shared" ca="1" si="11"/>
        <v>304346386</v>
      </c>
      <c r="M39" s="84">
        <f t="shared" si="1"/>
        <v>216032418</v>
      </c>
      <c r="N39" s="84">
        <f t="shared" ca="1" si="2"/>
        <v>0</v>
      </c>
      <c r="O39" s="107">
        <f t="shared" ca="1" si="3"/>
        <v>0</v>
      </c>
      <c r="P39" s="84">
        <f t="shared" ca="1" si="4"/>
        <v>11959956281.081427</v>
      </c>
      <c r="Q39" s="84">
        <f t="shared" ca="1" si="12"/>
        <v>8294393449.5171041</v>
      </c>
      <c r="R39" s="84">
        <f t="shared" ca="1" si="5"/>
        <v>1195995628.1081426</v>
      </c>
      <c r="S39" s="107">
        <f t="shared" ca="1" si="6"/>
        <v>0</v>
      </c>
      <c r="T39" s="84">
        <f t="shared" ca="1" si="7"/>
        <v>10763960652.973284</v>
      </c>
      <c r="U39" s="84">
        <f t="shared" ca="1" si="13"/>
        <v>75954102842.937653</v>
      </c>
      <c r="V39" s="84">
        <f t="shared" ca="1" si="8"/>
        <v>10763960652.973284</v>
      </c>
      <c r="W39" s="84">
        <f t="shared" ca="1" si="9"/>
        <v>0</v>
      </c>
      <c r="X39" s="84">
        <f t="shared" ca="1" si="10"/>
        <v>0</v>
      </c>
      <c r="Y39" s="99"/>
      <c r="Z39" s="99"/>
      <c r="AA39" s="99"/>
      <c r="AB39" s="99"/>
      <c r="AC39" s="99"/>
      <c r="AD39" s="99"/>
      <c r="AE39" s="99"/>
      <c r="AF39" s="99"/>
      <c r="AG39" s="99"/>
      <c r="AH39" s="99"/>
    </row>
    <row r="40" spans="1:34" ht="15.5" x14ac:dyDescent="0.35">
      <c r="A40" s="107">
        <v>2061</v>
      </c>
      <c r="B40" s="107">
        <v>58</v>
      </c>
      <c r="C40" s="108">
        <v>0</v>
      </c>
      <c r="D40" s="99"/>
      <c r="E40" s="110">
        <v>0.1</v>
      </c>
      <c r="F40" s="110">
        <v>0.3</v>
      </c>
      <c r="G40" s="110">
        <v>0.6</v>
      </c>
      <c r="H40" s="99"/>
      <c r="I40" s="84">
        <f ca="1"/>
        <v>3795826770.854928</v>
      </c>
      <c r="J40" s="84">
        <v>889025246.63327765</v>
      </c>
      <c r="K40" s="84">
        <f t="shared" ca="1" si="0"/>
        <v>2906801524.2216501</v>
      </c>
      <c r="L40" s="84">
        <f t="shared" ca="1" si="11"/>
        <v>304346386</v>
      </c>
      <c r="M40" s="84">
        <f t="shared" si="1"/>
        <v>222256312</v>
      </c>
      <c r="N40" s="84">
        <f t="shared" ca="1" si="2"/>
        <v>0</v>
      </c>
      <c r="O40" s="107">
        <f t="shared" ca="1" si="3"/>
        <v>0</v>
      </c>
      <c r="P40" s="84">
        <f t="shared" ca="1" si="4"/>
        <v>2906801524.2216501</v>
      </c>
      <c r="Q40" s="84">
        <f t="shared" ca="1" si="12"/>
        <v>9490389077.625246</v>
      </c>
      <c r="R40" s="84">
        <f t="shared" ca="1" si="5"/>
        <v>290680152.42216504</v>
      </c>
      <c r="S40" s="107">
        <f t="shared" ca="1" si="6"/>
        <v>0</v>
      </c>
      <c r="T40" s="84">
        <f t="shared" ca="1" si="7"/>
        <v>2616121371.7994852</v>
      </c>
      <c r="U40" s="84">
        <f t="shared" ca="1" si="13"/>
        <v>86718063495.910934</v>
      </c>
      <c r="V40" s="84">
        <f t="shared" ca="1" si="8"/>
        <v>2616121371.7994852</v>
      </c>
      <c r="W40" s="84">
        <f t="shared" ca="1" si="9"/>
        <v>0</v>
      </c>
      <c r="X40" s="84">
        <f t="shared" ca="1" si="10"/>
        <v>0</v>
      </c>
      <c r="Y40" s="99"/>
      <c r="Z40" s="99"/>
      <c r="AA40" s="99"/>
      <c r="AB40" s="99"/>
      <c r="AC40" s="99"/>
      <c r="AD40" s="99"/>
      <c r="AE40" s="99"/>
      <c r="AF40" s="99"/>
      <c r="AG40" s="99"/>
      <c r="AH40" s="99"/>
    </row>
    <row r="41" spans="1:34" ht="15.5" x14ac:dyDescent="0.35">
      <c r="A41" s="107">
        <v>2062</v>
      </c>
      <c r="B41" s="107">
        <v>59</v>
      </c>
      <c r="C41" s="108">
        <v>0</v>
      </c>
      <c r="D41" s="99"/>
      <c r="E41" s="110">
        <v>0.1</v>
      </c>
      <c r="F41" s="110">
        <v>0.3</v>
      </c>
      <c r="G41" s="110">
        <v>0.6</v>
      </c>
      <c r="H41" s="99"/>
      <c r="I41" s="84">
        <f ca="1"/>
        <v>-2462873165.2274976</v>
      </c>
      <c r="J41" s="84">
        <v>914638063.98878217</v>
      </c>
      <c r="K41" s="84">
        <f t="shared" ca="1" si="0"/>
        <v>-3377511229.21628</v>
      </c>
      <c r="L41" s="84">
        <f t="shared" ca="1" si="11"/>
        <v>304346386</v>
      </c>
      <c r="M41" s="84">
        <f t="shared" si="1"/>
        <v>228659516</v>
      </c>
      <c r="N41" s="84">
        <f t="shared" ca="1" si="2"/>
        <v>0</v>
      </c>
      <c r="O41" s="107">
        <f t="shared" ca="1" si="3"/>
        <v>-304346386</v>
      </c>
      <c r="P41" s="84">
        <f t="shared" ca="1" si="4"/>
        <v>-3073164843.21628</v>
      </c>
      <c r="Q41" s="84">
        <f t="shared" ca="1" si="12"/>
        <v>9781069230.047411</v>
      </c>
      <c r="R41" s="84">
        <f t="shared" ca="1" si="5"/>
        <v>0</v>
      </c>
      <c r="S41" s="107">
        <f t="shared" ca="1" si="6"/>
        <v>-3073164843.21628</v>
      </c>
      <c r="T41" s="84">
        <f t="shared" ca="1" si="7"/>
        <v>0</v>
      </c>
      <c r="U41" s="84">
        <f t="shared" ca="1" si="13"/>
        <v>89334184867.710419</v>
      </c>
      <c r="V41" s="84">
        <f t="shared" ca="1" si="8"/>
        <v>0</v>
      </c>
      <c r="W41" s="84">
        <f t="shared" ca="1" si="9"/>
        <v>0</v>
      </c>
      <c r="X41" s="84">
        <f t="shared" ca="1" si="10"/>
        <v>0</v>
      </c>
      <c r="Y41" s="99"/>
      <c r="Z41" s="99"/>
      <c r="AA41" s="99"/>
      <c r="AB41" s="99"/>
      <c r="AC41" s="99"/>
      <c r="AD41" s="99"/>
      <c r="AE41" s="99"/>
      <c r="AF41" s="99"/>
      <c r="AG41" s="99"/>
      <c r="AH41" s="99"/>
    </row>
    <row r="42" spans="1:34" ht="15.5" x14ac:dyDescent="0.35">
      <c r="A42" s="107">
        <v>2063</v>
      </c>
      <c r="B42" s="107">
        <v>60</v>
      </c>
      <c r="C42" s="111" t="str">
        <v>Nhi retires (when year ends)</v>
      </c>
      <c r="D42" s="99"/>
      <c r="E42" s="110">
        <v>0.1</v>
      </c>
      <c r="F42" s="110">
        <v>0.3</v>
      </c>
      <c r="G42" s="110">
        <v>0.6</v>
      </c>
      <c r="H42" s="99"/>
      <c r="I42" s="84">
        <f ca="1"/>
        <v>7717052708.5600891</v>
      </c>
      <c r="J42" s="84">
        <v>940988786.6122992</v>
      </c>
      <c r="K42" s="84">
        <f t="shared" ca="1" si="0"/>
        <v>6776063921.9477901</v>
      </c>
      <c r="L42" s="84">
        <f t="shared" ca="1" si="11"/>
        <v>0</v>
      </c>
      <c r="M42" s="84">
        <f t="shared" si="1"/>
        <v>235247197</v>
      </c>
      <c r="N42" s="84">
        <f t="shared" ca="1" si="2"/>
        <v>235247197</v>
      </c>
      <c r="O42" s="107">
        <f t="shared" ca="1" si="3"/>
        <v>0</v>
      </c>
      <c r="P42" s="84">
        <f t="shared" ca="1" si="4"/>
        <v>6540816724.9477901</v>
      </c>
      <c r="Q42" s="84">
        <f t="shared" ca="1" si="12"/>
        <v>6707904386.831131</v>
      </c>
      <c r="R42" s="84">
        <f t="shared" ca="1" si="5"/>
        <v>654081672.49477911</v>
      </c>
      <c r="S42" s="107">
        <f t="shared" ca="1" si="6"/>
        <v>0</v>
      </c>
      <c r="T42" s="84">
        <f t="shared" ca="1" si="7"/>
        <v>5886735052.4530106</v>
      </c>
      <c r="U42" s="84">
        <f t="shared" ca="1" si="13"/>
        <v>89334184867.710419</v>
      </c>
      <c r="V42" s="84">
        <f t="shared" ca="1" si="8"/>
        <v>5886735052.4530106</v>
      </c>
      <c r="W42" s="84">
        <f t="shared" ca="1" si="9"/>
        <v>0</v>
      </c>
      <c r="X42" s="84">
        <f t="shared" ca="1" si="10"/>
        <v>0</v>
      </c>
      <c r="Y42" s="99"/>
      <c r="Z42" s="99"/>
      <c r="AA42" s="99"/>
      <c r="AB42" s="99"/>
      <c r="AC42" s="99"/>
      <c r="AD42" s="99"/>
      <c r="AE42" s="99"/>
      <c r="AF42" s="99"/>
      <c r="AG42" s="99"/>
      <c r="AH42" s="99"/>
    </row>
    <row r="43" spans="1:34" ht="15.5" x14ac:dyDescent="0.35">
      <c r="A43" s="107">
        <v>2064</v>
      </c>
      <c r="B43" s="107">
        <v>61</v>
      </c>
      <c r="C43" s="108">
        <v>0</v>
      </c>
      <c r="D43" s="99"/>
      <c r="E43" s="110">
        <v>0.6</v>
      </c>
      <c r="F43" s="110">
        <v>0.3</v>
      </c>
      <c r="G43" s="110">
        <v>0.1</v>
      </c>
      <c r="H43" s="99"/>
      <c r="I43" s="84">
        <f ca="1"/>
        <v>16659943181.422073</v>
      </c>
      <c r="J43" s="84">
        <v>957212278.332376</v>
      </c>
      <c r="K43" s="84">
        <f t="shared" ca="1" si="0"/>
        <v>15702730903.089697</v>
      </c>
      <c r="L43" s="84">
        <f t="shared" ca="1" si="11"/>
        <v>235247197</v>
      </c>
      <c r="M43" s="84">
        <f t="shared" si="1"/>
        <v>239303070</v>
      </c>
      <c r="N43" s="84">
        <f t="shared" ca="1" si="2"/>
        <v>4055873</v>
      </c>
      <c r="O43" s="107">
        <f t="shared" ca="1" si="3"/>
        <v>0</v>
      </c>
      <c r="P43" s="84">
        <f t="shared" ca="1" si="4"/>
        <v>15698675030.089697</v>
      </c>
      <c r="Q43" s="84">
        <f t="shared" ca="1" si="12"/>
        <v>7361986059.3259106</v>
      </c>
      <c r="R43" s="84">
        <f t="shared" ca="1" si="5"/>
        <v>9419205018.0538177</v>
      </c>
      <c r="S43" s="107">
        <f t="shared" ca="1" si="6"/>
        <v>0</v>
      </c>
      <c r="T43" s="84">
        <f t="shared" ca="1" si="7"/>
        <v>6279470012.0358791</v>
      </c>
      <c r="U43" s="84">
        <f t="shared" ca="1" si="13"/>
        <v>95220919920.163422</v>
      </c>
      <c r="V43" s="84">
        <f t="shared" ca="1" si="8"/>
        <v>6279470012.0358791</v>
      </c>
      <c r="W43" s="84">
        <f t="shared" ca="1" si="9"/>
        <v>0</v>
      </c>
      <c r="X43" s="84">
        <f t="shared" ca="1" si="10"/>
        <v>0</v>
      </c>
      <c r="Y43" s="99"/>
      <c r="Z43" s="99"/>
      <c r="AA43" s="99"/>
      <c r="AB43" s="99"/>
      <c r="AC43" s="99"/>
      <c r="AD43" s="99"/>
      <c r="AE43" s="99"/>
      <c r="AF43" s="99"/>
      <c r="AG43" s="99"/>
      <c r="AH43" s="99"/>
    </row>
    <row r="44" spans="1:34" ht="15.5" x14ac:dyDescent="0.35">
      <c r="A44" s="107">
        <v>2065</v>
      </c>
      <c r="B44" s="107">
        <v>62</v>
      </c>
      <c r="C44" s="111" t="str">
        <v>Husband retires (when year ends)</v>
      </c>
      <c r="D44" s="99"/>
      <c r="E44" s="110">
        <v>0.6</v>
      </c>
      <c r="F44" s="110">
        <v>0.3</v>
      </c>
      <c r="G44" s="110">
        <v>0.1</v>
      </c>
      <c r="H44" s="99"/>
      <c r="I44" s="84">
        <f ca="1"/>
        <v>-403031600.70323277</v>
      </c>
      <c r="J44" s="84">
        <v>984789564.07113183</v>
      </c>
      <c r="K44" s="84">
        <f t="shared" ca="1" si="0"/>
        <v>-1387821164.7743645</v>
      </c>
      <c r="L44" s="84">
        <f t="shared" ca="1" si="11"/>
        <v>239303070</v>
      </c>
      <c r="M44" s="84">
        <f t="shared" si="1"/>
        <v>246197392</v>
      </c>
      <c r="N44" s="107">
        <f t="shared" ca="1" si="2"/>
        <v>0</v>
      </c>
      <c r="O44" s="84">
        <f t="shared" ca="1" si="3"/>
        <v>-239303070</v>
      </c>
      <c r="P44" s="84">
        <f t="shared" ca="1" si="4"/>
        <v>-1148518094.7743645</v>
      </c>
      <c r="Q44" s="84">
        <f t="shared" ca="1" si="12"/>
        <v>16781191077.379728</v>
      </c>
      <c r="R44" s="107">
        <f t="shared" ca="1" si="5"/>
        <v>0</v>
      </c>
      <c r="S44" s="84">
        <f t="shared" ca="1" si="6"/>
        <v>-1148518094.7743645</v>
      </c>
      <c r="T44" s="84">
        <f t="shared" ca="1" si="7"/>
        <v>0</v>
      </c>
      <c r="U44" s="84">
        <f t="shared" ca="1" si="13"/>
        <v>101500389932.1993</v>
      </c>
      <c r="V44" s="107">
        <f t="shared" ca="1" si="8"/>
        <v>0</v>
      </c>
      <c r="W44" s="84">
        <f t="shared" ca="1" si="9"/>
        <v>0</v>
      </c>
      <c r="X44" s="84">
        <f t="shared" ca="1" si="10"/>
        <v>0</v>
      </c>
      <c r="Y44" s="99"/>
      <c r="Z44" s="99"/>
      <c r="AA44" s="99"/>
      <c r="AB44" s="99"/>
      <c r="AC44" s="99"/>
      <c r="AD44" s="99"/>
      <c r="AE44" s="99"/>
      <c r="AF44" s="99"/>
      <c r="AG44" s="99"/>
      <c r="AH44" s="99"/>
    </row>
    <row r="45" spans="1:34" ht="15.5" x14ac:dyDescent="0.35">
      <c r="A45" s="107">
        <v>2066</v>
      </c>
      <c r="B45" s="107">
        <v>63</v>
      </c>
      <c r="C45" s="108">
        <v>0</v>
      </c>
      <c r="D45" s="99"/>
      <c r="E45" s="110">
        <v>0.6</v>
      </c>
      <c r="F45" s="110">
        <v>0.3</v>
      </c>
      <c r="G45" s="110">
        <v>0.1</v>
      </c>
      <c r="H45" s="99"/>
      <c r="I45" s="84">
        <f ca="1"/>
        <v>-5416875106.3895912</v>
      </c>
      <c r="J45" s="84">
        <v>1013161351.412021</v>
      </c>
      <c r="K45" s="84">
        <f t="shared" ca="1" si="0"/>
        <v>-6430036457.8016119</v>
      </c>
      <c r="L45" s="84">
        <f t="shared" ca="1" si="11"/>
        <v>0</v>
      </c>
      <c r="M45" s="84">
        <f t="shared" si="1"/>
        <v>253290338</v>
      </c>
      <c r="N45" s="84">
        <f t="shared" ca="1" si="2"/>
        <v>0</v>
      </c>
      <c r="O45" s="107">
        <f t="shared" ca="1" si="3"/>
        <v>0</v>
      </c>
      <c r="P45" s="84">
        <f t="shared" ca="1" si="4"/>
        <v>-6430036457.8016119</v>
      </c>
      <c r="Q45" s="84">
        <f t="shared" ca="1" si="12"/>
        <v>15632672982.605364</v>
      </c>
      <c r="R45" s="84">
        <f t="shared" ca="1" si="5"/>
        <v>0</v>
      </c>
      <c r="S45" s="107">
        <f t="shared" ca="1" si="6"/>
        <v>-6430036457.8016119</v>
      </c>
      <c r="T45" s="84">
        <f t="shared" ca="1" si="7"/>
        <v>0</v>
      </c>
      <c r="U45" s="84">
        <f t="shared" ca="1" si="13"/>
        <v>101500389932.1993</v>
      </c>
      <c r="V45" s="84">
        <f t="shared" ca="1" si="8"/>
        <v>0</v>
      </c>
      <c r="W45" s="84">
        <f t="shared" ca="1" si="9"/>
        <v>0</v>
      </c>
      <c r="X45" s="84">
        <f t="shared" ca="1" si="10"/>
        <v>0</v>
      </c>
      <c r="Y45" s="99"/>
      <c r="Z45" s="99"/>
      <c r="AA45" s="99"/>
      <c r="AB45" s="99"/>
      <c r="AC45" s="99"/>
      <c r="AD45" s="99"/>
      <c r="AE45" s="99"/>
      <c r="AF45" s="99"/>
      <c r="AG45" s="99"/>
      <c r="AH45" s="99"/>
    </row>
    <row r="46" spans="1:34" ht="15.5" x14ac:dyDescent="0.35">
      <c r="A46" s="107">
        <v>2067</v>
      </c>
      <c r="B46" s="107">
        <v>64</v>
      </c>
      <c r="C46" s="108">
        <v>0</v>
      </c>
      <c r="D46" s="99"/>
      <c r="E46" s="110">
        <v>0.6</v>
      </c>
      <c r="F46" s="110">
        <v>0.3</v>
      </c>
      <c r="G46" s="110">
        <v>0.1</v>
      </c>
      <c r="H46" s="99"/>
      <c r="I46" s="84">
        <f ca="1"/>
        <v>-2897092840.1491122</v>
      </c>
      <c r="J46" s="84">
        <v>1042350529.9462014</v>
      </c>
      <c r="K46" s="84">
        <f t="shared" ca="1" si="0"/>
        <v>-3939443370.0953135</v>
      </c>
      <c r="L46" s="84">
        <f t="shared" ca="1" si="11"/>
        <v>0</v>
      </c>
      <c r="M46" s="84">
        <f t="shared" si="1"/>
        <v>260587633</v>
      </c>
      <c r="N46" s="107">
        <f t="shared" ca="1" si="2"/>
        <v>0</v>
      </c>
      <c r="O46" s="84">
        <f t="shared" ca="1" si="3"/>
        <v>0</v>
      </c>
      <c r="P46" s="84">
        <f t="shared" ca="1" si="4"/>
        <v>-3939443370.0953135</v>
      </c>
      <c r="Q46" s="84">
        <f t="shared" ca="1" si="12"/>
        <v>9202636524.8037529</v>
      </c>
      <c r="R46" s="107">
        <f t="shared" ca="1" si="5"/>
        <v>0</v>
      </c>
      <c r="S46" s="84">
        <f t="shared" ca="1" si="6"/>
        <v>-3939443370.0953135</v>
      </c>
      <c r="T46" s="84">
        <f t="shared" ca="1" si="7"/>
        <v>0</v>
      </c>
      <c r="U46" s="84">
        <f t="shared" ca="1" si="13"/>
        <v>101500389932.1993</v>
      </c>
      <c r="V46" s="107">
        <f t="shared" ca="1" si="8"/>
        <v>0</v>
      </c>
      <c r="W46" s="84">
        <f t="shared" ca="1" si="9"/>
        <v>0</v>
      </c>
      <c r="X46" s="84">
        <f t="shared" ca="1" si="10"/>
        <v>0</v>
      </c>
      <c r="Y46" s="99"/>
      <c r="Z46" s="99"/>
      <c r="AA46" s="99"/>
      <c r="AB46" s="99"/>
      <c r="AC46" s="99"/>
      <c r="AD46" s="99"/>
      <c r="AE46" s="99"/>
      <c r="AF46" s="99"/>
      <c r="AG46" s="99"/>
      <c r="AH46" s="99"/>
    </row>
    <row r="47" spans="1:34" ht="15.5" x14ac:dyDescent="0.35">
      <c r="A47" s="107">
        <v>2068</v>
      </c>
      <c r="B47" s="107">
        <v>65</v>
      </c>
      <c r="C47" s="108">
        <v>0</v>
      </c>
      <c r="D47" s="99"/>
      <c r="E47" s="110">
        <v>0.6</v>
      </c>
      <c r="F47" s="110">
        <v>0.3</v>
      </c>
      <c r="G47" s="110">
        <v>0.1</v>
      </c>
      <c r="H47" s="99"/>
      <c r="I47" s="84">
        <f ca="1"/>
        <v>58817020602.433578</v>
      </c>
      <c r="J47" s="84">
        <v>1072380648.7139516</v>
      </c>
      <c r="K47" s="84">
        <f t="shared" ca="1" si="0"/>
        <v>57744639953.719627</v>
      </c>
      <c r="L47" s="84">
        <f t="shared" ca="1" si="11"/>
        <v>0</v>
      </c>
      <c r="M47" s="84">
        <f t="shared" si="1"/>
        <v>268095163</v>
      </c>
      <c r="N47" s="84">
        <f t="shared" ca="1" si="2"/>
        <v>268095163</v>
      </c>
      <c r="O47" s="107">
        <f t="shared" ca="1" si="3"/>
        <v>0</v>
      </c>
      <c r="P47" s="84">
        <f t="shared" ca="1" si="4"/>
        <v>57476544790.719627</v>
      </c>
      <c r="Q47" s="84">
        <f t="shared" ca="1" si="12"/>
        <v>5263193154.7084389</v>
      </c>
      <c r="R47" s="84">
        <f t="shared" ca="1" si="5"/>
        <v>34485926874.431778</v>
      </c>
      <c r="S47" s="107">
        <f t="shared" ca="1" si="6"/>
        <v>0</v>
      </c>
      <c r="T47" s="84">
        <f t="shared" ca="1" si="7"/>
        <v>22990617916.287849</v>
      </c>
      <c r="U47" s="84">
        <f t="shared" ca="1" si="13"/>
        <v>101500389932.1993</v>
      </c>
      <c r="V47" s="84">
        <f t="shared" ca="1" si="8"/>
        <v>22990617916.287849</v>
      </c>
      <c r="W47" s="84">
        <f t="shared" ca="1" si="9"/>
        <v>0</v>
      </c>
      <c r="X47" s="84">
        <f t="shared" ca="1" si="10"/>
        <v>0</v>
      </c>
      <c r="Y47" s="99"/>
      <c r="Z47" s="99"/>
      <c r="AA47" s="99"/>
      <c r="AB47" s="99"/>
      <c r="AC47" s="99"/>
      <c r="AD47" s="99"/>
      <c r="AE47" s="99"/>
      <c r="AF47" s="99"/>
      <c r="AG47" s="99"/>
      <c r="AH47" s="99"/>
    </row>
    <row r="48" spans="1:34" ht="15.5" x14ac:dyDescent="0.35">
      <c r="A48" s="107">
        <v>2069</v>
      </c>
      <c r="B48" s="107">
        <v>66</v>
      </c>
      <c r="C48" s="108">
        <v>0</v>
      </c>
      <c r="D48" s="99"/>
      <c r="E48" s="110">
        <v>0.6</v>
      </c>
      <c r="F48" s="110">
        <v>0.3</v>
      </c>
      <c r="G48" s="110">
        <v>0.1</v>
      </c>
      <c r="H48" s="99"/>
      <c r="I48" s="84">
        <f ca="1"/>
        <v>-2260315460.7296176</v>
      </c>
      <c r="J48" s="84">
        <v>1103275935.2034006</v>
      </c>
      <c r="K48" s="84">
        <f t="shared" ca="1" si="0"/>
        <v>-3363591395.9330182</v>
      </c>
      <c r="L48" s="84">
        <f t="shared" ca="1" si="11"/>
        <v>268095163</v>
      </c>
      <c r="M48" s="84">
        <f t="shared" si="1"/>
        <v>275818984</v>
      </c>
      <c r="N48" s="84">
        <f t="shared" ca="1" si="2"/>
        <v>0</v>
      </c>
      <c r="O48" s="107">
        <f t="shared" ca="1" si="3"/>
        <v>-268095163</v>
      </c>
      <c r="P48" s="84">
        <f t="shared" ca="1" si="4"/>
        <v>-3095496232.9330182</v>
      </c>
      <c r="Q48" s="84">
        <f t="shared" ca="1" si="12"/>
        <v>39749120029.140213</v>
      </c>
      <c r="R48" s="84">
        <f t="shared" ca="1" si="5"/>
        <v>0</v>
      </c>
      <c r="S48" s="107">
        <f t="shared" ca="1" si="6"/>
        <v>-3095496232.9330182</v>
      </c>
      <c r="T48" s="84">
        <f t="shared" ca="1" si="7"/>
        <v>0</v>
      </c>
      <c r="U48" s="84">
        <f t="shared" ca="1" si="13"/>
        <v>124491007848.48715</v>
      </c>
      <c r="V48" s="84">
        <f t="shared" ca="1" si="8"/>
        <v>0</v>
      </c>
      <c r="W48" s="84">
        <f t="shared" ca="1" si="9"/>
        <v>0</v>
      </c>
      <c r="X48" s="84">
        <f t="shared" ca="1" si="10"/>
        <v>0</v>
      </c>
      <c r="Y48" s="99"/>
      <c r="Z48" s="99"/>
      <c r="AA48" s="99"/>
      <c r="AB48" s="99"/>
      <c r="AC48" s="99"/>
      <c r="AD48" s="99"/>
      <c r="AE48" s="99"/>
      <c r="AF48" s="99"/>
      <c r="AG48" s="99"/>
      <c r="AH48" s="99"/>
    </row>
    <row r="49" spans="1:34" ht="15.5" x14ac:dyDescent="0.35">
      <c r="A49" s="107">
        <v>2070</v>
      </c>
      <c r="B49" s="107">
        <v>67</v>
      </c>
      <c r="C49" s="108">
        <v>0</v>
      </c>
      <c r="D49" s="99"/>
      <c r="E49" s="110">
        <v>0.6</v>
      </c>
      <c r="F49" s="110">
        <v>0.3</v>
      </c>
      <c r="G49" s="110">
        <v>0.1</v>
      </c>
      <c r="H49" s="99"/>
      <c r="I49" s="84">
        <f ca="1"/>
        <v>-39461756040.946228</v>
      </c>
      <c r="J49" s="84">
        <v>1135061314.8966105</v>
      </c>
      <c r="K49" s="84">
        <f t="shared" ca="1" si="0"/>
        <v>-40596817355.842842</v>
      </c>
      <c r="L49" s="84">
        <f t="shared" ca="1" si="11"/>
        <v>0</v>
      </c>
      <c r="M49" s="84">
        <f t="shared" si="1"/>
        <v>283765329</v>
      </c>
      <c r="N49" s="107">
        <f t="shared" ca="1" si="2"/>
        <v>0</v>
      </c>
      <c r="O49" s="84">
        <f t="shared" ca="1" si="3"/>
        <v>0</v>
      </c>
      <c r="P49" s="84">
        <f t="shared" ca="1" si="4"/>
        <v>-40596817355.842842</v>
      </c>
      <c r="Q49" s="84">
        <f t="shared" ca="1" si="12"/>
        <v>36653623796.207191</v>
      </c>
      <c r="R49" s="107">
        <f t="shared" ca="1" si="5"/>
        <v>0</v>
      </c>
      <c r="S49" s="84">
        <f t="shared" ca="1" si="6"/>
        <v>-36653623796.207191</v>
      </c>
      <c r="T49" s="84">
        <f t="shared" ca="1" si="7"/>
        <v>-3943193559.6356506</v>
      </c>
      <c r="U49" s="84">
        <f t="shared" ca="1" si="13"/>
        <v>124491007848.48715</v>
      </c>
      <c r="V49" s="107">
        <f t="shared" ca="1" si="8"/>
        <v>0</v>
      </c>
      <c r="W49" s="84">
        <f t="shared" ca="1" si="9"/>
        <v>-3943193559.6356506</v>
      </c>
      <c r="X49" s="84">
        <f t="shared" ca="1" si="10"/>
        <v>0</v>
      </c>
      <c r="Y49" s="99"/>
      <c r="Z49" s="99"/>
      <c r="AA49" s="99"/>
      <c r="AB49" s="99"/>
      <c r="AC49" s="99"/>
      <c r="AD49" s="99"/>
      <c r="AE49" s="99"/>
      <c r="AF49" s="99"/>
      <c r="AG49" s="99"/>
      <c r="AH49" s="99"/>
    </row>
    <row r="50" spans="1:34" ht="15.5" x14ac:dyDescent="0.35">
      <c r="A50" s="107">
        <v>2071</v>
      </c>
      <c r="B50" s="107">
        <v>68</v>
      </c>
      <c r="C50" s="108">
        <v>0</v>
      </c>
      <c r="D50" s="99"/>
      <c r="E50" s="110">
        <v>0.6</v>
      </c>
      <c r="F50" s="110">
        <v>0.3</v>
      </c>
      <c r="G50" s="110">
        <v>0.1</v>
      </c>
      <c r="H50" s="99"/>
      <c r="I50" s="84">
        <f ca="1"/>
        <v>12920412175.20805</v>
      </c>
      <c r="J50" s="84">
        <v>1167762431.3787818</v>
      </c>
      <c r="K50" s="84">
        <f t="shared" ca="1" si="0"/>
        <v>11752649743.829268</v>
      </c>
      <c r="L50" s="84">
        <f t="shared" ca="1" si="11"/>
        <v>0</v>
      </c>
      <c r="M50" s="84">
        <f t="shared" si="1"/>
        <v>291940608</v>
      </c>
      <c r="N50" s="107">
        <f t="shared" ca="1" si="2"/>
        <v>291940608</v>
      </c>
      <c r="O50" s="84">
        <f t="shared" ca="1" si="3"/>
        <v>0</v>
      </c>
      <c r="P50" s="84">
        <f t="shared" ca="1" si="4"/>
        <v>11460709135.829268</v>
      </c>
      <c r="Q50" s="84">
        <f t="shared" ca="1" si="12"/>
        <v>0</v>
      </c>
      <c r="R50" s="107">
        <f t="shared" ca="1" si="5"/>
        <v>6876425481.4975605</v>
      </c>
      <c r="S50" s="84">
        <f t="shared" ca="1" si="6"/>
        <v>0</v>
      </c>
      <c r="T50" s="84">
        <f t="shared" ca="1" si="7"/>
        <v>4584283654.331707</v>
      </c>
      <c r="U50" s="84">
        <f t="shared" ca="1" si="13"/>
        <v>120547814288.8515</v>
      </c>
      <c r="V50" s="107">
        <f t="shared" ca="1" si="8"/>
        <v>4584283654.331707</v>
      </c>
      <c r="W50" s="84">
        <f t="shared" ca="1" si="9"/>
        <v>0</v>
      </c>
      <c r="X50" s="84">
        <f t="shared" ca="1" si="10"/>
        <v>0</v>
      </c>
      <c r="Y50" s="99"/>
      <c r="Z50" s="99"/>
      <c r="AA50" s="99"/>
      <c r="AB50" s="99"/>
      <c r="AC50" s="99"/>
      <c r="AD50" s="99"/>
      <c r="AE50" s="99"/>
      <c r="AF50" s="99"/>
      <c r="AG50" s="99"/>
      <c r="AH50" s="99"/>
    </row>
    <row r="51" spans="1:34" ht="15.5" x14ac:dyDescent="0.35">
      <c r="A51" s="107">
        <v>2072</v>
      </c>
      <c r="B51" s="107">
        <v>69</v>
      </c>
      <c r="C51" s="108">
        <v>0</v>
      </c>
      <c r="D51" s="99"/>
      <c r="E51" s="110">
        <v>0.6</v>
      </c>
      <c r="F51" s="110">
        <v>0.3</v>
      </c>
      <c r="G51" s="110">
        <v>0.1</v>
      </c>
      <c r="H51" s="99"/>
      <c r="I51" s="84">
        <f ca="1"/>
        <v>4993156788.1905022</v>
      </c>
      <c r="J51" s="84">
        <v>1201405667.0268044</v>
      </c>
      <c r="K51" s="84">
        <f t="shared" ca="1" si="0"/>
        <v>3791751121.1636977</v>
      </c>
      <c r="L51" s="84">
        <f t="shared" ca="1" si="11"/>
        <v>291940608</v>
      </c>
      <c r="M51" s="84">
        <f t="shared" si="1"/>
        <v>300351417</v>
      </c>
      <c r="N51" s="84">
        <f t="shared" ca="1" si="2"/>
        <v>8410809</v>
      </c>
      <c r="O51" s="107">
        <f t="shared" ca="1" si="3"/>
        <v>0</v>
      </c>
      <c r="P51" s="84">
        <f t="shared" ca="1" si="4"/>
        <v>3783340312.1636977</v>
      </c>
      <c r="Q51" s="84">
        <f t="shared" ca="1" si="12"/>
        <v>6876425481.4975605</v>
      </c>
      <c r="R51" s="84">
        <f t="shared" ca="1" si="5"/>
        <v>2270004187.2982187</v>
      </c>
      <c r="S51" s="107">
        <f t="shared" ca="1" si="6"/>
        <v>0</v>
      </c>
      <c r="T51" s="84">
        <f t="shared" ca="1" si="7"/>
        <v>1513336124.865479</v>
      </c>
      <c r="U51" s="84">
        <f t="shared" ca="1" si="13"/>
        <v>125132097943.18321</v>
      </c>
      <c r="V51" s="84">
        <f t="shared" ca="1" si="8"/>
        <v>1513336124.865479</v>
      </c>
      <c r="W51" s="84">
        <f t="shared" ca="1" si="9"/>
        <v>0</v>
      </c>
      <c r="X51" s="84">
        <f t="shared" ca="1" si="10"/>
        <v>0</v>
      </c>
      <c r="Y51" s="99"/>
      <c r="Z51" s="99"/>
      <c r="AA51" s="99"/>
      <c r="AB51" s="99"/>
      <c r="AC51" s="99"/>
      <c r="AD51" s="99"/>
      <c r="AE51" s="99"/>
      <c r="AF51" s="99"/>
      <c r="AG51" s="99"/>
      <c r="AH51" s="99"/>
    </row>
    <row r="52" spans="1:34" ht="15.5" x14ac:dyDescent="0.35">
      <c r="A52" s="107">
        <v>2073</v>
      </c>
      <c r="B52" s="107">
        <v>70</v>
      </c>
      <c r="C52" s="108">
        <v>0</v>
      </c>
      <c r="D52" s="99"/>
      <c r="E52" s="110">
        <v>0.6</v>
      </c>
      <c r="F52" s="110">
        <v>0.3</v>
      </c>
      <c r="G52" s="110">
        <v>0.1</v>
      </c>
      <c r="H52" s="99"/>
      <c r="I52" s="84">
        <f ca="1"/>
        <v>40910424554.650803</v>
      </c>
      <c r="J52" s="84">
        <v>1236018164.2938468</v>
      </c>
      <c r="K52" s="84">
        <f t="shared" ca="1" si="0"/>
        <v>39674406390.356956</v>
      </c>
      <c r="L52" s="84">
        <f t="shared" ca="1" si="11"/>
        <v>300351417</v>
      </c>
      <c r="M52" s="84">
        <f t="shared" si="1"/>
        <v>309004542</v>
      </c>
      <c r="N52" s="107">
        <f t="shared" ca="1" si="2"/>
        <v>8653125</v>
      </c>
      <c r="O52" s="84">
        <f t="shared" ca="1" si="3"/>
        <v>0</v>
      </c>
      <c r="P52" s="84">
        <f t="shared" ca="1" si="4"/>
        <v>39665753265.356956</v>
      </c>
      <c r="Q52" s="84">
        <f t="shared" ca="1" si="12"/>
        <v>9146429668.7957802</v>
      </c>
      <c r="R52" s="107">
        <f t="shared" ca="1" si="5"/>
        <v>23799451959.214172</v>
      </c>
      <c r="S52" s="84">
        <f t="shared" ca="1" si="6"/>
        <v>0</v>
      </c>
      <c r="T52" s="84">
        <f t="shared" ca="1" si="7"/>
        <v>15866301306.142784</v>
      </c>
      <c r="U52" s="84">
        <f t="shared" ca="1" si="13"/>
        <v>126645434068.04869</v>
      </c>
      <c r="V52" s="107">
        <f t="shared" ca="1" si="8"/>
        <v>15866301306.142784</v>
      </c>
      <c r="W52" s="84">
        <f t="shared" ca="1" si="9"/>
        <v>0</v>
      </c>
      <c r="X52" s="84">
        <f t="shared" ca="1" si="10"/>
        <v>0</v>
      </c>
      <c r="Y52" s="99"/>
      <c r="Z52" s="99"/>
      <c r="AA52" s="99"/>
      <c r="AB52" s="99"/>
      <c r="AC52" s="99"/>
      <c r="AD52" s="99"/>
      <c r="AE52" s="99"/>
      <c r="AF52" s="99"/>
      <c r="AG52" s="99"/>
      <c r="AH52" s="99"/>
    </row>
    <row r="53" spans="1:34" ht="31" x14ac:dyDescent="0.35">
      <c r="A53" s="107">
        <v>2074</v>
      </c>
      <c r="B53" s="107">
        <v>71</v>
      </c>
      <c r="C53" s="111" t="str">
        <v>Trash car
Go travel around the world</v>
      </c>
      <c r="D53" s="99"/>
      <c r="E53" s="110">
        <v>0.6</v>
      </c>
      <c r="F53" s="110">
        <v>0.3</v>
      </c>
      <c r="G53" s="110">
        <v>0.1</v>
      </c>
      <c r="H53" s="99"/>
      <c r="I53" s="84">
        <f ca="1"/>
        <v>38508185634.406555</v>
      </c>
      <c r="J53" s="84">
        <v>5511749264.4877386</v>
      </c>
      <c r="K53" s="84">
        <f t="shared" ca="1" si="0"/>
        <v>32996436369.918816</v>
      </c>
      <c r="L53" s="84">
        <f t="shared" ca="1" si="11"/>
        <v>309004542</v>
      </c>
      <c r="M53" s="84">
        <f t="shared" si="1"/>
        <v>1377937317</v>
      </c>
      <c r="N53" s="84">
        <f t="shared" ca="1" si="2"/>
        <v>1068932775</v>
      </c>
      <c r="O53" s="107">
        <f t="shared" ca="1" si="3"/>
        <v>0</v>
      </c>
      <c r="P53" s="84">
        <f t="shared" ca="1" si="4"/>
        <v>31927503594.918816</v>
      </c>
      <c r="Q53" s="84">
        <f t="shared" ca="1" si="12"/>
        <v>32945881628.009953</v>
      </c>
      <c r="R53" s="84">
        <f t="shared" ca="1" si="5"/>
        <v>19156502156.95129</v>
      </c>
      <c r="S53" s="107">
        <f t="shared" ca="1" si="6"/>
        <v>0</v>
      </c>
      <c r="T53" s="84">
        <f t="shared" ca="1" si="7"/>
        <v>12771001437.967525</v>
      </c>
      <c r="U53" s="84">
        <f t="shared" ca="1" si="13"/>
        <v>142511735374.19147</v>
      </c>
      <c r="V53" s="84">
        <f t="shared" ca="1" si="8"/>
        <v>12771001437.967525</v>
      </c>
      <c r="W53" s="84">
        <f t="shared" ca="1" si="9"/>
        <v>0</v>
      </c>
      <c r="X53" s="84">
        <f t="shared" ca="1" si="10"/>
        <v>0</v>
      </c>
      <c r="Y53" s="99"/>
      <c r="Z53" s="99"/>
      <c r="AA53" s="99"/>
      <c r="AB53" s="99"/>
      <c r="AC53" s="99"/>
      <c r="AD53" s="99"/>
      <c r="AE53" s="99"/>
      <c r="AF53" s="99"/>
      <c r="AG53" s="99"/>
      <c r="AH53" s="99"/>
    </row>
    <row r="54" spans="1:34" ht="15.5" x14ac:dyDescent="0.35">
      <c r="A54" s="107">
        <v>2075</v>
      </c>
      <c r="B54" s="107">
        <v>72</v>
      </c>
      <c r="C54" s="108">
        <v>0</v>
      </c>
      <c r="D54" s="99"/>
      <c r="E54" s="110">
        <v>0.6</v>
      </c>
      <c r="F54" s="110">
        <v>0.3</v>
      </c>
      <c r="G54" s="110">
        <v>0.1</v>
      </c>
      <c r="H54" s="99"/>
      <c r="I54" s="84">
        <f ca="1"/>
        <v>23734151560.812252</v>
      </c>
      <c r="J54" s="84">
        <v>1130698471.6877799</v>
      </c>
      <c r="K54" s="84">
        <f t="shared" ca="1" si="0"/>
        <v>22603453089.124474</v>
      </c>
      <c r="L54" s="84">
        <f t="shared" ca="1" si="11"/>
        <v>1377937317</v>
      </c>
      <c r="M54" s="84">
        <f t="shared" si="1"/>
        <v>282674618</v>
      </c>
      <c r="N54" s="107">
        <f t="shared" ca="1" si="2"/>
        <v>0</v>
      </c>
      <c r="O54" s="107">
        <f t="shared" ca="1" si="3"/>
        <v>0</v>
      </c>
      <c r="P54" s="84">
        <f t="shared" ca="1" si="4"/>
        <v>22603453089.124474</v>
      </c>
      <c r="Q54" s="84">
        <f t="shared" ca="1" si="12"/>
        <v>52102383784.961243</v>
      </c>
      <c r="R54" s="84">
        <f t="shared" ca="1" si="5"/>
        <v>13562071853.474684</v>
      </c>
      <c r="S54" s="107">
        <f t="shared" ca="1" si="6"/>
        <v>0</v>
      </c>
      <c r="T54" s="84">
        <f t="shared" ca="1" si="7"/>
        <v>9041381235.6497898</v>
      </c>
      <c r="U54" s="84">
        <f t="shared" ca="1" si="13"/>
        <v>155282736812.159</v>
      </c>
      <c r="V54" s="84">
        <f t="shared" ca="1" si="8"/>
        <v>9041381235.6497898</v>
      </c>
      <c r="W54" s="84">
        <f t="shared" ca="1" si="9"/>
        <v>0</v>
      </c>
      <c r="X54" s="84">
        <f t="shared" ca="1" si="10"/>
        <v>0</v>
      </c>
      <c r="Y54" s="99"/>
      <c r="Z54" s="99"/>
      <c r="AA54" s="99"/>
      <c r="AB54" s="99"/>
      <c r="AC54" s="99"/>
      <c r="AD54" s="99"/>
      <c r="AE54" s="99"/>
      <c r="AF54" s="99"/>
      <c r="AG54" s="99"/>
      <c r="AH54" s="99"/>
    </row>
    <row r="55" spans="1:34" ht="15.5" x14ac:dyDescent="0.35">
      <c r="A55" s="107">
        <v>2076</v>
      </c>
      <c r="B55" s="107">
        <v>73</v>
      </c>
      <c r="C55" s="108">
        <v>0</v>
      </c>
      <c r="D55" s="99"/>
      <c r="E55" s="110">
        <v>0.6</v>
      </c>
      <c r="F55" s="110">
        <v>0.3</v>
      </c>
      <c r="G55" s="110">
        <v>0.1</v>
      </c>
      <c r="H55" s="99"/>
      <c r="I55" s="84">
        <f ca="1"/>
        <v>32207410905.247066</v>
      </c>
      <c r="J55" s="84">
        <v>1163273894.6571047</v>
      </c>
      <c r="K55" s="84">
        <f t="shared" ca="1" si="0"/>
        <v>31044137010.589962</v>
      </c>
      <c r="L55" s="84">
        <f t="shared" ca="1" si="11"/>
        <v>1377937317</v>
      </c>
      <c r="M55" s="84">
        <f t="shared" si="1"/>
        <v>290818474</v>
      </c>
      <c r="N55" s="107">
        <f t="shared" ca="1" si="2"/>
        <v>0</v>
      </c>
      <c r="O55" s="107">
        <f t="shared" ca="1" si="3"/>
        <v>0</v>
      </c>
      <c r="P55" s="84">
        <f t="shared" ca="1" si="4"/>
        <v>31044137010.589962</v>
      </c>
      <c r="Q55" s="84">
        <f t="shared" ca="1" si="12"/>
        <v>65664455638.435928</v>
      </c>
      <c r="R55" s="84">
        <f t="shared" ca="1" si="5"/>
        <v>18626482206.353977</v>
      </c>
      <c r="S55" s="107">
        <f t="shared" ca="1" si="6"/>
        <v>0</v>
      </c>
      <c r="T55" s="84">
        <f t="shared" ca="1" si="7"/>
        <v>12417654804.235985</v>
      </c>
      <c r="U55" s="84">
        <f t="shared" ca="1" si="13"/>
        <v>164324118047.80878</v>
      </c>
      <c r="V55" s="84">
        <f t="shared" ca="1" si="8"/>
        <v>12417654804.235985</v>
      </c>
      <c r="W55" s="84">
        <f t="shared" ca="1" si="9"/>
        <v>0</v>
      </c>
      <c r="X55" s="84">
        <f t="shared" ca="1" si="10"/>
        <v>0</v>
      </c>
      <c r="Y55" s="99"/>
      <c r="Z55" s="99"/>
      <c r="AA55" s="99"/>
      <c r="AB55" s="99"/>
      <c r="AC55" s="99"/>
      <c r="AD55" s="99"/>
      <c r="AE55" s="99"/>
      <c r="AF55" s="99"/>
      <c r="AG55" s="99"/>
      <c r="AH55" s="99"/>
    </row>
    <row r="56" spans="1:34" ht="15.5" x14ac:dyDescent="0.35">
      <c r="A56" s="107">
        <v>2077</v>
      </c>
      <c r="B56" s="107">
        <v>74</v>
      </c>
      <c r="C56" s="108">
        <v>0</v>
      </c>
      <c r="D56" s="99"/>
      <c r="E56" s="110">
        <v>0.6</v>
      </c>
      <c r="F56" s="110">
        <v>0.3</v>
      </c>
      <c r="G56" s="110">
        <v>0.1</v>
      </c>
      <c r="H56" s="99"/>
      <c r="I56" s="84">
        <f ca="1"/>
        <v>-45304539417.870331</v>
      </c>
      <c r="J56" s="84">
        <v>1196787815.562176</v>
      </c>
      <c r="K56" s="84">
        <f t="shared" ca="1" si="0"/>
        <v>-46501327233.43251</v>
      </c>
      <c r="L56" s="84">
        <f t="shared" ca="1" si="11"/>
        <v>1377937317</v>
      </c>
      <c r="M56" s="84">
        <f t="shared" si="1"/>
        <v>299196954</v>
      </c>
      <c r="N56" s="107">
        <f t="shared" ca="1" si="2"/>
        <v>0</v>
      </c>
      <c r="O56" s="107">
        <f t="shared" ca="1" si="3"/>
        <v>-1377937317</v>
      </c>
      <c r="P56" s="84">
        <f t="shared" ca="1" si="4"/>
        <v>-45123389916.43251</v>
      </c>
      <c r="Q56" s="84">
        <f t="shared" ca="1" si="12"/>
        <v>84290937844.789902</v>
      </c>
      <c r="R56" s="84">
        <f t="shared" ca="1" si="5"/>
        <v>0</v>
      </c>
      <c r="S56" s="107">
        <f t="shared" ca="1" si="6"/>
        <v>-45123389916.43251</v>
      </c>
      <c r="T56" s="84">
        <f t="shared" ca="1" si="7"/>
        <v>0</v>
      </c>
      <c r="U56" s="84">
        <f t="shared" ca="1" si="13"/>
        <v>176741772852.04477</v>
      </c>
      <c r="V56" s="84">
        <f t="shared" ca="1" si="8"/>
        <v>0</v>
      </c>
      <c r="W56" s="84">
        <f t="shared" ca="1" si="9"/>
        <v>0</v>
      </c>
      <c r="X56" s="84">
        <f t="shared" ca="1" si="10"/>
        <v>0</v>
      </c>
      <c r="Y56" s="99"/>
      <c r="Z56" s="99"/>
      <c r="AA56" s="99"/>
      <c r="AB56" s="99"/>
      <c r="AC56" s="99"/>
      <c r="AD56" s="99"/>
      <c r="AE56" s="99"/>
      <c r="AF56" s="99"/>
      <c r="AG56" s="99"/>
      <c r="AH56" s="99"/>
    </row>
    <row r="57" spans="1:34" ht="15.5" x14ac:dyDescent="0.35">
      <c r="A57" s="107">
        <v>2078</v>
      </c>
      <c r="B57" s="107">
        <v>75</v>
      </c>
      <c r="C57" s="108">
        <v>0</v>
      </c>
      <c r="D57" s="99"/>
      <c r="E57" s="110">
        <v>0.6</v>
      </c>
      <c r="F57" s="110">
        <v>0.3</v>
      </c>
      <c r="G57" s="110">
        <v>0.1</v>
      </c>
      <c r="H57" s="99"/>
      <c r="I57" s="84">
        <f ca="1"/>
        <v>58380285737.646545</v>
      </c>
      <c r="J57" s="84">
        <v>1231267272.5285223</v>
      </c>
      <c r="K57" s="84">
        <f t="shared" ca="1" si="0"/>
        <v>57149018465.118027</v>
      </c>
      <c r="L57" s="84">
        <f t="shared" ca="1" si="11"/>
        <v>0</v>
      </c>
      <c r="M57" s="84">
        <f t="shared" si="1"/>
        <v>307816819</v>
      </c>
      <c r="N57" s="107">
        <f t="shared" ca="1" si="2"/>
        <v>307816819</v>
      </c>
      <c r="O57" s="107">
        <f t="shared" ca="1" si="3"/>
        <v>0</v>
      </c>
      <c r="P57" s="84">
        <f t="shared" ca="1" si="4"/>
        <v>56841201646.118027</v>
      </c>
      <c r="Q57" s="84">
        <f t="shared" ca="1" si="12"/>
        <v>39167547928.357391</v>
      </c>
      <c r="R57" s="84">
        <f t="shared" ca="1" si="5"/>
        <v>34104720987.670815</v>
      </c>
      <c r="S57" s="107">
        <f t="shared" ca="1" si="6"/>
        <v>0</v>
      </c>
      <c r="T57" s="84">
        <f t="shared" ca="1" si="7"/>
        <v>22736480658.447212</v>
      </c>
      <c r="U57" s="84">
        <f t="shared" ca="1" si="13"/>
        <v>176741772852.04477</v>
      </c>
      <c r="V57" s="84">
        <f t="shared" ca="1" si="8"/>
        <v>22736480658.447212</v>
      </c>
      <c r="W57" s="84">
        <f t="shared" ca="1" si="9"/>
        <v>0</v>
      </c>
      <c r="X57" s="84">
        <f t="shared" ca="1" si="10"/>
        <v>0</v>
      </c>
      <c r="Y57" s="99"/>
      <c r="Z57" s="99"/>
      <c r="AA57" s="99"/>
      <c r="AB57" s="99"/>
      <c r="AC57" s="99"/>
      <c r="AD57" s="99"/>
      <c r="AE57" s="99"/>
      <c r="AF57" s="99"/>
      <c r="AG57" s="99"/>
      <c r="AH57" s="99"/>
    </row>
    <row r="58" spans="1:34" ht="15.5" x14ac:dyDescent="0.35">
      <c r="A58" s="107">
        <v>2079</v>
      </c>
      <c r="B58" s="107">
        <v>76</v>
      </c>
      <c r="C58" s="108">
        <v>0</v>
      </c>
      <c r="D58" s="99"/>
      <c r="E58" s="110">
        <v>0.6</v>
      </c>
      <c r="F58" s="110">
        <v>0.3</v>
      </c>
      <c r="G58" s="110">
        <v>0.1</v>
      </c>
      <c r="H58" s="99"/>
      <c r="I58" s="84">
        <f ca="1"/>
        <v>-19126259584.585239</v>
      </c>
      <c r="J58" s="84">
        <v>1266740082.650069</v>
      </c>
      <c r="K58" s="84">
        <f t="shared" ca="1" si="0"/>
        <v>-20392999667.23531</v>
      </c>
      <c r="L58" s="84">
        <f t="shared" ca="1" si="11"/>
        <v>307816819</v>
      </c>
      <c r="M58" s="84">
        <f t="shared" si="1"/>
        <v>316685021</v>
      </c>
      <c r="N58" s="107">
        <f t="shared" ca="1" si="2"/>
        <v>0</v>
      </c>
      <c r="O58" s="107">
        <f t="shared" ca="1" si="3"/>
        <v>-307816819</v>
      </c>
      <c r="P58" s="84">
        <f t="shared" ca="1" si="4"/>
        <v>-20085182848.23531</v>
      </c>
      <c r="Q58" s="84">
        <f t="shared" ca="1" si="12"/>
        <v>73272268916.028198</v>
      </c>
      <c r="R58" s="84">
        <f t="shared" ca="1" si="5"/>
        <v>0</v>
      </c>
      <c r="S58" s="107">
        <f t="shared" ca="1" si="6"/>
        <v>-20085182848.23531</v>
      </c>
      <c r="T58" s="84">
        <f t="shared" ca="1" si="7"/>
        <v>0</v>
      </c>
      <c r="U58" s="84">
        <f t="shared" ca="1" si="13"/>
        <v>199478253510.49197</v>
      </c>
      <c r="V58" s="84">
        <f t="shared" ca="1" si="8"/>
        <v>0</v>
      </c>
      <c r="W58" s="84">
        <f t="shared" ca="1" si="9"/>
        <v>0</v>
      </c>
      <c r="X58" s="84">
        <f t="shared" ca="1" si="10"/>
        <v>0</v>
      </c>
      <c r="Y58" s="99"/>
      <c r="Z58" s="99"/>
      <c r="AA58" s="99"/>
      <c r="AB58" s="99"/>
      <c r="AC58" s="99"/>
      <c r="AD58" s="99"/>
      <c r="AE58" s="99"/>
      <c r="AF58" s="99"/>
      <c r="AG58" s="99"/>
      <c r="AH58" s="99"/>
    </row>
    <row r="59" spans="1:34" ht="15.5" x14ac:dyDescent="0.35">
      <c r="A59" s="107">
        <v>2080</v>
      </c>
      <c r="B59" s="107">
        <v>77</v>
      </c>
      <c r="C59" s="108">
        <v>0</v>
      </c>
      <c r="D59" s="99"/>
      <c r="E59" s="110">
        <v>0.6</v>
      </c>
      <c r="F59" s="110">
        <v>0.3</v>
      </c>
      <c r="G59" s="110">
        <v>0.1</v>
      </c>
      <c r="H59" s="99"/>
      <c r="I59" s="84">
        <f ca="1"/>
        <v>66134232342.202942</v>
      </c>
      <c r="J59" s="84">
        <v>1303234864.4312174</v>
      </c>
      <c r="K59" s="84">
        <f t="shared" ca="1" si="0"/>
        <v>64830997477.771721</v>
      </c>
      <c r="L59" s="84">
        <f t="shared" ca="1" si="11"/>
        <v>0</v>
      </c>
      <c r="M59" s="84">
        <f t="shared" si="1"/>
        <v>325808717</v>
      </c>
      <c r="N59" s="107">
        <f t="shared" ca="1" si="2"/>
        <v>325808717</v>
      </c>
      <c r="O59" s="107">
        <f t="shared" ca="1" si="3"/>
        <v>0</v>
      </c>
      <c r="P59" s="84">
        <f t="shared" ca="1" si="4"/>
        <v>64505188760.771721</v>
      </c>
      <c r="Q59" s="84">
        <f t="shared" ca="1" si="12"/>
        <v>53187086067.792892</v>
      </c>
      <c r="R59" s="84">
        <f t="shared" ca="1" si="5"/>
        <v>38703113256.463028</v>
      </c>
      <c r="S59" s="107">
        <f t="shared" ca="1" si="6"/>
        <v>0</v>
      </c>
      <c r="T59" s="84">
        <f t="shared" ca="1" si="7"/>
        <v>25802075504.308693</v>
      </c>
      <c r="U59" s="84">
        <f t="shared" ca="1" si="13"/>
        <v>199478253510.49197</v>
      </c>
      <c r="V59" s="84">
        <f t="shared" ca="1" si="8"/>
        <v>25802075504.308693</v>
      </c>
      <c r="W59" s="84">
        <f t="shared" ca="1" si="9"/>
        <v>0</v>
      </c>
      <c r="X59" s="84">
        <f t="shared" ca="1" si="10"/>
        <v>0</v>
      </c>
      <c r="Y59" s="99"/>
      <c r="Z59" s="99"/>
      <c r="AA59" s="99"/>
      <c r="AB59" s="99"/>
      <c r="AC59" s="99"/>
      <c r="AD59" s="99"/>
      <c r="AE59" s="99"/>
      <c r="AF59" s="99"/>
      <c r="AG59" s="99"/>
      <c r="AH59" s="99"/>
    </row>
    <row r="60" spans="1:34" ht="15.5" x14ac:dyDescent="0.35">
      <c r="A60" s="107">
        <v>2081</v>
      </c>
      <c r="B60" s="107">
        <v>78</v>
      </c>
      <c r="C60" s="108">
        <v>0</v>
      </c>
      <c r="D60" s="99"/>
      <c r="E60" s="110">
        <v>0.6</v>
      </c>
      <c r="F60" s="110">
        <v>0.3</v>
      </c>
      <c r="G60" s="110">
        <v>0.1</v>
      </c>
      <c r="H60" s="99"/>
      <c r="I60" s="84">
        <f ca="1"/>
        <v>66232662910.469299</v>
      </c>
      <c r="J60" s="84">
        <v>1340781060.8754809</v>
      </c>
      <c r="K60" s="84">
        <f t="shared" ca="1" si="0"/>
        <v>64891881849.593819</v>
      </c>
      <c r="L60" s="84">
        <f t="shared" ca="1" si="11"/>
        <v>325808717</v>
      </c>
      <c r="M60" s="84">
        <f t="shared" si="1"/>
        <v>335195266</v>
      </c>
      <c r="N60" s="107">
        <f t="shared" ca="1" si="2"/>
        <v>9386549</v>
      </c>
      <c r="O60" s="107">
        <f t="shared" ca="1" si="3"/>
        <v>0</v>
      </c>
      <c r="P60" s="84">
        <f t="shared" ca="1" si="4"/>
        <v>64882495300.593819</v>
      </c>
      <c r="Q60" s="84">
        <f t="shared" ca="1" si="12"/>
        <v>91890199324.25592</v>
      </c>
      <c r="R60" s="84">
        <f t="shared" ca="1" si="5"/>
        <v>38929497180.356293</v>
      </c>
      <c r="S60" s="107">
        <f t="shared" ca="1" si="6"/>
        <v>0</v>
      </c>
      <c r="T60" s="84">
        <f t="shared" ca="1" si="7"/>
        <v>25952998120.237526</v>
      </c>
      <c r="U60" s="84">
        <f t="shared" ca="1" si="13"/>
        <v>225280329014.80066</v>
      </c>
      <c r="V60" s="84">
        <f t="shared" ca="1" si="8"/>
        <v>25952998120.237526</v>
      </c>
      <c r="W60" s="84">
        <f t="shared" ca="1" si="9"/>
        <v>0</v>
      </c>
      <c r="X60" s="84">
        <f t="shared" ca="1" si="10"/>
        <v>0</v>
      </c>
      <c r="Y60" s="99"/>
      <c r="Z60" s="99"/>
      <c r="AA60" s="99"/>
      <c r="AB60" s="99"/>
      <c r="AC60" s="99"/>
      <c r="AD60" s="99"/>
      <c r="AE60" s="99"/>
      <c r="AF60" s="99"/>
      <c r="AG60" s="99"/>
      <c r="AH60" s="99"/>
    </row>
    <row r="61" spans="1:34" ht="15.5" x14ac:dyDescent="0.35">
      <c r="A61" s="107">
        <v>2082</v>
      </c>
      <c r="B61" s="107">
        <v>79</v>
      </c>
      <c r="C61" s="108">
        <v>0</v>
      </c>
      <c r="D61" s="99"/>
      <c r="E61" s="110">
        <v>0.6</v>
      </c>
      <c r="F61" s="110">
        <v>0.3</v>
      </c>
      <c r="G61" s="110">
        <v>0.1</v>
      </c>
      <c r="H61" s="99"/>
      <c r="I61" s="84">
        <f ca="1"/>
        <v>-7410309634.8746986</v>
      </c>
      <c r="J61" s="84">
        <v>1379408963.2393036</v>
      </c>
      <c r="K61" s="84">
        <f t="shared" ca="1" si="0"/>
        <v>-8789718598.1140022</v>
      </c>
      <c r="L61" s="84">
        <f t="shared" ca="1" si="11"/>
        <v>335195266</v>
      </c>
      <c r="M61" s="84">
        <f t="shared" si="1"/>
        <v>344852241</v>
      </c>
      <c r="N61" s="107">
        <f t="shared" ca="1" si="2"/>
        <v>0</v>
      </c>
      <c r="O61" s="84">
        <f t="shared" ca="1" si="3"/>
        <v>-335195266</v>
      </c>
      <c r="P61" s="84">
        <f t="shared" ca="1" si="4"/>
        <v>-8454523332.1140022</v>
      </c>
      <c r="Q61" s="84">
        <f t="shared" ca="1" si="12"/>
        <v>130819696504.61221</v>
      </c>
      <c r="R61" s="107">
        <f t="shared" ca="1" si="5"/>
        <v>0</v>
      </c>
      <c r="S61" s="84">
        <f t="shared" ca="1" si="6"/>
        <v>-8454523332.1140022</v>
      </c>
      <c r="T61" s="84">
        <f t="shared" ca="1" si="7"/>
        <v>0</v>
      </c>
      <c r="U61" s="84">
        <f t="shared" ca="1" si="13"/>
        <v>251233327135.03818</v>
      </c>
      <c r="V61" s="84">
        <f t="shared" ca="1" si="8"/>
        <v>0</v>
      </c>
      <c r="W61" s="84">
        <f t="shared" ca="1" si="9"/>
        <v>0</v>
      </c>
      <c r="X61" s="84">
        <f t="shared" ca="1" si="10"/>
        <v>0</v>
      </c>
      <c r="Y61" s="99"/>
      <c r="Z61" s="99"/>
      <c r="AA61" s="99"/>
      <c r="AB61" s="99"/>
      <c r="AC61" s="99"/>
      <c r="AD61" s="99"/>
      <c r="AE61" s="99"/>
      <c r="AF61" s="99"/>
      <c r="AG61" s="99"/>
      <c r="AH61" s="99"/>
    </row>
    <row r="62" spans="1:34" ht="15.5" x14ac:dyDescent="0.35">
      <c r="A62" s="107">
        <v>2083</v>
      </c>
      <c r="B62" s="107">
        <v>80</v>
      </c>
      <c r="C62" s="108">
        <v>0</v>
      </c>
      <c r="D62" s="99"/>
      <c r="E62" s="110">
        <v>0.6</v>
      </c>
      <c r="F62" s="110">
        <v>0.3</v>
      </c>
      <c r="G62" s="110">
        <v>0.1</v>
      </c>
      <c r="H62" s="99"/>
      <c r="I62" s="84">
        <f ca="1"/>
        <v>10226550176.058895</v>
      </c>
      <c r="J62" s="84">
        <v>1419149735.470228</v>
      </c>
      <c r="K62" s="84">
        <f t="shared" ca="1" si="0"/>
        <v>8807400440.5886669</v>
      </c>
      <c r="L62" s="84">
        <f t="shared" ca="1" si="11"/>
        <v>0</v>
      </c>
      <c r="M62" s="84">
        <f t="shared" si="1"/>
        <v>354787434</v>
      </c>
      <c r="N62" s="84">
        <f t="shared" ca="1" si="2"/>
        <v>354787434</v>
      </c>
      <c r="O62" s="107">
        <f t="shared" ca="1" si="3"/>
        <v>0</v>
      </c>
      <c r="P62" s="84">
        <f t="shared" ca="1" si="4"/>
        <v>8452613006.5886669</v>
      </c>
      <c r="Q62" s="84">
        <f t="shared" ca="1" si="12"/>
        <v>122365173172.49821</v>
      </c>
      <c r="R62" s="84">
        <f t="shared" ca="1" si="5"/>
        <v>5071567803.9532003</v>
      </c>
      <c r="S62" s="107">
        <f t="shared" ca="1" si="6"/>
        <v>0</v>
      </c>
      <c r="T62" s="84">
        <f t="shared" ca="1" si="7"/>
        <v>3381045202.6354666</v>
      </c>
      <c r="U62" s="84">
        <f t="shared" ca="1" si="13"/>
        <v>251233327135.03818</v>
      </c>
      <c r="V62" s="84">
        <f t="shared" ca="1" si="8"/>
        <v>3381045202.6354666</v>
      </c>
      <c r="W62" s="84">
        <f t="shared" ca="1" si="9"/>
        <v>0</v>
      </c>
      <c r="X62" s="84">
        <f t="shared" ca="1" si="10"/>
        <v>0</v>
      </c>
      <c r="Y62" s="99"/>
      <c r="Z62" s="99"/>
      <c r="AA62" s="99"/>
      <c r="AB62" s="99"/>
      <c r="AC62" s="99"/>
      <c r="AD62" s="99"/>
      <c r="AE62" s="99"/>
      <c r="AF62" s="99"/>
      <c r="AG62" s="99"/>
      <c r="AH62" s="99"/>
    </row>
    <row r="63" spans="1:34" ht="15.5" x14ac:dyDescent="0.35">
      <c r="A63" s="107">
        <v>2084</v>
      </c>
      <c r="B63" s="107">
        <v>81</v>
      </c>
      <c r="C63" s="108">
        <v>0</v>
      </c>
      <c r="D63" s="99"/>
      <c r="E63" s="110">
        <v>0.6</v>
      </c>
      <c r="F63" s="110">
        <v>0.3</v>
      </c>
      <c r="G63" s="110">
        <v>0.1</v>
      </c>
      <c r="H63" s="99"/>
      <c r="I63" s="84">
        <f ca="1"/>
        <v>-84398693175.324829</v>
      </c>
      <c r="J63" s="84">
        <v>1460035439.3491251</v>
      </c>
      <c r="K63" s="84">
        <f t="shared" ca="1" si="0"/>
        <v>-85858728614.67395</v>
      </c>
      <c r="L63" s="84">
        <f t="shared" ca="1" si="11"/>
        <v>354787434</v>
      </c>
      <c r="M63" s="84">
        <f t="shared" si="1"/>
        <v>365008860</v>
      </c>
      <c r="N63" s="107">
        <f t="shared" ca="1" si="2"/>
        <v>0</v>
      </c>
      <c r="O63" s="84">
        <f t="shared" ca="1" si="3"/>
        <v>-354787434</v>
      </c>
      <c r="P63" s="84">
        <f t="shared" ca="1" si="4"/>
        <v>-85503941180.67395</v>
      </c>
      <c r="Q63" s="84">
        <f t="shared" ca="1" si="12"/>
        <v>127436740976.45142</v>
      </c>
      <c r="R63" s="107">
        <f t="shared" ca="1" si="5"/>
        <v>0</v>
      </c>
      <c r="S63" s="84">
        <f t="shared" ca="1" si="6"/>
        <v>-85503941180.67395</v>
      </c>
      <c r="T63" s="84">
        <f t="shared" ca="1" si="7"/>
        <v>0</v>
      </c>
      <c r="U63" s="84">
        <f t="shared" ca="1" si="13"/>
        <v>254614372337.67365</v>
      </c>
      <c r="V63" s="84">
        <f t="shared" ca="1" si="8"/>
        <v>0</v>
      </c>
      <c r="W63" s="84">
        <f t="shared" ca="1" si="9"/>
        <v>0</v>
      </c>
      <c r="X63" s="84">
        <f t="shared" ca="1" si="10"/>
        <v>0</v>
      </c>
      <c r="Y63" s="99"/>
      <c r="Z63" s="99"/>
      <c r="AA63" s="99"/>
      <c r="AB63" s="99"/>
      <c r="AC63" s="99"/>
      <c r="AD63" s="99"/>
      <c r="AE63" s="99"/>
      <c r="AF63" s="99"/>
      <c r="AG63" s="99"/>
      <c r="AH63" s="99"/>
    </row>
    <row r="64" spans="1:34" ht="15.5" x14ac:dyDescent="0.35">
      <c r="A64" s="107">
        <v>2085</v>
      </c>
      <c r="B64" s="107">
        <v>82</v>
      </c>
      <c r="C64" s="108">
        <v>0</v>
      </c>
      <c r="D64" s="99"/>
      <c r="E64" s="110">
        <v>0.6</v>
      </c>
      <c r="F64" s="110">
        <v>0.3</v>
      </c>
      <c r="G64" s="110">
        <v>0.1</v>
      </c>
      <c r="H64" s="99"/>
      <c r="I64" s="84">
        <f ca="1"/>
        <v>-17498999082.118717</v>
      </c>
      <c r="J64" s="84">
        <v>1502099060.3567734</v>
      </c>
      <c r="K64" s="84">
        <f t="shared" ca="1" si="0"/>
        <v>-19001098142.475491</v>
      </c>
      <c r="L64" s="84">
        <f t="shared" ca="1" si="11"/>
        <v>0</v>
      </c>
      <c r="M64" s="84">
        <f t="shared" si="1"/>
        <v>375524766</v>
      </c>
      <c r="N64" s="84">
        <f t="shared" ca="1" si="2"/>
        <v>0</v>
      </c>
      <c r="O64" s="107">
        <f t="shared" ca="1" si="3"/>
        <v>0</v>
      </c>
      <c r="P64" s="84">
        <f t="shared" ca="1" si="4"/>
        <v>-19001098142.475491</v>
      </c>
      <c r="Q64" s="84">
        <f t="shared" ca="1" si="12"/>
        <v>41932799795.777466</v>
      </c>
      <c r="R64" s="84">
        <f t="shared" ca="1" si="5"/>
        <v>0</v>
      </c>
      <c r="S64" s="107">
        <f t="shared" ca="1" si="6"/>
        <v>-19001098142.475491</v>
      </c>
      <c r="T64" s="84">
        <f t="shared" ca="1" si="7"/>
        <v>0</v>
      </c>
      <c r="U64" s="84">
        <f t="shared" ca="1" si="13"/>
        <v>254614372337.67365</v>
      </c>
      <c r="V64" s="84">
        <f t="shared" ca="1" si="8"/>
        <v>0</v>
      </c>
      <c r="W64" s="84">
        <f t="shared" ca="1" si="9"/>
        <v>0</v>
      </c>
      <c r="X64" s="84">
        <f t="shared" ca="1" si="10"/>
        <v>0</v>
      </c>
      <c r="Y64" s="99"/>
      <c r="Z64" s="99"/>
      <c r="AA64" s="99"/>
      <c r="AB64" s="99"/>
      <c r="AC64" s="99"/>
      <c r="AD64" s="99"/>
      <c r="AE64" s="99"/>
      <c r="AF64" s="99"/>
      <c r="AG64" s="99"/>
      <c r="AH64" s="99"/>
    </row>
    <row r="65" spans="1:34" ht="15.5" x14ac:dyDescent="0.35">
      <c r="A65" s="107">
        <v>2086</v>
      </c>
      <c r="B65" s="107">
        <v>83</v>
      </c>
      <c r="C65" s="108">
        <v>0</v>
      </c>
      <c r="D65" s="99"/>
      <c r="E65" s="110">
        <v>0.6</v>
      </c>
      <c r="F65" s="110">
        <v>0.3</v>
      </c>
      <c r="G65" s="110">
        <v>0.1</v>
      </c>
      <c r="H65" s="99"/>
      <c r="I65" s="84">
        <f ca="1"/>
        <v>-60039261170.825256</v>
      </c>
      <c r="J65" s="84">
        <v>1545374534.2856519</v>
      </c>
      <c r="K65" s="84">
        <f t="shared" ca="1" si="0"/>
        <v>-61584635705.110909</v>
      </c>
      <c r="L65" s="84">
        <f t="shared" ca="1" si="11"/>
        <v>0</v>
      </c>
      <c r="M65" s="84">
        <f t="shared" si="1"/>
        <v>386343634</v>
      </c>
      <c r="N65" s="84">
        <f t="shared" ca="1" si="2"/>
        <v>0</v>
      </c>
      <c r="O65" s="107">
        <f t="shared" ca="1" si="3"/>
        <v>0</v>
      </c>
      <c r="P65" s="84">
        <f t="shared" ca="1" si="4"/>
        <v>-61584635705.110909</v>
      </c>
      <c r="Q65" s="84">
        <f t="shared" ca="1" si="12"/>
        <v>22931701653.301975</v>
      </c>
      <c r="R65" s="84">
        <f t="shared" ca="1" si="5"/>
        <v>0</v>
      </c>
      <c r="S65" s="107">
        <f t="shared" ca="1" si="6"/>
        <v>-22931701653.301975</v>
      </c>
      <c r="T65" s="84">
        <f t="shared" ca="1" si="7"/>
        <v>-38652934051.808929</v>
      </c>
      <c r="U65" s="84">
        <f t="shared" ca="1" si="13"/>
        <v>254614372337.67365</v>
      </c>
      <c r="V65" s="84">
        <f t="shared" ca="1" si="8"/>
        <v>0</v>
      </c>
      <c r="W65" s="84">
        <f t="shared" ca="1" si="9"/>
        <v>-38652934051.808929</v>
      </c>
      <c r="X65" s="84">
        <f t="shared" ca="1" si="10"/>
        <v>0</v>
      </c>
      <c r="Y65" s="99"/>
      <c r="Z65" s="99"/>
      <c r="AA65" s="99"/>
      <c r="AB65" s="99"/>
      <c r="AC65" s="99"/>
      <c r="AD65" s="99"/>
      <c r="AE65" s="99"/>
      <c r="AF65" s="99"/>
      <c r="AG65" s="99"/>
      <c r="AH65" s="99"/>
    </row>
    <row r="66" spans="1:34" ht="15.5" x14ac:dyDescent="0.35">
      <c r="A66" s="107">
        <v>2087</v>
      </c>
      <c r="B66" s="107">
        <v>84</v>
      </c>
      <c r="C66" s="108">
        <v>0</v>
      </c>
      <c r="D66" s="99"/>
      <c r="E66" s="110">
        <v>0.6</v>
      </c>
      <c r="F66" s="110">
        <v>0.3</v>
      </c>
      <c r="G66" s="110">
        <v>0.1</v>
      </c>
      <c r="H66" s="99"/>
      <c r="I66" s="84">
        <f ca="1"/>
        <v>-2297550986.2186618</v>
      </c>
      <c r="J66" s="84">
        <v>1589896774.6184216</v>
      </c>
      <c r="K66" s="84">
        <f t="shared" ca="1" si="0"/>
        <v>-3887447760.8370833</v>
      </c>
      <c r="L66" s="84">
        <f t="shared" ca="1" si="11"/>
        <v>0</v>
      </c>
      <c r="M66" s="84">
        <f t="shared" si="1"/>
        <v>397474194</v>
      </c>
      <c r="N66" s="107">
        <f t="shared" ca="1" si="2"/>
        <v>0</v>
      </c>
      <c r="O66" s="84">
        <f t="shared" ca="1" si="3"/>
        <v>0</v>
      </c>
      <c r="P66" s="84">
        <f t="shared" ca="1" si="4"/>
        <v>-3887447760.8370833</v>
      </c>
      <c r="Q66" s="84">
        <f t="shared" ca="1" si="12"/>
        <v>0</v>
      </c>
      <c r="R66" s="107">
        <f t="shared" ca="1" si="5"/>
        <v>0</v>
      </c>
      <c r="S66" s="84">
        <f t="shared" ca="1" si="6"/>
        <v>0</v>
      </c>
      <c r="T66" s="84">
        <f t="shared" ca="1" si="7"/>
        <v>-3887447760.8370833</v>
      </c>
      <c r="U66" s="84">
        <f t="shared" ca="1" si="13"/>
        <v>215961438285.86472</v>
      </c>
      <c r="V66" s="84">
        <f t="shared" ca="1" si="8"/>
        <v>0</v>
      </c>
      <c r="W66" s="84">
        <f t="shared" ca="1" si="9"/>
        <v>-3887447760.8370833</v>
      </c>
      <c r="X66" s="84">
        <f t="shared" ca="1" si="10"/>
        <v>0</v>
      </c>
      <c r="Y66" s="99"/>
      <c r="Z66" s="99"/>
      <c r="AA66" s="99"/>
      <c r="AB66" s="99"/>
      <c r="AC66" s="99"/>
      <c r="AD66" s="99"/>
      <c r="AE66" s="99"/>
      <c r="AF66" s="99"/>
      <c r="AG66" s="99"/>
      <c r="AH66" s="99"/>
    </row>
    <row r="67" spans="1:34" ht="31" x14ac:dyDescent="0.35">
      <c r="A67" s="107">
        <v>2088</v>
      </c>
      <c r="B67" s="107">
        <v>85</v>
      </c>
      <c r="C67" s="111" t="str">
        <v>Nhi and Husband die (when year ends)</v>
      </c>
      <c r="D67" s="99"/>
      <c r="E67" s="110">
        <v>0.6</v>
      </c>
      <c r="F67" s="110">
        <v>0.3</v>
      </c>
      <c r="G67" s="110">
        <v>0.1</v>
      </c>
      <c r="H67" s="99"/>
      <c r="I67" s="84">
        <f ca="1"/>
        <v>56862998097.629486</v>
      </c>
      <c r="J67" s="84">
        <v>1635701700.6951783</v>
      </c>
      <c r="K67" s="84">
        <f t="shared" ca="1" si="0"/>
        <v>55227296396.934311</v>
      </c>
      <c r="L67" s="84">
        <f t="shared" ca="1" si="11"/>
        <v>0</v>
      </c>
      <c r="M67" s="84">
        <f t="shared" si="1"/>
        <v>408925426</v>
      </c>
      <c r="N67" s="84">
        <f t="shared" ca="1" si="2"/>
        <v>408925426</v>
      </c>
      <c r="O67" s="107">
        <f t="shared" ca="1" si="3"/>
        <v>0</v>
      </c>
      <c r="P67" s="84">
        <f t="shared" ca="1" si="4"/>
        <v>54818370970.934311</v>
      </c>
      <c r="Q67" s="84">
        <f t="shared" ca="1" si="12"/>
        <v>0</v>
      </c>
      <c r="R67" s="84">
        <f t="shared" ca="1" si="5"/>
        <v>32891022582.560585</v>
      </c>
      <c r="S67" s="107">
        <f t="shared" ca="1" si="6"/>
        <v>0</v>
      </c>
      <c r="T67" s="84">
        <f t="shared" ca="1" si="7"/>
        <v>21927348388.373726</v>
      </c>
      <c r="U67" s="84">
        <f t="shared" ca="1" si="13"/>
        <v>212073990525.02762</v>
      </c>
      <c r="V67" s="84">
        <f t="shared" ca="1" si="8"/>
        <v>21927348388.373726</v>
      </c>
      <c r="W67" s="84">
        <f t="shared" ca="1" si="9"/>
        <v>0</v>
      </c>
      <c r="X67" s="84">
        <f t="shared" ca="1" si="10"/>
        <v>0</v>
      </c>
      <c r="Y67" s="99"/>
      <c r="Z67" s="99"/>
      <c r="AA67" s="99"/>
      <c r="AB67" s="99"/>
      <c r="AC67" s="99"/>
      <c r="AD67" s="99"/>
      <c r="AE67" s="99"/>
      <c r="AF67" s="99"/>
      <c r="AG67" s="99"/>
      <c r="AH67" s="99"/>
    </row>
    <row r="68" spans="1:34" ht="15.5" x14ac:dyDescent="0.35">
      <c r="A68" s="99"/>
      <c r="B68" s="99"/>
      <c r="C68" s="112"/>
      <c r="D68" s="99"/>
      <c r="E68" s="99"/>
      <c r="F68" s="99"/>
      <c r="G68" s="99"/>
      <c r="H68" s="99"/>
      <c r="I68" s="99"/>
      <c r="J68" s="99"/>
      <c r="K68" s="99"/>
      <c r="L68" s="113"/>
      <c r="M68" s="113"/>
      <c r="N68" s="99"/>
      <c r="O68" s="99"/>
      <c r="P68" s="99"/>
      <c r="Q68" s="99"/>
      <c r="R68" s="99"/>
      <c r="S68" s="99"/>
      <c r="T68" s="99"/>
      <c r="U68" s="113"/>
      <c r="V68" s="99"/>
      <c r="W68" s="99"/>
      <c r="X68" s="99"/>
      <c r="Y68" s="99"/>
      <c r="Z68" s="99"/>
      <c r="AA68" s="99"/>
      <c r="AB68" s="99"/>
      <c r="AC68" s="99"/>
      <c r="AD68" s="99"/>
      <c r="AE68" s="99"/>
      <c r="AF68" s="99"/>
      <c r="AG68" s="99"/>
      <c r="AH68" s="99"/>
    </row>
    <row r="69" spans="1:34" ht="15.5" x14ac:dyDescent="0.35">
      <c r="A69" s="99"/>
      <c r="B69" s="99"/>
      <c r="C69" s="112"/>
      <c r="D69" s="99"/>
      <c r="E69" s="99"/>
      <c r="F69" s="99"/>
      <c r="G69" s="99"/>
      <c r="H69" s="99"/>
      <c r="I69" s="99"/>
      <c r="J69" s="99"/>
      <c r="K69" s="99"/>
      <c r="L69" s="113"/>
      <c r="M69" s="113"/>
      <c r="N69" s="99"/>
      <c r="O69" s="99"/>
      <c r="P69" s="99"/>
      <c r="Q69" s="99"/>
      <c r="R69" s="99"/>
      <c r="S69" s="99"/>
      <c r="T69" s="99"/>
      <c r="U69" s="113"/>
      <c r="V69" s="99"/>
      <c r="W69" s="99"/>
      <c r="X69" s="99"/>
      <c r="Y69" s="99"/>
      <c r="Z69" s="99"/>
      <c r="AA69" s="99"/>
      <c r="AB69" s="99"/>
      <c r="AC69" s="99"/>
      <c r="AD69" s="99"/>
      <c r="AE69" s="99"/>
      <c r="AF69" s="99"/>
      <c r="AG69" s="99"/>
      <c r="AH69" s="99"/>
    </row>
    <row r="70" spans="1:34" ht="15.5" x14ac:dyDescent="0.35">
      <c r="A70" s="99"/>
      <c r="B70" s="99"/>
      <c r="C70" s="112"/>
      <c r="D70" s="99"/>
      <c r="E70" s="99"/>
      <c r="F70" s="99"/>
      <c r="G70" s="99"/>
      <c r="H70" s="99"/>
      <c r="I70" s="99"/>
      <c r="J70" s="99"/>
      <c r="K70" s="99"/>
      <c r="L70" s="113"/>
      <c r="M70" s="113"/>
      <c r="N70" s="99"/>
      <c r="O70" s="99"/>
      <c r="P70" s="99"/>
      <c r="Q70" s="99"/>
      <c r="R70" s="99"/>
      <c r="S70" s="99"/>
      <c r="T70" s="99"/>
      <c r="U70" s="113"/>
      <c r="V70" s="99"/>
      <c r="W70" s="99"/>
      <c r="X70" s="99"/>
      <c r="Y70" s="99"/>
      <c r="Z70" s="99"/>
      <c r="AA70" s="99"/>
      <c r="AB70" s="99"/>
      <c r="AC70" s="99"/>
      <c r="AD70" s="99"/>
      <c r="AE70" s="99"/>
      <c r="AF70" s="99"/>
      <c r="AG70" s="99"/>
      <c r="AH70" s="99"/>
    </row>
    <row r="71" spans="1:34" ht="15.5" x14ac:dyDescent="0.35">
      <c r="A71" s="99"/>
      <c r="B71" s="99"/>
      <c r="C71" s="112"/>
      <c r="D71" s="99"/>
      <c r="E71" s="99"/>
      <c r="F71" s="99"/>
      <c r="G71" s="99"/>
      <c r="H71" s="99"/>
      <c r="I71" s="99"/>
      <c r="J71" s="99"/>
      <c r="K71" s="99"/>
      <c r="L71" s="113"/>
      <c r="M71" s="113"/>
      <c r="N71" s="99"/>
      <c r="O71" s="99"/>
      <c r="P71" s="99"/>
      <c r="Q71" s="99"/>
      <c r="R71" s="99"/>
      <c r="S71" s="99"/>
      <c r="T71" s="99"/>
      <c r="U71" s="113"/>
      <c r="V71" s="99"/>
      <c r="W71" s="99"/>
      <c r="X71" s="99"/>
      <c r="Y71" s="99"/>
      <c r="Z71" s="99"/>
      <c r="AA71" s="99"/>
      <c r="AB71" s="99"/>
      <c r="AC71" s="99"/>
      <c r="AD71" s="99"/>
      <c r="AE71" s="99"/>
      <c r="AF71" s="99"/>
      <c r="AG71" s="99"/>
      <c r="AH71" s="99"/>
    </row>
    <row r="72" spans="1:34" ht="15.5" x14ac:dyDescent="0.35">
      <c r="A72" s="99"/>
      <c r="B72" s="99"/>
      <c r="C72" s="112"/>
      <c r="D72" s="99"/>
      <c r="E72" s="99"/>
      <c r="F72" s="99"/>
      <c r="G72" s="99"/>
      <c r="H72" s="99"/>
      <c r="I72" s="99"/>
      <c r="J72" s="99"/>
      <c r="K72" s="99"/>
      <c r="L72" s="113"/>
      <c r="M72" s="113"/>
      <c r="N72" s="99"/>
      <c r="O72" s="99"/>
      <c r="P72" s="99"/>
      <c r="Q72" s="99"/>
      <c r="R72" s="99"/>
      <c r="S72" s="99"/>
      <c r="T72" s="99"/>
      <c r="U72" s="113"/>
      <c r="V72" s="99"/>
      <c r="W72" s="99"/>
      <c r="X72" s="99"/>
      <c r="Y72" s="99"/>
      <c r="Z72" s="99"/>
      <c r="AA72" s="99"/>
      <c r="AB72" s="99"/>
      <c r="AC72" s="99"/>
      <c r="AD72" s="99"/>
      <c r="AE72" s="99"/>
      <c r="AF72" s="99"/>
      <c r="AG72" s="99"/>
      <c r="AH72" s="99"/>
    </row>
    <row r="73" spans="1:34" ht="15.5" x14ac:dyDescent="0.35">
      <c r="A73" s="99"/>
      <c r="B73" s="99"/>
      <c r="C73" s="112"/>
      <c r="D73" s="99"/>
      <c r="E73" s="99"/>
      <c r="F73" s="99"/>
      <c r="G73" s="99"/>
      <c r="H73" s="99"/>
      <c r="I73" s="99"/>
      <c r="J73" s="99"/>
      <c r="K73" s="99"/>
      <c r="L73" s="113"/>
      <c r="M73" s="113"/>
      <c r="N73" s="99"/>
      <c r="O73" s="99"/>
      <c r="P73" s="99"/>
      <c r="Q73" s="99"/>
      <c r="R73" s="99"/>
      <c r="S73" s="99"/>
      <c r="T73" s="99"/>
      <c r="U73" s="113"/>
      <c r="V73" s="99"/>
      <c r="W73" s="99"/>
      <c r="X73" s="99"/>
      <c r="Y73" s="99"/>
      <c r="Z73" s="99"/>
      <c r="AA73" s="99"/>
      <c r="AB73" s="99"/>
      <c r="AC73" s="99"/>
      <c r="AD73" s="99"/>
      <c r="AE73" s="99"/>
      <c r="AF73" s="99"/>
      <c r="AG73" s="99"/>
      <c r="AH73" s="99"/>
    </row>
    <row r="74" spans="1:34" ht="15.5" x14ac:dyDescent="0.35">
      <c r="A74" s="99"/>
      <c r="B74" s="99"/>
      <c r="C74" s="112"/>
      <c r="D74" s="99"/>
      <c r="E74" s="99"/>
      <c r="F74" s="99"/>
      <c r="G74" s="99"/>
      <c r="H74" s="99"/>
      <c r="I74" s="99"/>
      <c r="J74" s="99"/>
      <c r="K74" s="99"/>
      <c r="L74" s="113"/>
      <c r="M74" s="113"/>
      <c r="N74" s="99"/>
      <c r="O74" s="99"/>
      <c r="P74" s="99"/>
      <c r="Q74" s="99"/>
      <c r="R74" s="99"/>
      <c r="S74" s="99"/>
      <c r="T74" s="99"/>
      <c r="U74" s="113"/>
      <c r="V74" s="99"/>
      <c r="W74" s="99"/>
      <c r="X74" s="99"/>
      <c r="Y74" s="99"/>
      <c r="Z74" s="99"/>
      <c r="AA74" s="99"/>
      <c r="AB74" s="99"/>
      <c r="AC74" s="99"/>
      <c r="AD74" s="99"/>
      <c r="AE74" s="99"/>
      <c r="AF74" s="99"/>
      <c r="AG74" s="99"/>
      <c r="AH74" s="99"/>
    </row>
    <row r="75" spans="1:34" ht="15.5" x14ac:dyDescent="0.35">
      <c r="A75" s="99"/>
      <c r="B75" s="99"/>
      <c r="C75" s="112"/>
      <c r="D75" s="99"/>
      <c r="E75" s="99"/>
      <c r="F75" s="99"/>
      <c r="G75" s="99"/>
      <c r="H75" s="99"/>
      <c r="I75" s="99"/>
      <c r="J75" s="99"/>
      <c r="K75" s="99"/>
      <c r="L75" s="113"/>
      <c r="M75" s="113"/>
      <c r="N75" s="99"/>
      <c r="O75" s="99"/>
      <c r="P75" s="99"/>
      <c r="Q75" s="99"/>
      <c r="R75" s="99"/>
      <c r="S75" s="99"/>
      <c r="T75" s="99"/>
      <c r="U75" s="113"/>
      <c r="V75" s="99"/>
      <c r="W75" s="99"/>
      <c r="X75" s="99"/>
      <c r="Y75" s="99"/>
      <c r="Z75" s="99"/>
      <c r="AA75" s="99"/>
      <c r="AB75" s="99"/>
      <c r="AC75" s="99"/>
      <c r="AD75" s="99"/>
      <c r="AE75" s="99"/>
      <c r="AF75" s="99"/>
      <c r="AG75" s="99"/>
      <c r="AH75" s="99"/>
    </row>
    <row r="76" spans="1:34" ht="15.5" x14ac:dyDescent="0.35">
      <c r="A76" s="99"/>
      <c r="B76" s="99"/>
      <c r="C76" s="112"/>
      <c r="D76" s="99"/>
      <c r="E76" s="99"/>
      <c r="F76" s="99"/>
      <c r="G76" s="99"/>
      <c r="H76" s="99"/>
      <c r="I76" s="99"/>
      <c r="J76" s="99"/>
      <c r="K76" s="99"/>
      <c r="L76" s="113"/>
      <c r="M76" s="113"/>
      <c r="N76" s="99"/>
      <c r="O76" s="99"/>
      <c r="P76" s="99"/>
      <c r="Q76" s="99"/>
      <c r="R76" s="99"/>
      <c r="S76" s="99"/>
      <c r="T76" s="99"/>
      <c r="U76" s="113"/>
      <c r="V76" s="99"/>
      <c r="W76" s="99"/>
      <c r="X76" s="99"/>
      <c r="Y76" s="99"/>
      <c r="Z76" s="99"/>
      <c r="AA76" s="99"/>
      <c r="AB76" s="99"/>
      <c r="AC76" s="99"/>
      <c r="AD76" s="99"/>
      <c r="AE76" s="99"/>
      <c r="AF76" s="99"/>
      <c r="AG76" s="99"/>
      <c r="AH76" s="99"/>
    </row>
    <row r="77" spans="1:34" ht="15.5" x14ac:dyDescent="0.35">
      <c r="A77" s="99"/>
      <c r="B77" s="99"/>
      <c r="C77" s="112"/>
      <c r="D77" s="99"/>
      <c r="E77" s="99"/>
      <c r="F77" s="99"/>
      <c r="G77" s="99"/>
      <c r="H77" s="99"/>
      <c r="I77" s="99"/>
      <c r="J77" s="99"/>
      <c r="K77" s="99"/>
      <c r="L77" s="113"/>
      <c r="M77" s="113"/>
      <c r="N77" s="99"/>
      <c r="O77" s="99"/>
      <c r="P77" s="99"/>
      <c r="Q77" s="99"/>
      <c r="R77" s="99"/>
      <c r="S77" s="99"/>
      <c r="T77" s="99"/>
      <c r="U77" s="113"/>
      <c r="V77" s="99"/>
      <c r="W77" s="99"/>
      <c r="X77" s="99"/>
      <c r="Y77" s="99"/>
      <c r="Z77" s="99"/>
      <c r="AA77" s="99"/>
      <c r="AB77" s="99"/>
      <c r="AC77" s="99"/>
      <c r="AD77" s="99"/>
      <c r="AE77" s="99"/>
      <c r="AF77" s="99"/>
      <c r="AG77" s="99"/>
      <c r="AH77" s="99"/>
    </row>
    <row r="78" spans="1:34" ht="15.5" x14ac:dyDescent="0.35">
      <c r="A78" s="99"/>
      <c r="B78" s="99"/>
      <c r="C78" s="112"/>
      <c r="D78" s="99"/>
      <c r="E78" s="99"/>
      <c r="F78" s="99"/>
      <c r="G78" s="99"/>
      <c r="H78" s="99"/>
      <c r="I78" s="99"/>
      <c r="J78" s="99"/>
      <c r="K78" s="99"/>
      <c r="L78" s="113"/>
      <c r="M78" s="113"/>
      <c r="N78" s="99"/>
      <c r="O78" s="99"/>
      <c r="P78" s="99"/>
      <c r="Q78" s="99"/>
      <c r="R78" s="99"/>
      <c r="S78" s="99"/>
      <c r="T78" s="99"/>
      <c r="U78" s="113"/>
      <c r="V78" s="99"/>
      <c r="W78" s="99"/>
      <c r="X78" s="99"/>
      <c r="Y78" s="99"/>
      <c r="Z78" s="99"/>
      <c r="AA78" s="99"/>
      <c r="AB78" s="99"/>
      <c r="AC78" s="99"/>
      <c r="AD78" s="99"/>
      <c r="AE78" s="99"/>
      <c r="AF78" s="99"/>
      <c r="AG78" s="99"/>
      <c r="AH78" s="99"/>
    </row>
    <row r="79" spans="1:34" ht="15.5" x14ac:dyDescent="0.35">
      <c r="A79" s="99"/>
      <c r="B79" s="99"/>
      <c r="C79" s="112"/>
      <c r="D79" s="99"/>
      <c r="E79" s="99"/>
      <c r="F79" s="99"/>
      <c r="G79" s="99"/>
      <c r="H79" s="99"/>
      <c r="I79" s="99"/>
      <c r="J79" s="99"/>
      <c r="K79" s="99"/>
      <c r="L79" s="113"/>
      <c r="M79" s="113"/>
      <c r="N79" s="99"/>
      <c r="O79" s="99"/>
      <c r="P79" s="99"/>
      <c r="Q79" s="99"/>
      <c r="R79" s="99"/>
      <c r="S79" s="99"/>
      <c r="T79" s="99"/>
      <c r="U79" s="113"/>
      <c r="V79" s="99"/>
      <c r="W79" s="99"/>
      <c r="X79" s="99"/>
      <c r="Y79" s="99"/>
      <c r="Z79" s="99"/>
      <c r="AA79" s="99"/>
      <c r="AB79" s="99"/>
      <c r="AC79" s="99"/>
      <c r="AD79" s="99"/>
      <c r="AE79" s="99"/>
      <c r="AF79" s="99"/>
      <c r="AG79" s="99"/>
      <c r="AH79" s="99"/>
    </row>
    <row r="80" spans="1:34" ht="15.5" x14ac:dyDescent="0.35">
      <c r="A80" s="99"/>
      <c r="B80" s="99"/>
      <c r="C80" s="112"/>
      <c r="D80" s="99"/>
      <c r="E80" s="99"/>
      <c r="F80" s="99"/>
      <c r="G80" s="99"/>
      <c r="H80" s="99"/>
      <c r="I80" s="99"/>
      <c r="J80" s="99"/>
      <c r="K80" s="99"/>
      <c r="L80" s="113"/>
      <c r="M80" s="113"/>
      <c r="N80" s="99"/>
      <c r="O80" s="99"/>
      <c r="P80" s="99"/>
      <c r="Q80" s="99"/>
      <c r="R80" s="99"/>
      <c r="S80" s="99"/>
      <c r="T80" s="99"/>
      <c r="U80" s="113"/>
      <c r="V80" s="99"/>
      <c r="W80" s="99"/>
      <c r="X80" s="99"/>
      <c r="Y80" s="99"/>
      <c r="Z80" s="99"/>
      <c r="AA80" s="99"/>
      <c r="AB80" s="99"/>
      <c r="AC80" s="99"/>
      <c r="AD80" s="99"/>
      <c r="AE80" s="99"/>
      <c r="AF80" s="99"/>
      <c r="AG80" s="99"/>
      <c r="AH80" s="99"/>
    </row>
    <row r="81" spans="1:34" ht="15.5" x14ac:dyDescent="0.35">
      <c r="A81" s="99"/>
      <c r="B81" s="99"/>
      <c r="C81" s="112"/>
      <c r="D81" s="99"/>
      <c r="E81" s="99"/>
      <c r="F81" s="99"/>
      <c r="G81" s="99"/>
      <c r="H81" s="99"/>
      <c r="I81" s="99"/>
      <c r="J81" s="99"/>
      <c r="K81" s="99"/>
      <c r="L81" s="113"/>
      <c r="M81" s="113"/>
      <c r="N81" s="99"/>
      <c r="O81" s="99"/>
      <c r="P81" s="99"/>
      <c r="Q81" s="99"/>
      <c r="R81" s="99"/>
      <c r="S81" s="99"/>
      <c r="T81" s="99"/>
      <c r="U81" s="113"/>
      <c r="V81" s="99"/>
      <c r="W81" s="99"/>
      <c r="X81" s="99"/>
      <c r="Y81" s="99"/>
      <c r="Z81" s="99"/>
      <c r="AA81" s="99"/>
      <c r="AB81" s="99"/>
      <c r="AC81" s="99"/>
      <c r="AD81" s="99"/>
      <c r="AE81" s="99"/>
      <c r="AF81" s="99"/>
      <c r="AG81" s="99"/>
      <c r="AH81" s="99"/>
    </row>
    <row r="82" spans="1:34" ht="15.5" x14ac:dyDescent="0.35">
      <c r="A82" s="99"/>
      <c r="B82" s="99"/>
      <c r="C82" s="112"/>
      <c r="D82" s="99"/>
      <c r="E82" s="99"/>
      <c r="F82" s="99"/>
      <c r="G82" s="99"/>
      <c r="H82" s="99"/>
      <c r="I82" s="99"/>
      <c r="J82" s="99"/>
      <c r="K82" s="99"/>
      <c r="L82" s="113"/>
      <c r="M82" s="113"/>
      <c r="N82" s="99"/>
      <c r="O82" s="99"/>
      <c r="P82" s="99"/>
      <c r="Q82" s="99"/>
      <c r="R82" s="99"/>
      <c r="S82" s="99"/>
      <c r="T82" s="99"/>
      <c r="U82" s="113"/>
      <c r="V82" s="99"/>
      <c r="W82" s="99"/>
      <c r="X82" s="99"/>
      <c r="Y82" s="99"/>
      <c r="Z82" s="99"/>
      <c r="AA82" s="99"/>
      <c r="AB82" s="99"/>
      <c r="AC82" s="99"/>
      <c r="AD82" s="99"/>
      <c r="AE82" s="99"/>
      <c r="AF82" s="99"/>
      <c r="AG82" s="99"/>
      <c r="AH82" s="99"/>
    </row>
    <row r="83" spans="1:34" ht="15.5" x14ac:dyDescent="0.35">
      <c r="A83" s="99"/>
      <c r="B83" s="99"/>
      <c r="C83" s="112"/>
      <c r="D83" s="99"/>
      <c r="E83" s="99"/>
      <c r="F83" s="99"/>
      <c r="G83" s="99"/>
      <c r="H83" s="99"/>
      <c r="I83" s="99"/>
      <c r="J83" s="99"/>
      <c r="K83" s="99"/>
      <c r="L83" s="113"/>
      <c r="M83" s="113"/>
      <c r="N83" s="99"/>
      <c r="O83" s="99"/>
      <c r="P83" s="99"/>
      <c r="Q83" s="99"/>
      <c r="R83" s="99"/>
      <c r="S83" s="99"/>
      <c r="T83" s="99"/>
      <c r="U83" s="113"/>
      <c r="V83" s="99"/>
      <c r="W83" s="99"/>
      <c r="X83" s="99"/>
      <c r="Y83" s="99"/>
      <c r="Z83" s="99"/>
      <c r="AA83" s="99"/>
      <c r="AB83" s="99"/>
      <c r="AC83" s="99"/>
      <c r="AD83" s="99"/>
      <c r="AE83" s="99"/>
      <c r="AF83" s="99"/>
      <c r="AG83" s="99"/>
      <c r="AH83" s="99"/>
    </row>
    <row r="84" spans="1:34" ht="15.5" x14ac:dyDescent="0.35">
      <c r="A84" s="99"/>
      <c r="B84" s="99"/>
      <c r="C84" s="112"/>
      <c r="D84" s="99"/>
      <c r="E84" s="99"/>
      <c r="F84" s="99"/>
      <c r="G84" s="99"/>
      <c r="H84" s="99"/>
      <c r="I84" s="99"/>
      <c r="J84" s="99"/>
      <c r="K84" s="99"/>
      <c r="L84" s="113"/>
      <c r="M84" s="113"/>
      <c r="N84" s="99"/>
      <c r="O84" s="99"/>
      <c r="P84" s="99"/>
      <c r="Q84" s="99"/>
      <c r="R84" s="99"/>
      <c r="S84" s="99"/>
      <c r="T84" s="99"/>
      <c r="U84" s="113"/>
      <c r="V84" s="99"/>
      <c r="W84" s="99"/>
      <c r="X84" s="99"/>
      <c r="Y84" s="99"/>
      <c r="Z84" s="99"/>
      <c r="AA84" s="99"/>
      <c r="AB84" s="99"/>
      <c r="AC84" s="99"/>
      <c r="AD84" s="99"/>
      <c r="AE84" s="99"/>
      <c r="AF84" s="99"/>
      <c r="AG84" s="99"/>
      <c r="AH84" s="99"/>
    </row>
    <row r="85" spans="1:34" ht="15.5" x14ac:dyDescent="0.35">
      <c r="A85" s="99"/>
      <c r="B85" s="99"/>
      <c r="C85" s="112"/>
      <c r="D85" s="99"/>
      <c r="E85" s="99"/>
      <c r="F85" s="99"/>
      <c r="G85" s="99"/>
      <c r="H85" s="99"/>
      <c r="I85" s="99"/>
      <c r="J85" s="99"/>
      <c r="K85" s="99"/>
      <c r="L85" s="113"/>
      <c r="M85" s="113"/>
      <c r="N85" s="99"/>
      <c r="O85" s="99"/>
      <c r="P85" s="99"/>
      <c r="Q85" s="99"/>
      <c r="R85" s="99"/>
      <c r="S85" s="99"/>
      <c r="T85" s="99"/>
      <c r="U85" s="113"/>
      <c r="V85" s="99"/>
      <c r="W85" s="99"/>
      <c r="X85" s="99"/>
      <c r="Y85" s="99"/>
      <c r="Z85" s="99"/>
      <c r="AA85" s="99"/>
      <c r="AB85" s="99"/>
      <c r="AC85" s="99"/>
      <c r="AD85" s="99"/>
      <c r="AE85" s="99"/>
      <c r="AF85" s="99"/>
      <c r="AG85" s="99"/>
      <c r="AH85" s="99"/>
    </row>
    <row r="86" spans="1:34" ht="15.5" x14ac:dyDescent="0.35">
      <c r="A86" s="99"/>
      <c r="B86" s="99"/>
      <c r="C86" s="112"/>
      <c r="D86" s="99"/>
      <c r="E86" s="99"/>
      <c r="F86" s="99"/>
      <c r="G86" s="99"/>
      <c r="H86" s="99"/>
      <c r="I86" s="99"/>
      <c r="J86" s="99"/>
      <c r="K86" s="99"/>
      <c r="L86" s="113"/>
      <c r="M86" s="113"/>
      <c r="N86" s="99"/>
      <c r="O86" s="99"/>
      <c r="P86" s="99"/>
      <c r="Q86" s="99"/>
      <c r="R86" s="99"/>
      <c r="S86" s="99"/>
      <c r="T86" s="99"/>
      <c r="U86" s="113"/>
      <c r="V86" s="99"/>
      <c r="W86" s="99"/>
      <c r="X86" s="99"/>
      <c r="Y86" s="99"/>
      <c r="Z86" s="99"/>
      <c r="AA86" s="99"/>
      <c r="AB86" s="99"/>
      <c r="AC86" s="99"/>
      <c r="AD86" s="99"/>
      <c r="AE86" s="99"/>
      <c r="AF86" s="99"/>
      <c r="AG86" s="99"/>
      <c r="AH86" s="99"/>
    </row>
    <row r="87" spans="1:34" ht="15.5" x14ac:dyDescent="0.35">
      <c r="A87" s="99"/>
      <c r="B87" s="99"/>
      <c r="C87" s="112"/>
      <c r="D87" s="99"/>
      <c r="E87" s="99"/>
      <c r="F87" s="99"/>
      <c r="G87" s="99"/>
      <c r="H87" s="99"/>
      <c r="I87" s="99"/>
      <c r="J87" s="99"/>
      <c r="K87" s="99"/>
      <c r="L87" s="113"/>
      <c r="M87" s="113"/>
      <c r="N87" s="99"/>
      <c r="O87" s="99"/>
      <c r="P87" s="99"/>
      <c r="Q87" s="99"/>
      <c r="R87" s="99"/>
      <c r="S87" s="99"/>
      <c r="T87" s="99"/>
      <c r="U87" s="113"/>
      <c r="V87" s="99"/>
      <c r="W87" s="99"/>
      <c r="X87" s="99"/>
      <c r="Y87" s="99"/>
      <c r="Z87" s="99"/>
      <c r="AA87" s="99"/>
      <c r="AB87" s="99"/>
      <c r="AC87" s="99"/>
      <c r="AD87" s="99"/>
      <c r="AE87" s="99"/>
      <c r="AF87" s="99"/>
      <c r="AG87" s="99"/>
      <c r="AH87" s="99"/>
    </row>
    <row r="88" spans="1:34" ht="15.5" x14ac:dyDescent="0.35">
      <c r="A88" s="99"/>
      <c r="B88" s="99"/>
      <c r="C88" s="112"/>
      <c r="D88" s="99"/>
      <c r="E88" s="99"/>
      <c r="F88" s="99"/>
      <c r="G88" s="99"/>
      <c r="H88" s="99"/>
      <c r="I88" s="99"/>
      <c r="J88" s="99"/>
      <c r="K88" s="99"/>
      <c r="L88" s="113"/>
      <c r="M88" s="113"/>
      <c r="N88" s="99"/>
      <c r="O88" s="99"/>
      <c r="P88" s="99"/>
      <c r="Q88" s="99"/>
      <c r="R88" s="99"/>
      <c r="S88" s="99"/>
      <c r="T88" s="99"/>
      <c r="U88" s="113"/>
      <c r="V88" s="99"/>
      <c r="W88" s="99"/>
      <c r="X88" s="99"/>
      <c r="Y88" s="99"/>
      <c r="Z88" s="99"/>
      <c r="AA88" s="99"/>
      <c r="AB88" s="99"/>
      <c r="AC88" s="99"/>
      <c r="AD88" s="99"/>
      <c r="AE88" s="99"/>
      <c r="AF88" s="99"/>
      <c r="AG88" s="99"/>
      <c r="AH88" s="99"/>
    </row>
    <row r="89" spans="1:34" ht="15.5" x14ac:dyDescent="0.35">
      <c r="A89" s="99"/>
      <c r="B89" s="99"/>
      <c r="C89" s="112"/>
      <c r="D89" s="99"/>
      <c r="E89" s="99"/>
      <c r="F89" s="99"/>
      <c r="G89" s="99"/>
      <c r="H89" s="99"/>
      <c r="I89" s="99"/>
      <c r="J89" s="99"/>
      <c r="K89" s="99"/>
      <c r="L89" s="113"/>
      <c r="M89" s="113"/>
      <c r="N89" s="99"/>
      <c r="O89" s="99"/>
      <c r="P89" s="99"/>
      <c r="Q89" s="99"/>
      <c r="R89" s="99"/>
      <c r="S89" s="99"/>
      <c r="T89" s="99"/>
      <c r="U89" s="113"/>
      <c r="V89" s="99"/>
      <c r="W89" s="99"/>
      <c r="X89" s="99"/>
      <c r="Y89" s="99"/>
      <c r="Z89" s="99"/>
      <c r="AA89" s="99"/>
      <c r="AB89" s="99"/>
      <c r="AC89" s="99"/>
      <c r="AD89" s="99"/>
      <c r="AE89" s="99"/>
      <c r="AF89" s="99"/>
      <c r="AG89" s="99"/>
      <c r="AH89" s="99"/>
    </row>
    <row r="90" spans="1:34" ht="15.5" x14ac:dyDescent="0.35">
      <c r="A90" s="99"/>
      <c r="B90" s="99"/>
      <c r="C90" s="112"/>
      <c r="D90" s="99"/>
      <c r="E90" s="99"/>
      <c r="F90" s="99"/>
      <c r="G90" s="99"/>
      <c r="H90" s="99"/>
      <c r="I90" s="99"/>
      <c r="J90" s="99"/>
      <c r="K90" s="99"/>
      <c r="L90" s="113"/>
      <c r="M90" s="113"/>
      <c r="N90" s="99"/>
      <c r="O90" s="99"/>
      <c r="P90" s="99"/>
      <c r="Q90" s="99"/>
      <c r="R90" s="99"/>
      <c r="S90" s="99"/>
      <c r="T90" s="99"/>
      <c r="U90" s="113"/>
      <c r="V90" s="99"/>
      <c r="W90" s="99"/>
      <c r="X90" s="99"/>
      <c r="Y90" s="99"/>
      <c r="Z90" s="99"/>
      <c r="AA90" s="99"/>
      <c r="AB90" s="99"/>
      <c r="AC90" s="99"/>
      <c r="AD90" s="99"/>
      <c r="AE90" s="99"/>
      <c r="AF90" s="99"/>
      <c r="AG90" s="99"/>
      <c r="AH90" s="99"/>
    </row>
    <row r="91" spans="1:34" ht="15.5" x14ac:dyDescent="0.35">
      <c r="A91" s="99"/>
      <c r="B91" s="99"/>
      <c r="C91" s="112"/>
      <c r="D91" s="99"/>
      <c r="E91" s="99"/>
      <c r="F91" s="99"/>
      <c r="G91" s="99"/>
      <c r="H91" s="99"/>
      <c r="I91" s="99"/>
      <c r="J91" s="99"/>
      <c r="K91" s="99"/>
      <c r="L91" s="113"/>
      <c r="M91" s="113"/>
      <c r="N91" s="99"/>
      <c r="O91" s="99"/>
      <c r="P91" s="99"/>
      <c r="Q91" s="99"/>
      <c r="R91" s="99"/>
      <c r="S91" s="99"/>
      <c r="T91" s="99"/>
      <c r="U91" s="113"/>
      <c r="V91" s="99"/>
      <c r="W91" s="99"/>
      <c r="X91" s="99"/>
      <c r="Y91" s="99"/>
      <c r="Z91" s="99"/>
      <c r="AA91" s="99"/>
      <c r="AB91" s="99"/>
      <c r="AC91" s="99"/>
      <c r="AD91" s="99"/>
      <c r="AE91" s="99"/>
      <c r="AF91" s="99"/>
      <c r="AG91" s="99"/>
      <c r="AH91" s="99"/>
    </row>
    <row r="92" spans="1:34" ht="15.5" x14ac:dyDescent="0.35">
      <c r="A92" s="99"/>
      <c r="B92" s="99"/>
      <c r="C92" s="112"/>
      <c r="D92" s="99"/>
      <c r="E92" s="99"/>
      <c r="F92" s="99"/>
      <c r="G92" s="99"/>
      <c r="H92" s="99"/>
      <c r="I92" s="99"/>
      <c r="J92" s="99"/>
      <c r="K92" s="99"/>
      <c r="L92" s="113"/>
      <c r="M92" s="113"/>
      <c r="N92" s="99"/>
      <c r="O92" s="99"/>
      <c r="P92" s="99"/>
      <c r="Q92" s="99"/>
      <c r="R92" s="99"/>
      <c r="S92" s="99"/>
      <c r="T92" s="99"/>
      <c r="U92" s="113"/>
      <c r="V92" s="99"/>
      <c r="W92" s="99"/>
      <c r="X92" s="99"/>
      <c r="Y92" s="99"/>
      <c r="Z92" s="99"/>
      <c r="AA92" s="99"/>
      <c r="AB92" s="99"/>
      <c r="AC92" s="99"/>
      <c r="AD92" s="99"/>
      <c r="AE92" s="99"/>
      <c r="AF92" s="99"/>
      <c r="AG92" s="99"/>
      <c r="AH92" s="99"/>
    </row>
    <row r="93" spans="1:34" ht="15.5" x14ac:dyDescent="0.35">
      <c r="A93" s="99"/>
      <c r="B93" s="99"/>
      <c r="C93" s="112"/>
      <c r="D93" s="99"/>
      <c r="E93" s="99"/>
      <c r="F93" s="99"/>
      <c r="G93" s="99"/>
      <c r="H93" s="99"/>
      <c r="I93" s="99"/>
      <c r="J93" s="99"/>
      <c r="K93" s="99"/>
      <c r="L93" s="113"/>
      <c r="M93" s="113"/>
      <c r="N93" s="99"/>
      <c r="O93" s="99"/>
      <c r="P93" s="99"/>
      <c r="Q93" s="99"/>
      <c r="R93" s="99"/>
      <c r="S93" s="99"/>
      <c r="T93" s="99"/>
      <c r="U93" s="113"/>
      <c r="V93" s="99"/>
      <c r="W93" s="99"/>
      <c r="X93" s="99"/>
      <c r="Y93" s="99"/>
      <c r="Z93" s="99"/>
      <c r="AA93" s="99"/>
      <c r="AB93" s="99"/>
      <c r="AC93" s="99"/>
      <c r="AD93" s="99"/>
      <c r="AE93" s="99"/>
      <c r="AF93" s="99"/>
      <c r="AG93" s="99"/>
      <c r="AH93" s="99"/>
    </row>
    <row r="94" spans="1:34" ht="15.5" x14ac:dyDescent="0.35">
      <c r="A94" s="99"/>
      <c r="B94" s="99"/>
      <c r="C94" s="112"/>
      <c r="D94" s="99"/>
      <c r="E94" s="99"/>
      <c r="F94" s="99"/>
      <c r="G94" s="99"/>
      <c r="H94" s="99"/>
      <c r="I94" s="99"/>
      <c r="J94" s="99"/>
      <c r="K94" s="99"/>
      <c r="L94" s="113"/>
      <c r="M94" s="113"/>
      <c r="N94" s="99"/>
      <c r="O94" s="99"/>
      <c r="P94" s="99"/>
      <c r="Q94" s="99"/>
      <c r="R94" s="99"/>
      <c r="S94" s="99"/>
      <c r="T94" s="99"/>
      <c r="U94" s="113"/>
      <c r="V94" s="99"/>
      <c r="W94" s="99"/>
      <c r="X94" s="99"/>
      <c r="Y94" s="99"/>
      <c r="Z94" s="99"/>
      <c r="AA94" s="99"/>
      <c r="AB94" s="99"/>
      <c r="AC94" s="99"/>
      <c r="AD94" s="99"/>
      <c r="AE94" s="99"/>
      <c r="AF94" s="99"/>
      <c r="AG94" s="99"/>
      <c r="AH94" s="99"/>
    </row>
    <row r="95" spans="1:34" ht="15.5" x14ac:dyDescent="0.35">
      <c r="A95" s="99"/>
      <c r="B95" s="99"/>
      <c r="C95" s="112"/>
      <c r="D95" s="99"/>
      <c r="E95" s="99"/>
      <c r="F95" s="99"/>
      <c r="G95" s="99"/>
      <c r="H95" s="99"/>
      <c r="I95" s="99"/>
      <c r="J95" s="99"/>
      <c r="K95" s="99"/>
      <c r="L95" s="113"/>
      <c r="M95" s="113"/>
      <c r="N95" s="99"/>
      <c r="O95" s="99"/>
      <c r="P95" s="99"/>
      <c r="Q95" s="99"/>
      <c r="R95" s="99"/>
      <c r="S95" s="99"/>
      <c r="T95" s="99"/>
      <c r="U95" s="113"/>
      <c r="V95" s="99"/>
      <c r="W95" s="99"/>
      <c r="X95" s="99"/>
      <c r="Y95" s="99"/>
      <c r="Z95" s="99"/>
      <c r="AA95" s="99"/>
      <c r="AB95" s="99"/>
      <c r="AC95" s="99"/>
      <c r="AD95" s="99"/>
      <c r="AE95" s="99"/>
      <c r="AF95" s="99"/>
      <c r="AG95" s="99"/>
      <c r="AH95" s="99"/>
    </row>
    <row r="96" spans="1:34" ht="15.5" x14ac:dyDescent="0.35">
      <c r="A96" s="99"/>
      <c r="B96" s="99"/>
      <c r="C96" s="112"/>
      <c r="D96" s="99"/>
      <c r="E96" s="99"/>
      <c r="F96" s="99"/>
      <c r="G96" s="99"/>
      <c r="H96" s="99"/>
      <c r="I96" s="99"/>
      <c r="J96" s="99"/>
      <c r="K96" s="99"/>
      <c r="L96" s="113"/>
      <c r="M96" s="113"/>
      <c r="N96" s="99"/>
      <c r="O96" s="99"/>
      <c r="P96" s="99"/>
      <c r="Q96" s="99"/>
      <c r="R96" s="99"/>
      <c r="S96" s="99"/>
      <c r="T96" s="99"/>
      <c r="U96" s="113"/>
      <c r="V96" s="99"/>
      <c r="W96" s="99"/>
      <c r="X96" s="99"/>
      <c r="Y96" s="99"/>
      <c r="Z96" s="99"/>
      <c r="AA96" s="99"/>
      <c r="AB96" s="99"/>
      <c r="AC96" s="99"/>
      <c r="AD96" s="99"/>
      <c r="AE96" s="99"/>
      <c r="AF96" s="99"/>
      <c r="AG96" s="99"/>
      <c r="AH96" s="99"/>
    </row>
    <row r="97" spans="1:34" ht="15.5" x14ac:dyDescent="0.35">
      <c r="A97" s="99"/>
      <c r="B97" s="99"/>
      <c r="C97" s="112"/>
      <c r="D97" s="99"/>
      <c r="E97" s="99"/>
      <c r="F97" s="99"/>
      <c r="G97" s="99"/>
      <c r="H97" s="99"/>
      <c r="I97" s="99"/>
      <c r="J97" s="99"/>
      <c r="K97" s="99"/>
      <c r="L97" s="113"/>
      <c r="M97" s="113"/>
      <c r="N97" s="99"/>
      <c r="O97" s="99"/>
      <c r="P97" s="99"/>
      <c r="Q97" s="99"/>
      <c r="R97" s="99"/>
      <c r="S97" s="99"/>
      <c r="T97" s="99"/>
      <c r="U97" s="113"/>
      <c r="V97" s="99"/>
      <c r="W97" s="99"/>
      <c r="X97" s="99"/>
      <c r="Y97" s="99"/>
      <c r="Z97" s="99"/>
      <c r="AA97" s="99"/>
      <c r="AB97" s="99"/>
      <c r="AC97" s="99"/>
      <c r="AD97" s="99"/>
      <c r="AE97" s="99"/>
      <c r="AF97" s="99"/>
      <c r="AG97" s="99"/>
      <c r="AH97" s="99"/>
    </row>
    <row r="98" spans="1:34" ht="15.5" x14ac:dyDescent="0.35">
      <c r="A98" s="99"/>
      <c r="B98" s="99"/>
      <c r="C98" s="112"/>
      <c r="D98" s="99"/>
      <c r="E98" s="99"/>
      <c r="F98" s="99"/>
      <c r="G98" s="99"/>
      <c r="H98" s="99"/>
      <c r="I98" s="99"/>
      <c r="J98" s="99"/>
      <c r="K98" s="99"/>
      <c r="L98" s="113"/>
      <c r="M98" s="113"/>
      <c r="N98" s="99"/>
      <c r="O98" s="99"/>
      <c r="P98" s="99"/>
      <c r="Q98" s="99"/>
      <c r="R98" s="99"/>
      <c r="S98" s="99"/>
      <c r="T98" s="99"/>
      <c r="U98" s="113"/>
      <c r="V98" s="99"/>
      <c r="W98" s="99"/>
      <c r="X98" s="99"/>
      <c r="Y98" s="99"/>
      <c r="Z98" s="99"/>
      <c r="AA98" s="99"/>
      <c r="AB98" s="99"/>
      <c r="AC98" s="99"/>
      <c r="AD98" s="99"/>
      <c r="AE98" s="99"/>
      <c r="AF98" s="99"/>
      <c r="AG98" s="99"/>
      <c r="AH98" s="99"/>
    </row>
    <row r="99" spans="1:34" ht="15.5" x14ac:dyDescent="0.35">
      <c r="A99" s="99"/>
      <c r="B99" s="99"/>
      <c r="C99" s="112"/>
      <c r="D99" s="99"/>
      <c r="E99" s="99"/>
      <c r="F99" s="99"/>
      <c r="G99" s="99"/>
      <c r="H99" s="99"/>
      <c r="I99" s="99"/>
      <c r="J99" s="99"/>
      <c r="K99" s="99"/>
      <c r="L99" s="113"/>
      <c r="M99" s="113"/>
      <c r="N99" s="99"/>
      <c r="O99" s="99"/>
      <c r="P99" s="99"/>
      <c r="Q99" s="99"/>
      <c r="R99" s="99"/>
      <c r="S99" s="99"/>
      <c r="T99" s="99"/>
      <c r="U99" s="113"/>
      <c r="V99" s="99"/>
      <c r="W99" s="99"/>
      <c r="X99" s="99"/>
      <c r="Y99" s="99"/>
      <c r="Z99" s="99"/>
      <c r="AA99" s="99"/>
      <c r="AB99" s="99"/>
      <c r="AC99" s="99"/>
      <c r="AD99" s="99"/>
      <c r="AE99" s="99"/>
      <c r="AF99" s="99"/>
      <c r="AG99" s="99"/>
      <c r="AH99" s="99"/>
    </row>
    <row r="100" spans="1:34" ht="15.5" x14ac:dyDescent="0.35">
      <c r="A100" s="99"/>
      <c r="B100" s="99"/>
      <c r="C100" s="112"/>
      <c r="D100" s="99"/>
      <c r="E100" s="99"/>
      <c r="F100" s="99"/>
      <c r="G100" s="99"/>
      <c r="H100" s="99"/>
      <c r="I100" s="99"/>
      <c r="J100" s="99"/>
      <c r="K100" s="99"/>
      <c r="L100" s="113"/>
      <c r="M100" s="113"/>
      <c r="N100" s="99"/>
      <c r="O100" s="99"/>
      <c r="P100" s="99"/>
      <c r="Q100" s="99"/>
      <c r="R100" s="99"/>
      <c r="S100" s="99"/>
      <c r="T100" s="99"/>
      <c r="U100" s="113"/>
      <c r="V100" s="99"/>
      <c r="W100" s="99"/>
      <c r="X100" s="99"/>
      <c r="Y100" s="99"/>
      <c r="Z100" s="99"/>
      <c r="AA100" s="99"/>
      <c r="AB100" s="99"/>
      <c r="AC100" s="99"/>
      <c r="AD100" s="99"/>
      <c r="AE100" s="99"/>
      <c r="AF100" s="99"/>
      <c r="AG100" s="99"/>
      <c r="AH100" s="99"/>
    </row>
    <row r="101" spans="1:34" ht="15.5" x14ac:dyDescent="0.35">
      <c r="A101" s="99"/>
      <c r="B101" s="99"/>
      <c r="C101" s="112"/>
      <c r="D101" s="99"/>
      <c r="E101" s="99"/>
      <c r="F101" s="99"/>
      <c r="G101" s="99"/>
      <c r="H101" s="99"/>
      <c r="I101" s="99"/>
      <c r="J101" s="99"/>
      <c r="K101" s="99"/>
      <c r="L101" s="113"/>
      <c r="M101" s="113"/>
      <c r="N101" s="99"/>
      <c r="O101" s="99"/>
      <c r="P101" s="99"/>
      <c r="Q101" s="99"/>
      <c r="R101" s="99"/>
      <c r="S101" s="99"/>
      <c r="T101" s="99"/>
      <c r="U101" s="113"/>
      <c r="V101" s="99"/>
      <c r="W101" s="99"/>
      <c r="X101" s="99"/>
      <c r="Y101" s="99"/>
      <c r="Z101" s="99"/>
      <c r="AA101" s="99"/>
      <c r="AB101" s="99"/>
      <c r="AC101" s="99"/>
      <c r="AD101" s="99"/>
      <c r="AE101" s="99"/>
      <c r="AF101" s="99"/>
      <c r="AG101" s="99"/>
      <c r="AH101" s="99"/>
    </row>
    <row r="102" spans="1:34" ht="15.5" x14ac:dyDescent="0.35">
      <c r="A102" s="99"/>
      <c r="B102" s="99"/>
      <c r="C102" s="112"/>
      <c r="D102" s="99"/>
      <c r="E102" s="99"/>
      <c r="F102" s="99"/>
      <c r="G102" s="99"/>
      <c r="H102" s="99"/>
      <c r="I102" s="99"/>
      <c r="J102" s="99"/>
      <c r="K102" s="99"/>
      <c r="L102" s="113"/>
      <c r="M102" s="113"/>
      <c r="N102" s="99"/>
      <c r="O102" s="99"/>
      <c r="P102" s="99"/>
      <c r="Q102" s="99"/>
      <c r="R102" s="99"/>
      <c r="S102" s="99"/>
      <c r="T102" s="99"/>
      <c r="U102" s="113"/>
      <c r="V102" s="99"/>
      <c r="W102" s="99"/>
      <c r="X102" s="99"/>
      <c r="Y102" s="99"/>
      <c r="Z102" s="99"/>
      <c r="AA102" s="99"/>
      <c r="AB102" s="99"/>
      <c r="AC102" s="99"/>
      <c r="AD102" s="99"/>
      <c r="AE102" s="99"/>
      <c r="AF102" s="99"/>
      <c r="AG102" s="99"/>
      <c r="AH102" s="99"/>
    </row>
    <row r="103" spans="1:34" ht="15.5" x14ac:dyDescent="0.35">
      <c r="A103" s="99"/>
      <c r="B103" s="99"/>
      <c r="C103" s="112"/>
      <c r="D103" s="99"/>
      <c r="E103" s="99"/>
      <c r="F103" s="99"/>
      <c r="G103" s="99"/>
      <c r="H103" s="99"/>
      <c r="I103" s="99"/>
      <c r="J103" s="99"/>
      <c r="K103" s="99"/>
      <c r="L103" s="113"/>
      <c r="M103" s="113"/>
      <c r="N103" s="99"/>
      <c r="O103" s="99"/>
      <c r="P103" s="99"/>
      <c r="Q103" s="99"/>
      <c r="R103" s="99"/>
      <c r="S103" s="99"/>
      <c r="T103" s="99"/>
      <c r="U103" s="113"/>
      <c r="V103" s="99"/>
      <c r="W103" s="99"/>
      <c r="X103" s="99"/>
      <c r="Y103" s="99"/>
      <c r="Z103" s="99"/>
      <c r="AA103" s="99"/>
      <c r="AB103" s="99"/>
      <c r="AC103" s="99"/>
      <c r="AD103" s="99"/>
      <c r="AE103" s="99"/>
      <c r="AF103" s="99"/>
      <c r="AG103" s="99"/>
      <c r="AH103" s="99"/>
    </row>
    <row r="104" spans="1:34" ht="15.5" x14ac:dyDescent="0.35">
      <c r="A104" s="99"/>
      <c r="B104" s="99"/>
      <c r="C104" s="112"/>
      <c r="D104" s="99"/>
      <c r="E104" s="99"/>
      <c r="F104" s="99"/>
      <c r="G104" s="99"/>
      <c r="H104" s="99"/>
      <c r="I104" s="99"/>
      <c r="J104" s="99"/>
      <c r="K104" s="99"/>
      <c r="L104" s="113"/>
      <c r="M104" s="113"/>
      <c r="N104" s="99"/>
      <c r="O104" s="99"/>
      <c r="P104" s="99"/>
      <c r="Q104" s="99"/>
      <c r="R104" s="99"/>
      <c r="S104" s="99"/>
      <c r="T104" s="99"/>
      <c r="U104" s="113"/>
      <c r="V104" s="99"/>
      <c r="W104" s="99"/>
      <c r="X104" s="99"/>
      <c r="Y104" s="99"/>
      <c r="Z104" s="99"/>
      <c r="AA104" s="99"/>
      <c r="AB104" s="99"/>
      <c r="AC104" s="99"/>
      <c r="AD104" s="99"/>
      <c r="AE104" s="99"/>
      <c r="AF104" s="99"/>
      <c r="AG104" s="99"/>
      <c r="AH104" s="99"/>
    </row>
    <row r="105" spans="1:34" ht="15.5" x14ac:dyDescent="0.35">
      <c r="A105" s="99"/>
      <c r="B105" s="99"/>
      <c r="C105" s="112"/>
      <c r="D105" s="99"/>
      <c r="E105" s="99"/>
      <c r="F105" s="99"/>
      <c r="G105" s="99"/>
      <c r="H105" s="99"/>
      <c r="I105" s="99"/>
      <c r="J105" s="99"/>
      <c r="K105" s="99"/>
      <c r="L105" s="113"/>
      <c r="M105" s="113"/>
      <c r="N105" s="99"/>
      <c r="O105" s="99"/>
      <c r="P105" s="99"/>
      <c r="Q105" s="99"/>
      <c r="R105" s="99"/>
      <c r="S105" s="99"/>
      <c r="T105" s="99"/>
      <c r="U105" s="113"/>
      <c r="V105" s="99"/>
      <c r="W105" s="99"/>
      <c r="X105" s="99"/>
      <c r="Y105" s="99"/>
      <c r="Z105" s="99"/>
      <c r="AA105" s="99"/>
      <c r="AB105" s="99"/>
      <c r="AC105" s="99"/>
      <c r="AD105" s="99"/>
      <c r="AE105" s="99"/>
      <c r="AF105" s="99"/>
      <c r="AG105" s="99"/>
      <c r="AH105" s="99"/>
    </row>
    <row r="106" spans="1:34" ht="15.5" x14ac:dyDescent="0.35">
      <c r="A106" s="99"/>
      <c r="B106" s="99"/>
      <c r="C106" s="112"/>
      <c r="D106" s="99"/>
      <c r="E106" s="99"/>
      <c r="F106" s="99"/>
      <c r="G106" s="99"/>
      <c r="H106" s="99"/>
      <c r="I106" s="99"/>
      <c r="J106" s="99"/>
      <c r="K106" s="99"/>
      <c r="L106" s="113"/>
      <c r="M106" s="113"/>
      <c r="N106" s="99"/>
      <c r="O106" s="99"/>
      <c r="P106" s="99"/>
      <c r="Q106" s="99"/>
      <c r="R106" s="99"/>
      <c r="S106" s="99"/>
      <c r="T106" s="99"/>
      <c r="U106" s="113"/>
      <c r="V106" s="99"/>
      <c r="W106" s="99"/>
      <c r="X106" s="99"/>
      <c r="Y106" s="99"/>
      <c r="Z106" s="99"/>
      <c r="AA106" s="99"/>
      <c r="AB106" s="99"/>
      <c r="AC106" s="99"/>
      <c r="AD106" s="99"/>
      <c r="AE106" s="99"/>
      <c r="AF106" s="99"/>
      <c r="AG106" s="99"/>
      <c r="AH106" s="99"/>
    </row>
    <row r="107" spans="1:34" ht="15.5" x14ac:dyDescent="0.35">
      <c r="A107" s="99"/>
      <c r="B107" s="99"/>
      <c r="C107" s="112"/>
      <c r="D107" s="99"/>
      <c r="E107" s="99"/>
      <c r="F107" s="99"/>
      <c r="G107" s="99"/>
      <c r="H107" s="99"/>
      <c r="I107" s="99"/>
      <c r="J107" s="99"/>
      <c r="K107" s="99"/>
      <c r="L107" s="113"/>
      <c r="M107" s="113"/>
      <c r="N107" s="99"/>
      <c r="O107" s="99"/>
      <c r="P107" s="99"/>
      <c r="Q107" s="99"/>
      <c r="R107" s="99"/>
      <c r="S107" s="99"/>
      <c r="T107" s="99"/>
      <c r="U107" s="113"/>
      <c r="V107" s="99"/>
      <c r="W107" s="99"/>
      <c r="X107" s="99"/>
      <c r="Y107" s="99"/>
      <c r="Z107" s="99"/>
      <c r="AA107" s="99"/>
      <c r="AB107" s="99"/>
      <c r="AC107" s="99"/>
      <c r="AD107" s="99"/>
      <c r="AE107" s="99"/>
      <c r="AF107" s="99"/>
      <c r="AG107" s="99"/>
      <c r="AH107" s="99"/>
    </row>
    <row r="108" spans="1:34" ht="15.5" x14ac:dyDescent="0.35">
      <c r="A108" s="99"/>
      <c r="B108" s="99"/>
      <c r="C108" s="112"/>
      <c r="D108" s="99"/>
      <c r="E108" s="99"/>
      <c r="F108" s="99"/>
      <c r="G108" s="99"/>
      <c r="H108" s="99"/>
      <c r="I108" s="99"/>
      <c r="J108" s="99"/>
      <c r="K108" s="99"/>
      <c r="L108" s="113"/>
      <c r="M108" s="113"/>
      <c r="N108" s="99"/>
      <c r="O108" s="99"/>
      <c r="P108" s="99"/>
      <c r="Q108" s="99"/>
      <c r="R108" s="99"/>
      <c r="S108" s="99"/>
      <c r="T108" s="99"/>
      <c r="U108" s="113"/>
      <c r="V108" s="99"/>
      <c r="W108" s="99"/>
      <c r="X108" s="99"/>
      <c r="Y108" s="99"/>
      <c r="Z108" s="99"/>
      <c r="AA108" s="99"/>
      <c r="AB108" s="99"/>
      <c r="AC108" s="99"/>
      <c r="AD108" s="99"/>
      <c r="AE108" s="99"/>
      <c r="AF108" s="99"/>
      <c r="AG108" s="99"/>
      <c r="AH108" s="99"/>
    </row>
    <row r="109" spans="1:34" ht="15.5" x14ac:dyDescent="0.35">
      <c r="A109" s="99"/>
      <c r="B109" s="99"/>
      <c r="C109" s="112"/>
      <c r="D109" s="99"/>
      <c r="E109" s="99"/>
      <c r="F109" s="99"/>
      <c r="G109" s="99"/>
      <c r="H109" s="99"/>
      <c r="I109" s="99"/>
      <c r="J109" s="99"/>
      <c r="K109" s="99"/>
      <c r="L109" s="113"/>
      <c r="M109" s="113"/>
      <c r="N109" s="99"/>
      <c r="O109" s="99"/>
      <c r="P109" s="99"/>
      <c r="Q109" s="99"/>
      <c r="R109" s="99"/>
      <c r="S109" s="99"/>
      <c r="T109" s="99"/>
      <c r="U109" s="113"/>
      <c r="V109" s="99"/>
      <c r="W109" s="99"/>
      <c r="X109" s="99"/>
      <c r="Y109" s="99"/>
      <c r="Z109" s="99"/>
      <c r="AA109" s="99"/>
      <c r="AB109" s="99"/>
      <c r="AC109" s="99"/>
      <c r="AD109" s="99"/>
      <c r="AE109" s="99"/>
      <c r="AF109" s="99"/>
      <c r="AG109" s="99"/>
      <c r="AH109" s="99"/>
    </row>
    <row r="110" spans="1:34" ht="15.5" x14ac:dyDescent="0.35">
      <c r="A110" s="99"/>
      <c r="B110" s="99"/>
      <c r="C110" s="112"/>
      <c r="D110" s="99"/>
      <c r="E110" s="99"/>
      <c r="F110" s="99"/>
      <c r="G110" s="99"/>
      <c r="H110" s="99"/>
      <c r="I110" s="99"/>
      <c r="J110" s="99"/>
      <c r="K110" s="99"/>
      <c r="L110" s="113"/>
      <c r="M110" s="113"/>
      <c r="N110" s="99"/>
      <c r="O110" s="99"/>
      <c r="P110" s="99"/>
      <c r="Q110" s="99"/>
      <c r="R110" s="99"/>
      <c r="S110" s="99"/>
      <c r="T110" s="99"/>
      <c r="U110" s="113"/>
      <c r="V110" s="99"/>
      <c r="W110" s="99"/>
      <c r="X110" s="99"/>
      <c r="Y110" s="99"/>
      <c r="Z110" s="99"/>
      <c r="AA110" s="99"/>
      <c r="AB110" s="99"/>
      <c r="AC110" s="99"/>
      <c r="AD110" s="99"/>
      <c r="AE110" s="99"/>
      <c r="AF110" s="99"/>
      <c r="AG110" s="99"/>
      <c r="AH110" s="99"/>
    </row>
    <row r="111" spans="1:34" ht="15.5" x14ac:dyDescent="0.35">
      <c r="A111" s="99"/>
      <c r="B111" s="99"/>
      <c r="C111" s="112"/>
      <c r="D111" s="99"/>
      <c r="E111" s="99"/>
      <c r="F111" s="99"/>
      <c r="G111" s="99"/>
      <c r="H111" s="99"/>
      <c r="I111" s="99"/>
      <c r="J111" s="99"/>
      <c r="K111" s="99"/>
      <c r="L111" s="113"/>
      <c r="M111" s="113"/>
      <c r="N111" s="99"/>
      <c r="O111" s="99"/>
      <c r="P111" s="99"/>
      <c r="Q111" s="99"/>
      <c r="R111" s="99"/>
      <c r="S111" s="99"/>
      <c r="T111" s="99"/>
      <c r="U111" s="113"/>
      <c r="V111" s="99"/>
      <c r="W111" s="99"/>
      <c r="X111" s="99"/>
      <c r="Y111" s="99"/>
      <c r="Z111" s="99"/>
      <c r="AA111" s="99"/>
      <c r="AB111" s="99"/>
      <c r="AC111" s="99"/>
      <c r="AD111" s="99"/>
      <c r="AE111" s="99"/>
      <c r="AF111" s="99"/>
      <c r="AG111" s="99"/>
      <c r="AH111" s="99"/>
    </row>
    <row r="112" spans="1:34" ht="15.5" x14ac:dyDescent="0.35">
      <c r="A112" s="99"/>
      <c r="B112" s="99"/>
      <c r="C112" s="112"/>
      <c r="D112" s="99"/>
      <c r="E112" s="99"/>
      <c r="F112" s="99"/>
      <c r="G112" s="99"/>
      <c r="H112" s="99"/>
      <c r="I112" s="99"/>
      <c r="J112" s="99"/>
      <c r="K112" s="99"/>
      <c r="L112" s="113"/>
      <c r="M112" s="113"/>
      <c r="N112" s="99"/>
      <c r="O112" s="99"/>
      <c r="P112" s="99"/>
      <c r="Q112" s="99"/>
      <c r="R112" s="99"/>
      <c r="S112" s="99"/>
      <c r="T112" s="99"/>
      <c r="U112" s="113"/>
      <c r="V112" s="99"/>
      <c r="W112" s="99"/>
      <c r="X112" s="99"/>
      <c r="Y112" s="99"/>
      <c r="Z112" s="99"/>
      <c r="AA112" s="99"/>
      <c r="AB112" s="99"/>
      <c r="AC112" s="99"/>
      <c r="AD112" s="99"/>
      <c r="AE112" s="99"/>
      <c r="AF112" s="99"/>
      <c r="AG112" s="99"/>
      <c r="AH112" s="99"/>
    </row>
    <row r="113" spans="1:34" ht="15.5" x14ac:dyDescent="0.35">
      <c r="A113" s="99"/>
      <c r="B113" s="99"/>
      <c r="C113" s="112"/>
      <c r="D113" s="99"/>
      <c r="E113" s="99"/>
      <c r="F113" s="99"/>
      <c r="G113" s="99"/>
      <c r="H113" s="99"/>
      <c r="I113" s="99"/>
      <c r="J113" s="99"/>
      <c r="K113" s="99"/>
      <c r="L113" s="113"/>
      <c r="M113" s="113"/>
      <c r="N113" s="99"/>
      <c r="O113" s="99"/>
      <c r="P113" s="99"/>
      <c r="Q113" s="99"/>
      <c r="R113" s="99"/>
      <c r="S113" s="99"/>
      <c r="T113" s="99"/>
      <c r="U113" s="113"/>
      <c r="V113" s="99"/>
      <c r="W113" s="99"/>
      <c r="X113" s="99"/>
      <c r="Y113" s="99"/>
      <c r="Z113" s="99"/>
      <c r="AA113" s="99"/>
      <c r="AB113" s="99"/>
      <c r="AC113" s="99"/>
      <c r="AD113" s="99"/>
      <c r="AE113" s="99"/>
      <c r="AF113" s="99"/>
      <c r="AG113" s="99"/>
      <c r="AH113" s="99"/>
    </row>
    <row r="114" spans="1:34" ht="15.5" x14ac:dyDescent="0.35">
      <c r="A114" s="99"/>
      <c r="B114" s="99"/>
      <c r="C114" s="112"/>
      <c r="D114" s="99"/>
      <c r="E114" s="99"/>
      <c r="F114" s="99"/>
      <c r="G114" s="99"/>
      <c r="H114" s="99"/>
      <c r="I114" s="99"/>
      <c r="J114" s="99"/>
      <c r="K114" s="99"/>
      <c r="L114" s="113"/>
      <c r="M114" s="113"/>
      <c r="N114" s="99"/>
      <c r="O114" s="99"/>
      <c r="P114" s="99"/>
      <c r="Q114" s="99"/>
      <c r="R114" s="99"/>
      <c r="S114" s="99"/>
      <c r="T114" s="99"/>
      <c r="U114" s="113"/>
      <c r="V114" s="99"/>
      <c r="W114" s="99"/>
      <c r="X114" s="99"/>
      <c r="Y114" s="99"/>
      <c r="Z114" s="99"/>
      <c r="AA114" s="99"/>
      <c r="AB114" s="99"/>
      <c r="AC114" s="99"/>
      <c r="AD114" s="99"/>
      <c r="AE114" s="99"/>
      <c r="AF114" s="99"/>
      <c r="AG114" s="99"/>
      <c r="AH114" s="99"/>
    </row>
    <row r="115" spans="1:34" ht="15.5" x14ac:dyDescent="0.35">
      <c r="A115" s="99"/>
      <c r="B115" s="99"/>
      <c r="C115" s="112"/>
      <c r="D115" s="99"/>
      <c r="E115" s="99"/>
      <c r="F115" s="99"/>
      <c r="G115" s="99"/>
      <c r="H115" s="99"/>
      <c r="I115" s="99"/>
      <c r="J115" s="99"/>
      <c r="K115" s="99"/>
      <c r="L115" s="113"/>
      <c r="M115" s="113"/>
      <c r="N115" s="99"/>
      <c r="O115" s="99"/>
      <c r="P115" s="99"/>
      <c r="Q115" s="99"/>
      <c r="R115" s="99"/>
      <c r="S115" s="99"/>
      <c r="T115" s="99"/>
      <c r="U115" s="113"/>
      <c r="V115" s="99"/>
      <c r="W115" s="99"/>
      <c r="X115" s="99"/>
      <c r="Y115" s="99"/>
      <c r="Z115" s="99"/>
      <c r="AA115" s="99"/>
      <c r="AB115" s="99"/>
      <c r="AC115" s="99"/>
      <c r="AD115" s="99"/>
      <c r="AE115" s="99"/>
      <c r="AF115" s="99"/>
      <c r="AG115" s="99"/>
      <c r="AH115" s="99"/>
    </row>
    <row r="116" spans="1:34" ht="15.5" x14ac:dyDescent="0.35">
      <c r="A116" s="99"/>
      <c r="B116" s="99"/>
      <c r="C116" s="112"/>
      <c r="D116" s="99"/>
      <c r="E116" s="99"/>
      <c r="F116" s="99"/>
      <c r="G116" s="99"/>
      <c r="H116" s="99"/>
      <c r="I116" s="99"/>
      <c r="J116" s="99"/>
      <c r="K116" s="99"/>
      <c r="L116" s="113"/>
      <c r="M116" s="113"/>
      <c r="N116" s="99"/>
      <c r="O116" s="99"/>
      <c r="P116" s="99"/>
      <c r="Q116" s="99"/>
      <c r="R116" s="99"/>
      <c r="S116" s="99"/>
      <c r="T116" s="99"/>
      <c r="U116" s="113"/>
      <c r="V116" s="99"/>
      <c r="W116" s="99"/>
      <c r="X116" s="99"/>
      <c r="Y116" s="99"/>
      <c r="Z116" s="99"/>
      <c r="AA116" s="99"/>
      <c r="AB116" s="99"/>
      <c r="AC116" s="99"/>
      <c r="AD116" s="99"/>
      <c r="AE116" s="99"/>
      <c r="AF116" s="99"/>
      <c r="AG116" s="99"/>
      <c r="AH116" s="99"/>
    </row>
    <row r="117" spans="1:34" ht="15.5" x14ac:dyDescent="0.35">
      <c r="A117" s="99"/>
      <c r="B117" s="99"/>
      <c r="C117" s="112"/>
      <c r="D117" s="99"/>
      <c r="E117" s="99"/>
      <c r="F117" s="99"/>
      <c r="G117" s="99"/>
      <c r="H117" s="99"/>
      <c r="I117" s="99"/>
      <c r="J117" s="99"/>
      <c r="K117" s="99"/>
      <c r="L117" s="113"/>
      <c r="M117" s="113"/>
      <c r="N117" s="99"/>
      <c r="O117" s="99"/>
      <c r="P117" s="99"/>
      <c r="Q117" s="99"/>
      <c r="R117" s="99"/>
      <c r="S117" s="99"/>
      <c r="T117" s="99"/>
      <c r="U117" s="113"/>
      <c r="V117" s="99"/>
      <c r="W117" s="99"/>
      <c r="X117" s="99"/>
      <c r="Y117" s="99"/>
      <c r="Z117" s="99"/>
      <c r="AA117" s="99"/>
      <c r="AB117" s="99"/>
      <c r="AC117" s="99"/>
      <c r="AD117" s="99"/>
      <c r="AE117" s="99"/>
      <c r="AF117" s="99"/>
      <c r="AG117" s="99"/>
      <c r="AH117" s="99"/>
    </row>
    <row r="118" spans="1:34" ht="15.5" x14ac:dyDescent="0.35">
      <c r="A118" s="99"/>
      <c r="B118" s="99"/>
      <c r="C118" s="112"/>
      <c r="D118" s="99"/>
      <c r="E118" s="99"/>
      <c r="F118" s="99"/>
      <c r="G118" s="99"/>
      <c r="H118" s="99"/>
      <c r="I118" s="99"/>
      <c r="J118" s="99"/>
      <c r="K118" s="99"/>
      <c r="L118" s="113"/>
      <c r="M118" s="113"/>
      <c r="N118" s="99"/>
      <c r="O118" s="99"/>
      <c r="P118" s="99"/>
      <c r="Q118" s="99"/>
      <c r="R118" s="99"/>
      <c r="S118" s="99"/>
      <c r="T118" s="99"/>
      <c r="U118" s="113"/>
      <c r="V118" s="99"/>
      <c r="W118" s="99"/>
      <c r="X118" s="99"/>
      <c r="Y118" s="99"/>
      <c r="Z118" s="99"/>
      <c r="AA118" s="99"/>
      <c r="AB118" s="99"/>
      <c r="AC118" s="99"/>
      <c r="AD118" s="99"/>
      <c r="AE118" s="99"/>
      <c r="AF118" s="99"/>
      <c r="AG118" s="99"/>
      <c r="AH118" s="99"/>
    </row>
    <row r="119" spans="1:34" ht="15.5" x14ac:dyDescent="0.35">
      <c r="A119" s="99"/>
      <c r="B119" s="99"/>
      <c r="C119" s="112"/>
      <c r="D119" s="99"/>
      <c r="E119" s="99"/>
      <c r="F119" s="99"/>
      <c r="G119" s="99"/>
      <c r="H119" s="99"/>
      <c r="I119" s="99"/>
      <c r="J119" s="99"/>
      <c r="K119" s="99"/>
      <c r="L119" s="113"/>
      <c r="M119" s="113"/>
      <c r="N119" s="99"/>
      <c r="O119" s="99"/>
      <c r="P119" s="99"/>
      <c r="Q119" s="99"/>
      <c r="R119" s="99"/>
      <c r="S119" s="99"/>
      <c r="T119" s="99"/>
      <c r="U119" s="113"/>
      <c r="V119" s="99"/>
      <c r="W119" s="99"/>
      <c r="X119" s="99"/>
      <c r="Y119" s="99"/>
      <c r="Z119" s="99"/>
      <c r="AA119" s="99"/>
      <c r="AB119" s="99"/>
      <c r="AC119" s="99"/>
      <c r="AD119" s="99"/>
      <c r="AE119" s="99"/>
      <c r="AF119" s="99"/>
      <c r="AG119" s="99"/>
      <c r="AH119" s="99"/>
    </row>
    <row r="120" spans="1:34" ht="15.5" x14ac:dyDescent="0.35">
      <c r="A120" s="99"/>
      <c r="B120" s="99"/>
      <c r="C120" s="112"/>
      <c r="D120" s="99"/>
      <c r="E120" s="99"/>
      <c r="F120" s="99"/>
      <c r="G120" s="99"/>
      <c r="H120" s="99"/>
      <c r="I120" s="99"/>
      <c r="J120" s="99"/>
      <c r="K120" s="99"/>
      <c r="L120" s="113"/>
      <c r="M120" s="113"/>
      <c r="N120" s="99"/>
      <c r="O120" s="99"/>
      <c r="P120" s="99"/>
      <c r="Q120" s="99"/>
      <c r="R120" s="99"/>
      <c r="S120" s="99"/>
      <c r="T120" s="99"/>
      <c r="U120" s="113"/>
      <c r="V120" s="99"/>
      <c r="W120" s="99"/>
      <c r="X120" s="99"/>
      <c r="Y120" s="99"/>
      <c r="Z120" s="99"/>
      <c r="AA120" s="99"/>
      <c r="AB120" s="99"/>
      <c r="AC120" s="99"/>
      <c r="AD120" s="99"/>
      <c r="AE120" s="99"/>
      <c r="AF120" s="99"/>
      <c r="AG120" s="99"/>
      <c r="AH120" s="99"/>
    </row>
    <row r="121" spans="1:34" ht="15.5" x14ac:dyDescent="0.35">
      <c r="A121" s="99"/>
      <c r="B121" s="99"/>
      <c r="C121" s="112"/>
      <c r="D121" s="99"/>
      <c r="E121" s="99"/>
      <c r="F121" s="99"/>
      <c r="G121" s="99"/>
      <c r="H121" s="99"/>
      <c r="I121" s="99"/>
      <c r="J121" s="99"/>
      <c r="K121" s="99"/>
      <c r="L121" s="113"/>
      <c r="M121" s="113"/>
      <c r="N121" s="99"/>
      <c r="O121" s="99"/>
      <c r="P121" s="99"/>
      <c r="Q121" s="99"/>
      <c r="R121" s="99"/>
      <c r="S121" s="99"/>
      <c r="T121" s="99"/>
      <c r="U121" s="113"/>
      <c r="V121" s="99"/>
      <c r="W121" s="99"/>
      <c r="X121" s="99"/>
      <c r="Y121" s="99"/>
      <c r="Z121" s="99"/>
      <c r="AA121" s="99"/>
      <c r="AB121" s="99"/>
      <c r="AC121" s="99"/>
      <c r="AD121" s="99"/>
      <c r="AE121" s="99"/>
      <c r="AF121" s="99"/>
      <c r="AG121" s="99"/>
      <c r="AH121" s="99"/>
    </row>
    <row r="122" spans="1:34" ht="15.5" x14ac:dyDescent="0.35">
      <c r="A122" s="99"/>
      <c r="B122" s="99"/>
      <c r="C122" s="112"/>
      <c r="D122" s="99"/>
      <c r="E122" s="99"/>
      <c r="F122" s="99"/>
      <c r="G122" s="99"/>
      <c r="H122" s="99"/>
      <c r="I122" s="99"/>
      <c r="J122" s="99"/>
      <c r="K122" s="99"/>
      <c r="L122" s="113"/>
      <c r="M122" s="113"/>
      <c r="N122" s="99"/>
      <c r="O122" s="99"/>
      <c r="P122" s="99"/>
      <c r="Q122" s="99"/>
      <c r="R122" s="99"/>
      <c r="S122" s="99"/>
      <c r="T122" s="99"/>
      <c r="U122" s="113"/>
      <c r="V122" s="99"/>
      <c r="W122" s="99"/>
      <c r="X122" s="99"/>
      <c r="Y122" s="99"/>
      <c r="Z122" s="99"/>
      <c r="AA122" s="99"/>
      <c r="AB122" s="99"/>
      <c r="AC122" s="99"/>
      <c r="AD122" s="99"/>
      <c r="AE122" s="99"/>
      <c r="AF122" s="99"/>
      <c r="AG122" s="99"/>
      <c r="AH122" s="99"/>
    </row>
    <row r="123" spans="1:34" ht="15.5" x14ac:dyDescent="0.35">
      <c r="A123" s="99"/>
      <c r="B123" s="99"/>
      <c r="C123" s="112"/>
      <c r="D123" s="99"/>
      <c r="E123" s="99"/>
      <c r="F123" s="99"/>
      <c r="G123" s="99"/>
      <c r="H123" s="99"/>
      <c r="I123" s="99"/>
      <c r="J123" s="99"/>
      <c r="K123" s="99"/>
      <c r="L123" s="113"/>
      <c r="M123" s="113"/>
      <c r="N123" s="99"/>
      <c r="O123" s="99"/>
      <c r="P123" s="99"/>
      <c r="Q123" s="99"/>
      <c r="R123" s="99"/>
      <c r="S123" s="99"/>
      <c r="T123" s="99"/>
      <c r="U123" s="113"/>
      <c r="V123" s="99"/>
      <c r="W123" s="99"/>
      <c r="X123" s="99"/>
      <c r="Y123" s="99"/>
      <c r="Z123" s="99"/>
      <c r="AA123" s="99"/>
      <c r="AB123" s="99"/>
      <c r="AC123" s="99"/>
      <c r="AD123" s="99"/>
      <c r="AE123" s="99"/>
      <c r="AF123" s="99"/>
      <c r="AG123" s="99"/>
      <c r="AH123" s="99"/>
    </row>
    <row r="124" spans="1:34" ht="15.5" x14ac:dyDescent="0.35">
      <c r="A124" s="99"/>
      <c r="B124" s="99"/>
      <c r="C124" s="112"/>
      <c r="D124" s="99"/>
      <c r="E124" s="99"/>
      <c r="F124" s="99"/>
      <c r="G124" s="99"/>
      <c r="H124" s="99"/>
      <c r="I124" s="99"/>
      <c r="J124" s="99"/>
      <c r="K124" s="99"/>
      <c r="L124" s="113"/>
      <c r="M124" s="113"/>
      <c r="N124" s="99"/>
      <c r="O124" s="99"/>
      <c r="P124" s="99"/>
      <c r="Q124" s="99"/>
      <c r="R124" s="99"/>
      <c r="S124" s="99"/>
      <c r="T124" s="99"/>
      <c r="U124" s="113"/>
      <c r="V124" s="99"/>
      <c r="W124" s="99"/>
      <c r="X124" s="99"/>
      <c r="Y124" s="99"/>
      <c r="Z124" s="99"/>
      <c r="AA124" s="99"/>
      <c r="AB124" s="99"/>
      <c r="AC124" s="99"/>
      <c r="AD124" s="99"/>
      <c r="AE124" s="99"/>
      <c r="AF124" s="99"/>
      <c r="AG124" s="99"/>
      <c r="AH124" s="99"/>
    </row>
    <row r="125" spans="1:34" ht="15.5" x14ac:dyDescent="0.35">
      <c r="A125" s="99"/>
      <c r="B125" s="99"/>
      <c r="C125" s="112"/>
      <c r="D125" s="99"/>
      <c r="E125" s="99"/>
      <c r="F125" s="99"/>
      <c r="G125" s="99"/>
      <c r="H125" s="99"/>
      <c r="I125" s="99"/>
      <c r="J125" s="99"/>
      <c r="K125" s="99"/>
      <c r="L125" s="113"/>
      <c r="M125" s="113"/>
      <c r="N125" s="99"/>
      <c r="O125" s="99"/>
      <c r="P125" s="99"/>
      <c r="Q125" s="99"/>
      <c r="R125" s="99"/>
      <c r="S125" s="99"/>
      <c r="T125" s="99"/>
      <c r="U125" s="113"/>
      <c r="V125" s="99"/>
      <c r="W125" s="99"/>
      <c r="X125" s="99"/>
      <c r="Y125" s="99"/>
      <c r="Z125" s="99"/>
      <c r="AA125" s="99"/>
      <c r="AB125" s="99"/>
      <c r="AC125" s="99"/>
      <c r="AD125" s="99"/>
      <c r="AE125" s="99"/>
      <c r="AF125" s="99"/>
      <c r="AG125" s="99"/>
      <c r="AH125" s="99"/>
    </row>
    <row r="126" spans="1:34" ht="15.5" x14ac:dyDescent="0.35">
      <c r="A126" s="99"/>
      <c r="B126" s="99"/>
      <c r="C126" s="112"/>
      <c r="D126" s="99"/>
      <c r="E126" s="99"/>
      <c r="F126" s="99"/>
      <c r="G126" s="99"/>
      <c r="H126" s="99"/>
      <c r="I126" s="99"/>
      <c r="J126" s="99"/>
      <c r="K126" s="99"/>
      <c r="L126" s="113"/>
      <c r="M126" s="113"/>
      <c r="N126" s="99"/>
      <c r="O126" s="99"/>
      <c r="P126" s="99"/>
      <c r="Q126" s="99"/>
      <c r="R126" s="99"/>
      <c r="S126" s="99"/>
      <c r="T126" s="99"/>
      <c r="U126" s="113"/>
      <c r="V126" s="99"/>
      <c r="W126" s="99"/>
      <c r="X126" s="99"/>
      <c r="Y126" s="99"/>
      <c r="Z126" s="99"/>
      <c r="AA126" s="99"/>
      <c r="AB126" s="99"/>
      <c r="AC126" s="99"/>
      <c r="AD126" s="99"/>
      <c r="AE126" s="99"/>
      <c r="AF126" s="99"/>
      <c r="AG126" s="99"/>
      <c r="AH126" s="99"/>
    </row>
    <row r="127" spans="1:34" ht="15.5" x14ac:dyDescent="0.35">
      <c r="A127" s="99"/>
      <c r="B127" s="99"/>
      <c r="C127" s="112"/>
      <c r="D127" s="99"/>
      <c r="E127" s="99"/>
      <c r="F127" s="99"/>
      <c r="G127" s="99"/>
      <c r="H127" s="99"/>
      <c r="I127" s="99"/>
      <c r="J127" s="99"/>
      <c r="K127" s="99"/>
      <c r="L127" s="113"/>
      <c r="M127" s="113"/>
      <c r="N127" s="99"/>
      <c r="O127" s="99"/>
      <c r="P127" s="99"/>
      <c r="Q127" s="99"/>
      <c r="R127" s="99"/>
      <c r="S127" s="99"/>
      <c r="T127" s="99"/>
      <c r="U127" s="113"/>
      <c r="V127" s="99"/>
      <c r="W127" s="99"/>
      <c r="X127" s="99"/>
      <c r="Y127" s="99"/>
      <c r="Z127" s="99"/>
      <c r="AA127" s="99"/>
      <c r="AB127" s="99"/>
      <c r="AC127" s="99"/>
      <c r="AD127" s="99"/>
      <c r="AE127" s="99"/>
      <c r="AF127" s="99"/>
      <c r="AG127" s="99"/>
      <c r="AH127" s="99"/>
    </row>
    <row r="128" spans="1:34" ht="15.5" x14ac:dyDescent="0.35">
      <c r="A128" s="99"/>
      <c r="B128" s="99"/>
      <c r="C128" s="112"/>
      <c r="D128" s="99"/>
      <c r="E128" s="99"/>
      <c r="F128" s="99"/>
      <c r="G128" s="99"/>
      <c r="H128" s="99"/>
      <c r="I128" s="99"/>
      <c r="J128" s="99"/>
      <c r="K128" s="99"/>
      <c r="L128" s="113"/>
      <c r="M128" s="113"/>
      <c r="N128" s="99"/>
      <c r="O128" s="99"/>
      <c r="P128" s="99"/>
      <c r="Q128" s="99"/>
      <c r="R128" s="99"/>
      <c r="S128" s="99"/>
      <c r="T128" s="99"/>
      <c r="U128" s="113"/>
      <c r="V128" s="99"/>
      <c r="W128" s="99"/>
      <c r="X128" s="99"/>
      <c r="Y128" s="99"/>
      <c r="Z128" s="99"/>
      <c r="AA128" s="99"/>
      <c r="AB128" s="99"/>
      <c r="AC128" s="99"/>
      <c r="AD128" s="99"/>
      <c r="AE128" s="99"/>
      <c r="AF128" s="99"/>
      <c r="AG128" s="99"/>
      <c r="AH128" s="99"/>
    </row>
    <row r="129" spans="1:34" ht="15.5" x14ac:dyDescent="0.35">
      <c r="A129" s="99"/>
      <c r="B129" s="99"/>
      <c r="C129" s="112"/>
      <c r="D129" s="99"/>
      <c r="E129" s="99"/>
      <c r="F129" s="99"/>
      <c r="G129" s="99"/>
      <c r="H129" s="99"/>
      <c r="I129" s="99"/>
      <c r="J129" s="99"/>
      <c r="K129" s="99"/>
      <c r="L129" s="113"/>
      <c r="M129" s="113"/>
      <c r="N129" s="99"/>
      <c r="O129" s="99"/>
      <c r="P129" s="99"/>
      <c r="Q129" s="99"/>
      <c r="R129" s="99"/>
      <c r="S129" s="99"/>
      <c r="T129" s="99"/>
      <c r="U129" s="113"/>
      <c r="V129" s="99"/>
      <c r="W129" s="99"/>
      <c r="X129" s="99"/>
      <c r="Y129" s="99"/>
      <c r="Z129" s="99"/>
      <c r="AA129" s="99"/>
      <c r="AB129" s="99"/>
      <c r="AC129" s="99"/>
      <c r="AD129" s="99"/>
      <c r="AE129" s="99"/>
      <c r="AF129" s="99"/>
      <c r="AG129" s="99"/>
      <c r="AH129" s="99"/>
    </row>
    <row r="130" spans="1:34" ht="15.5" x14ac:dyDescent="0.35">
      <c r="A130" s="99"/>
      <c r="B130" s="99"/>
      <c r="C130" s="112"/>
      <c r="D130" s="99"/>
      <c r="E130" s="99"/>
      <c r="F130" s="99"/>
      <c r="G130" s="99"/>
      <c r="H130" s="99"/>
      <c r="I130" s="99"/>
      <c r="J130" s="99"/>
      <c r="K130" s="99"/>
      <c r="L130" s="113"/>
      <c r="M130" s="113"/>
      <c r="N130" s="99"/>
      <c r="O130" s="99"/>
      <c r="P130" s="99"/>
      <c r="Q130" s="99"/>
      <c r="R130" s="99"/>
      <c r="S130" s="99"/>
      <c r="T130" s="99"/>
      <c r="U130" s="113"/>
      <c r="V130" s="99"/>
      <c r="W130" s="99"/>
      <c r="X130" s="99"/>
      <c r="Y130" s="99"/>
      <c r="Z130" s="99"/>
      <c r="AA130" s="99"/>
      <c r="AB130" s="99"/>
      <c r="AC130" s="99"/>
      <c r="AD130" s="99"/>
      <c r="AE130" s="99"/>
      <c r="AF130" s="99"/>
      <c r="AG130" s="99"/>
      <c r="AH130" s="99"/>
    </row>
    <row r="131" spans="1:34" ht="15.5" x14ac:dyDescent="0.35">
      <c r="A131" s="99"/>
      <c r="B131" s="99"/>
      <c r="C131" s="112"/>
      <c r="D131" s="99"/>
      <c r="E131" s="99"/>
      <c r="F131" s="99"/>
      <c r="G131" s="99"/>
      <c r="H131" s="99"/>
      <c r="I131" s="99"/>
      <c r="J131" s="99"/>
      <c r="K131" s="99"/>
      <c r="L131" s="113"/>
      <c r="M131" s="113"/>
      <c r="N131" s="99"/>
      <c r="O131" s="99"/>
      <c r="P131" s="99"/>
      <c r="Q131" s="99"/>
      <c r="R131" s="99"/>
      <c r="S131" s="99"/>
      <c r="T131" s="99"/>
      <c r="U131" s="113"/>
      <c r="V131" s="99"/>
      <c r="W131" s="99"/>
      <c r="X131" s="99"/>
      <c r="Y131" s="99"/>
      <c r="Z131" s="99"/>
      <c r="AA131" s="99"/>
      <c r="AB131" s="99"/>
      <c r="AC131" s="99"/>
      <c r="AD131" s="99"/>
      <c r="AE131" s="99"/>
      <c r="AF131" s="99"/>
      <c r="AG131" s="99"/>
      <c r="AH131" s="99"/>
    </row>
    <row r="132" spans="1:34" ht="15.5" x14ac:dyDescent="0.35">
      <c r="A132" s="99"/>
      <c r="B132" s="99"/>
      <c r="C132" s="112"/>
      <c r="D132" s="99"/>
      <c r="E132" s="99"/>
      <c r="F132" s="99"/>
      <c r="G132" s="99"/>
      <c r="H132" s="99"/>
      <c r="I132" s="99"/>
      <c r="J132" s="99"/>
      <c r="K132" s="99"/>
      <c r="L132" s="113"/>
      <c r="M132" s="113"/>
      <c r="N132" s="99"/>
      <c r="O132" s="99"/>
      <c r="P132" s="99"/>
      <c r="Q132" s="99"/>
      <c r="R132" s="99"/>
      <c r="S132" s="99"/>
      <c r="T132" s="99"/>
      <c r="U132" s="113"/>
      <c r="V132" s="99"/>
      <c r="W132" s="99"/>
      <c r="X132" s="99"/>
      <c r="Y132" s="99"/>
      <c r="Z132" s="99"/>
      <c r="AA132" s="99"/>
      <c r="AB132" s="99"/>
      <c r="AC132" s="99"/>
      <c r="AD132" s="99"/>
      <c r="AE132" s="99"/>
      <c r="AF132" s="99"/>
      <c r="AG132" s="99"/>
      <c r="AH132" s="99"/>
    </row>
    <row r="133" spans="1:34" ht="15.5" x14ac:dyDescent="0.35">
      <c r="A133" s="99"/>
      <c r="B133" s="99"/>
      <c r="C133" s="112"/>
      <c r="D133" s="99"/>
      <c r="E133" s="99"/>
      <c r="F133" s="99"/>
      <c r="G133" s="99"/>
      <c r="H133" s="99"/>
      <c r="I133" s="99"/>
      <c r="J133" s="99"/>
      <c r="K133" s="99"/>
      <c r="L133" s="113"/>
      <c r="M133" s="113"/>
      <c r="N133" s="99"/>
      <c r="O133" s="99"/>
      <c r="P133" s="99"/>
      <c r="Q133" s="99"/>
      <c r="R133" s="99"/>
      <c r="S133" s="99"/>
      <c r="T133" s="99"/>
      <c r="U133" s="113"/>
      <c r="V133" s="99"/>
      <c r="W133" s="99"/>
      <c r="X133" s="99"/>
      <c r="Y133" s="99"/>
      <c r="Z133" s="99"/>
      <c r="AA133" s="99"/>
      <c r="AB133" s="99"/>
      <c r="AC133" s="99"/>
      <c r="AD133" s="99"/>
      <c r="AE133" s="99"/>
      <c r="AF133" s="99"/>
      <c r="AG133" s="99"/>
      <c r="AH133" s="99"/>
    </row>
    <row r="134" spans="1:34" ht="15.5" x14ac:dyDescent="0.35">
      <c r="A134" s="99"/>
      <c r="B134" s="99"/>
      <c r="C134" s="112"/>
      <c r="D134" s="99"/>
      <c r="E134" s="99"/>
      <c r="F134" s="99"/>
      <c r="G134" s="99"/>
      <c r="H134" s="99"/>
      <c r="I134" s="99"/>
      <c r="J134" s="99"/>
      <c r="K134" s="99"/>
      <c r="L134" s="113"/>
      <c r="M134" s="113"/>
      <c r="N134" s="99"/>
      <c r="O134" s="99"/>
      <c r="P134" s="99"/>
      <c r="Q134" s="99"/>
      <c r="R134" s="99"/>
      <c r="S134" s="99"/>
      <c r="T134" s="99"/>
      <c r="U134" s="113"/>
      <c r="V134" s="99"/>
      <c r="W134" s="99"/>
      <c r="X134" s="99"/>
      <c r="Y134" s="99"/>
      <c r="Z134" s="99"/>
      <c r="AA134" s="99"/>
      <c r="AB134" s="99"/>
      <c r="AC134" s="99"/>
      <c r="AD134" s="99"/>
      <c r="AE134" s="99"/>
      <c r="AF134" s="99"/>
      <c r="AG134" s="99"/>
      <c r="AH134" s="99"/>
    </row>
    <row r="135" spans="1:34" ht="15.5" x14ac:dyDescent="0.35">
      <c r="A135" s="99"/>
      <c r="B135" s="99"/>
      <c r="C135" s="112"/>
      <c r="D135" s="99"/>
      <c r="E135" s="99"/>
      <c r="F135" s="99"/>
      <c r="G135" s="99"/>
      <c r="H135" s="99"/>
      <c r="I135" s="99"/>
      <c r="J135" s="99"/>
      <c r="K135" s="99"/>
      <c r="L135" s="113"/>
      <c r="M135" s="113"/>
      <c r="N135" s="99"/>
      <c r="O135" s="99"/>
      <c r="P135" s="99"/>
      <c r="Q135" s="99"/>
      <c r="R135" s="99"/>
      <c r="S135" s="99"/>
      <c r="T135" s="99"/>
      <c r="U135" s="113"/>
      <c r="V135" s="99"/>
      <c r="W135" s="99"/>
      <c r="X135" s="99"/>
      <c r="Y135" s="99"/>
      <c r="Z135" s="99"/>
      <c r="AA135" s="99"/>
      <c r="AB135" s="99"/>
      <c r="AC135" s="99"/>
      <c r="AD135" s="99"/>
      <c r="AE135" s="99"/>
      <c r="AF135" s="99"/>
      <c r="AG135" s="99"/>
      <c r="AH135" s="99"/>
    </row>
    <row r="136" spans="1:34" ht="15.5" x14ac:dyDescent="0.35">
      <c r="A136" s="99"/>
      <c r="B136" s="99"/>
      <c r="C136" s="112"/>
      <c r="D136" s="99"/>
      <c r="E136" s="99"/>
      <c r="F136" s="99"/>
      <c r="G136" s="99"/>
      <c r="H136" s="99"/>
      <c r="I136" s="99"/>
      <c r="J136" s="99"/>
      <c r="K136" s="99"/>
      <c r="L136" s="113"/>
      <c r="M136" s="113"/>
      <c r="N136" s="99"/>
      <c r="O136" s="99"/>
      <c r="P136" s="99"/>
      <c r="Q136" s="99"/>
      <c r="R136" s="99"/>
      <c r="S136" s="99"/>
      <c r="T136" s="99"/>
      <c r="U136" s="113"/>
      <c r="V136" s="99"/>
      <c r="W136" s="99"/>
      <c r="X136" s="99"/>
      <c r="Y136" s="99"/>
      <c r="Z136" s="99"/>
      <c r="AA136" s="99"/>
      <c r="AB136" s="99"/>
      <c r="AC136" s="99"/>
      <c r="AD136" s="99"/>
      <c r="AE136" s="99"/>
      <c r="AF136" s="99"/>
      <c r="AG136" s="99"/>
      <c r="AH136" s="99"/>
    </row>
    <row r="137" spans="1:34" ht="15.5" x14ac:dyDescent="0.35">
      <c r="A137" s="99"/>
      <c r="B137" s="99"/>
      <c r="C137" s="112"/>
      <c r="D137" s="99"/>
      <c r="E137" s="99"/>
      <c r="F137" s="99"/>
      <c r="G137" s="99"/>
      <c r="H137" s="99"/>
      <c r="I137" s="99"/>
      <c r="J137" s="99"/>
      <c r="K137" s="99"/>
      <c r="L137" s="113"/>
      <c r="M137" s="113"/>
      <c r="N137" s="99"/>
      <c r="O137" s="99"/>
      <c r="P137" s="99"/>
      <c r="Q137" s="99"/>
      <c r="R137" s="99"/>
      <c r="S137" s="99"/>
      <c r="T137" s="99"/>
      <c r="U137" s="113"/>
      <c r="V137" s="99"/>
      <c r="W137" s="99"/>
      <c r="X137" s="99"/>
      <c r="Y137" s="99"/>
      <c r="Z137" s="99"/>
      <c r="AA137" s="99"/>
      <c r="AB137" s="99"/>
      <c r="AC137" s="99"/>
      <c r="AD137" s="99"/>
      <c r="AE137" s="99"/>
      <c r="AF137" s="99"/>
      <c r="AG137" s="99"/>
      <c r="AH137" s="99"/>
    </row>
    <row r="138" spans="1:34" ht="15.5" x14ac:dyDescent="0.35">
      <c r="A138" s="99"/>
      <c r="B138" s="99"/>
      <c r="C138" s="112"/>
      <c r="D138" s="99"/>
      <c r="E138" s="99"/>
      <c r="F138" s="99"/>
      <c r="G138" s="99"/>
      <c r="H138" s="99"/>
      <c r="I138" s="99"/>
      <c r="J138" s="99"/>
      <c r="K138" s="99"/>
      <c r="L138" s="113"/>
      <c r="M138" s="113"/>
      <c r="N138" s="99"/>
      <c r="O138" s="99"/>
      <c r="P138" s="99"/>
      <c r="Q138" s="99"/>
      <c r="R138" s="99"/>
      <c r="S138" s="99"/>
      <c r="T138" s="99"/>
      <c r="U138" s="113"/>
      <c r="V138" s="99"/>
      <c r="W138" s="99"/>
      <c r="X138" s="99"/>
      <c r="Y138" s="99"/>
      <c r="Z138" s="99"/>
      <c r="AA138" s="99"/>
      <c r="AB138" s="99"/>
      <c r="AC138" s="99"/>
      <c r="AD138" s="99"/>
      <c r="AE138" s="99"/>
      <c r="AF138" s="99"/>
      <c r="AG138" s="99"/>
      <c r="AH138" s="99"/>
    </row>
    <row r="139" spans="1:34" ht="15.5" x14ac:dyDescent="0.35">
      <c r="A139" s="99"/>
      <c r="B139" s="99"/>
      <c r="C139" s="112"/>
      <c r="D139" s="99"/>
      <c r="E139" s="99"/>
      <c r="F139" s="99"/>
      <c r="G139" s="99"/>
      <c r="H139" s="99"/>
      <c r="I139" s="99"/>
      <c r="J139" s="99"/>
      <c r="K139" s="99"/>
      <c r="L139" s="113"/>
      <c r="M139" s="113"/>
      <c r="N139" s="99"/>
      <c r="O139" s="99"/>
      <c r="P139" s="99"/>
      <c r="Q139" s="99"/>
      <c r="R139" s="99"/>
      <c r="S139" s="99"/>
      <c r="T139" s="99"/>
      <c r="U139" s="113"/>
      <c r="V139" s="99"/>
      <c r="W139" s="99"/>
      <c r="X139" s="99"/>
      <c r="Y139" s="99"/>
      <c r="Z139" s="99"/>
      <c r="AA139" s="99"/>
      <c r="AB139" s="99"/>
      <c r="AC139" s="99"/>
      <c r="AD139" s="99"/>
      <c r="AE139" s="99"/>
      <c r="AF139" s="99"/>
      <c r="AG139" s="99"/>
      <c r="AH139" s="99"/>
    </row>
    <row r="140" spans="1:34" ht="15.5" x14ac:dyDescent="0.35">
      <c r="A140" s="99"/>
      <c r="B140" s="99"/>
      <c r="C140" s="112"/>
      <c r="D140" s="99"/>
      <c r="E140" s="99"/>
      <c r="F140" s="99"/>
      <c r="G140" s="99"/>
      <c r="H140" s="99"/>
      <c r="I140" s="99"/>
      <c r="J140" s="99"/>
      <c r="K140" s="99"/>
      <c r="L140" s="113"/>
      <c r="M140" s="113"/>
      <c r="N140" s="99"/>
      <c r="O140" s="99"/>
      <c r="P140" s="99"/>
      <c r="Q140" s="99"/>
      <c r="R140" s="99"/>
      <c r="S140" s="99"/>
      <c r="T140" s="99"/>
      <c r="U140" s="113"/>
      <c r="V140" s="99"/>
      <c r="W140" s="99"/>
      <c r="X140" s="99"/>
      <c r="Y140" s="99"/>
      <c r="Z140" s="99"/>
      <c r="AA140" s="99"/>
      <c r="AB140" s="99"/>
      <c r="AC140" s="99"/>
      <c r="AD140" s="99"/>
      <c r="AE140" s="99"/>
      <c r="AF140" s="99"/>
      <c r="AG140" s="99"/>
      <c r="AH140" s="99"/>
    </row>
    <row r="141" spans="1:34" ht="15.5" x14ac:dyDescent="0.35">
      <c r="A141" s="99"/>
      <c r="B141" s="99"/>
      <c r="C141" s="112"/>
      <c r="D141" s="99"/>
      <c r="E141" s="99"/>
      <c r="F141" s="99"/>
      <c r="G141" s="99"/>
      <c r="H141" s="99"/>
      <c r="I141" s="99"/>
      <c r="J141" s="99"/>
      <c r="K141" s="99"/>
      <c r="L141" s="113"/>
      <c r="M141" s="113"/>
      <c r="N141" s="99"/>
      <c r="O141" s="99"/>
      <c r="P141" s="99"/>
      <c r="Q141" s="99"/>
      <c r="R141" s="99"/>
      <c r="S141" s="99"/>
      <c r="T141" s="99"/>
      <c r="U141" s="113"/>
      <c r="V141" s="99"/>
      <c r="W141" s="99"/>
      <c r="X141" s="99"/>
      <c r="Y141" s="99"/>
      <c r="Z141" s="99"/>
      <c r="AA141" s="99"/>
      <c r="AB141" s="99"/>
      <c r="AC141" s="99"/>
      <c r="AD141" s="99"/>
      <c r="AE141" s="99"/>
      <c r="AF141" s="99"/>
      <c r="AG141" s="99"/>
      <c r="AH141" s="99"/>
    </row>
    <row r="142" spans="1:34" ht="15.5" x14ac:dyDescent="0.35">
      <c r="A142" s="99"/>
      <c r="B142" s="99"/>
      <c r="C142" s="112"/>
      <c r="D142" s="99"/>
      <c r="E142" s="99"/>
      <c r="F142" s="99"/>
      <c r="G142" s="99"/>
      <c r="H142" s="99"/>
      <c r="I142" s="99"/>
      <c r="J142" s="99"/>
      <c r="K142" s="99"/>
      <c r="L142" s="113"/>
      <c r="M142" s="113"/>
      <c r="N142" s="99"/>
      <c r="O142" s="99"/>
      <c r="P142" s="99"/>
      <c r="Q142" s="99"/>
      <c r="R142" s="99"/>
      <c r="S142" s="99"/>
      <c r="T142" s="99"/>
      <c r="U142" s="113"/>
      <c r="V142" s="99"/>
      <c r="W142" s="99"/>
      <c r="X142" s="99"/>
      <c r="Y142" s="99"/>
      <c r="Z142" s="99"/>
      <c r="AA142" s="99"/>
      <c r="AB142" s="99"/>
      <c r="AC142" s="99"/>
      <c r="AD142" s="99"/>
      <c r="AE142" s="99"/>
      <c r="AF142" s="99"/>
      <c r="AG142" s="99"/>
      <c r="AH142" s="99"/>
    </row>
    <row r="143" spans="1:34" ht="15.5" x14ac:dyDescent="0.35">
      <c r="A143" s="99"/>
      <c r="B143" s="99"/>
      <c r="C143" s="112"/>
      <c r="D143" s="99"/>
      <c r="E143" s="99"/>
      <c r="F143" s="99"/>
      <c r="G143" s="99"/>
      <c r="H143" s="99"/>
      <c r="I143" s="99"/>
      <c r="J143" s="99"/>
      <c r="K143" s="99"/>
      <c r="L143" s="113"/>
      <c r="M143" s="113"/>
      <c r="N143" s="99"/>
      <c r="O143" s="99"/>
      <c r="P143" s="99"/>
      <c r="Q143" s="99"/>
      <c r="R143" s="99"/>
      <c r="S143" s="99"/>
      <c r="T143" s="99"/>
      <c r="U143" s="113"/>
      <c r="V143" s="99"/>
      <c r="W143" s="99"/>
      <c r="X143" s="99"/>
      <c r="Y143" s="99"/>
      <c r="Z143" s="99"/>
      <c r="AA143" s="99"/>
      <c r="AB143" s="99"/>
      <c r="AC143" s="99"/>
      <c r="AD143" s="99"/>
      <c r="AE143" s="99"/>
      <c r="AF143" s="99"/>
      <c r="AG143" s="99"/>
      <c r="AH143" s="99"/>
    </row>
    <row r="144" spans="1:34" ht="15.5" x14ac:dyDescent="0.35">
      <c r="A144" s="99"/>
      <c r="B144" s="99"/>
      <c r="C144" s="112"/>
      <c r="D144" s="99"/>
      <c r="E144" s="99"/>
      <c r="F144" s="99"/>
      <c r="G144" s="99"/>
      <c r="H144" s="99"/>
      <c r="I144" s="99"/>
      <c r="J144" s="99"/>
      <c r="K144" s="99"/>
      <c r="L144" s="113"/>
      <c r="M144" s="113"/>
      <c r="N144" s="99"/>
      <c r="O144" s="99"/>
      <c r="P144" s="99"/>
      <c r="Q144" s="99"/>
      <c r="R144" s="99"/>
      <c r="S144" s="99"/>
      <c r="T144" s="99"/>
      <c r="U144" s="113"/>
      <c r="V144" s="99"/>
      <c r="W144" s="99"/>
      <c r="X144" s="99"/>
      <c r="Y144" s="99"/>
      <c r="Z144" s="99"/>
      <c r="AA144" s="99"/>
      <c r="AB144" s="99"/>
      <c r="AC144" s="99"/>
      <c r="AD144" s="99"/>
      <c r="AE144" s="99"/>
      <c r="AF144" s="99"/>
      <c r="AG144" s="99"/>
      <c r="AH144" s="99"/>
    </row>
    <row r="145" spans="1:34" ht="15.5" x14ac:dyDescent="0.35">
      <c r="A145" s="99"/>
      <c r="B145" s="99"/>
      <c r="C145" s="112"/>
      <c r="D145" s="99"/>
      <c r="E145" s="99"/>
      <c r="F145" s="99"/>
      <c r="G145" s="99"/>
      <c r="H145" s="99"/>
      <c r="I145" s="99"/>
      <c r="J145" s="99"/>
      <c r="K145" s="99"/>
      <c r="L145" s="113"/>
      <c r="M145" s="113"/>
      <c r="N145" s="99"/>
      <c r="O145" s="99"/>
      <c r="P145" s="99"/>
      <c r="Q145" s="99"/>
      <c r="R145" s="99"/>
      <c r="S145" s="99"/>
      <c r="T145" s="99"/>
      <c r="U145" s="113"/>
      <c r="V145" s="99"/>
      <c r="W145" s="99"/>
      <c r="X145" s="99"/>
      <c r="Y145" s="99"/>
      <c r="Z145" s="99"/>
      <c r="AA145" s="99"/>
      <c r="AB145" s="99"/>
      <c r="AC145" s="99"/>
      <c r="AD145" s="99"/>
      <c r="AE145" s="99"/>
      <c r="AF145" s="99"/>
      <c r="AG145" s="99"/>
      <c r="AH145" s="99"/>
    </row>
    <row r="146" spans="1:34" ht="15.5" x14ac:dyDescent="0.35">
      <c r="A146" s="99"/>
      <c r="B146" s="99"/>
      <c r="C146" s="112"/>
      <c r="D146" s="99"/>
      <c r="E146" s="99"/>
      <c r="F146" s="99"/>
      <c r="G146" s="99"/>
      <c r="H146" s="99"/>
      <c r="I146" s="99"/>
      <c r="J146" s="99"/>
      <c r="K146" s="99"/>
      <c r="L146" s="113"/>
      <c r="M146" s="113"/>
      <c r="N146" s="99"/>
      <c r="O146" s="99"/>
      <c r="P146" s="99"/>
      <c r="Q146" s="99"/>
      <c r="R146" s="99"/>
      <c r="S146" s="99"/>
      <c r="T146" s="99"/>
      <c r="U146" s="113"/>
      <c r="V146" s="99"/>
      <c r="W146" s="99"/>
      <c r="X146" s="99"/>
      <c r="Y146" s="99"/>
      <c r="Z146" s="99"/>
      <c r="AA146" s="99"/>
      <c r="AB146" s="99"/>
      <c r="AC146" s="99"/>
      <c r="AD146" s="99"/>
      <c r="AE146" s="99"/>
      <c r="AF146" s="99"/>
      <c r="AG146" s="99"/>
      <c r="AH146" s="99"/>
    </row>
    <row r="147" spans="1:34" ht="15.5" x14ac:dyDescent="0.35">
      <c r="A147" s="99"/>
      <c r="B147" s="99"/>
      <c r="C147" s="112"/>
      <c r="D147" s="99"/>
      <c r="E147" s="99"/>
      <c r="F147" s="99"/>
      <c r="G147" s="99"/>
      <c r="H147" s="99"/>
      <c r="I147" s="99"/>
      <c r="J147" s="99"/>
      <c r="K147" s="99"/>
      <c r="L147" s="113"/>
      <c r="M147" s="113"/>
      <c r="N147" s="99"/>
      <c r="O147" s="99"/>
      <c r="P147" s="99"/>
      <c r="Q147" s="99"/>
      <c r="R147" s="99"/>
      <c r="S147" s="99"/>
      <c r="T147" s="99"/>
      <c r="U147" s="113"/>
      <c r="V147" s="99"/>
      <c r="W147" s="99"/>
      <c r="X147" s="99"/>
      <c r="Y147" s="99"/>
      <c r="Z147" s="99"/>
      <c r="AA147" s="99"/>
      <c r="AB147" s="99"/>
      <c r="AC147" s="99"/>
      <c r="AD147" s="99"/>
      <c r="AE147" s="99"/>
      <c r="AF147" s="99"/>
      <c r="AG147" s="99"/>
      <c r="AH147" s="99"/>
    </row>
    <row r="148" spans="1:34" ht="15.5" x14ac:dyDescent="0.35">
      <c r="A148" s="99"/>
      <c r="B148" s="99"/>
      <c r="C148" s="112"/>
      <c r="D148" s="99"/>
      <c r="E148" s="99"/>
      <c r="F148" s="99"/>
      <c r="G148" s="99"/>
      <c r="H148" s="99"/>
      <c r="I148" s="99"/>
      <c r="J148" s="99"/>
      <c r="K148" s="99"/>
      <c r="L148" s="113"/>
      <c r="M148" s="113"/>
      <c r="N148" s="99"/>
      <c r="O148" s="99"/>
      <c r="P148" s="99"/>
      <c r="Q148" s="99"/>
      <c r="R148" s="99"/>
      <c r="S148" s="99"/>
      <c r="T148" s="99"/>
      <c r="U148" s="113"/>
      <c r="V148" s="99"/>
      <c r="W148" s="99"/>
      <c r="X148" s="99"/>
      <c r="Y148" s="99"/>
      <c r="Z148" s="99"/>
      <c r="AA148" s="99"/>
      <c r="AB148" s="99"/>
      <c r="AC148" s="99"/>
      <c r="AD148" s="99"/>
      <c r="AE148" s="99"/>
      <c r="AF148" s="99"/>
      <c r="AG148" s="99"/>
      <c r="AH148" s="99"/>
    </row>
    <row r="149" spans="1:34" ht="15.5" x14ac:dyDescent="0.35">
      <c r="A149" s="99"/>
      <c r="B149" s="99"/>
      <c r="C149" s="112"/>
      <c r="D149" s="99"/>
      <c r="E149" s="99"/>
      <c r="F149" s="99"/>
      <c r="G149" s="99"/>
      <c r="H149" s="99"/>
      <c r="I149" s="99"/>
      <c r="J149" s="99"/>
      <c r="K149" s="99"/>
      <c r="L149" s="113"/>
      <c r="M149" s="113"/>
      <c r="N149" s="99"/>
      <c r="O149" s="99"/>
      <c r="P149" s="99"/>
      <c r="Q149" s="99"/>
      <c r="R149" s="99"/>
      <c r="S149" s="99"/>
      <c r="T149" s="99"/>
      <c r="U149" s="113"/>
      <c r="V149" s="99"/>
      <c r="W149" s="99"/>
      <c r="X149" s="99"/>
      <c r="Y149" s="99"/>
      <c r="Z149" s="99"/>
      <c r="AA149" s="99"/>
      <c r="AB149" s="99"/>
      <c r="AC149" s="99"/>
      <c r="AD149" s="99"/>
      <c r="AE149" s="99"/>
      <c r="AF149" s="99"/>
      <c r="AG149" s="99"/>
      <c r="AH149" s="99"/>
    </row>
    <row r="150" spans="1:34" ht="15.5" x14ac:dyDescent="0.35">
      <c r="A150" s="99"/>
      <c r="B150" s="99"/>
      <c r="C150" s="112"/>
      <c r="D150" s="99"/>
      <c r="E150" s="99"/>
      <c r="F150" s="99"/>
      <c r="G150" s="99"/>
      <c r="H150" s="99"/>
      <c r="I150" s="99"/>
      <c r="J150" s="99"/>
      <c r="K150" s="99"/>
      <c r="L150" s="113"/>
      <c r="M150" s="113"/>
      <c r="N150" s="99"/>
      <c r="O150" s="99"/>
      <c r="P150" s="99"/>
      <c r="Q150" s="99"/>
      <c r="R150" s="99"/>
      <c r="S150" s="99"/>
      <c r="T150" s="99"/>
      <c r="U150" s="113"/>
      <c r="V150" s="99"/>
      <c r="W150" s="99"/>
      <c r="X150" s="99"/>
      <c r="Y150" s="99"/>
      <c r="Z150" s="99"/>
      <c r="AA150" s="99"/>
      <c r="AB150" s="99"/>
      <c r="AC150" s="99"/>
      <c r="AD150" s="99"/>
      <c r="AE150" s="99"/>
      <c r="AF150" s="99"/>
      <c r="AG150" s="99"/>
      <c r="AH150" s="99"/>
    </row>
    <row r="151" spans="1:34" ht="15.5" x14ac:dyDescent="0.35">
      <c r="A151" s="99"/>
      <c r="B151" s="99"/>
      <c r="C151" s="112"/>
      <c r="D151" s="99"/>
      <c r="E151" s="99"/>
      <c r="F151" s="99"/>
      <c r="G151" s="99"/>
      <c r="H151" s="99"/>
      <c r="I151" s="99"/>
      <c r="J151" s="99"/>
      <c r="K151" s="99"/>
      <c r="L151" s="113"/>
      <c r="M151" s="113"/>
      <c r="N151" s="99"/>
      <c r="O151" s="99"/>
      <c r="P151" s="99"/>
      <c r="Q151" s="99"/>
      <c r="R151" s="99"/>
      <c r="S151" s="99"/>
      <c r="T151" s="99"/>
      <c r="U151" s="113"/>
      <c r="V151" s="99"/>
      <c r="W151" s="99"/>
      <c r="X151" s="99"/>
      <c r="Y151" s="99"/>
      <c r="Z151" s="99"/>
      <c r="AA151" s="99"/>
      <c r="AB151" s="99"/>
      <c r="AC151" s="99"/>
      <c r="AD151" s="99"/>
      <c r="AE151" s="99"/>
      <c r="AF151" s="99"/>
      <c r="AG151" s="99"/>
      <c r="AH151" s="99"/>
    </row>
    <row r="152" spans="1:34" ht="15.5" x14ac:dyDescent="0.35">
      <c r="A152" s="99"/>
      <c r="B152" s="99"/>
      <c r="C152" s="112"/>
      <c r="D152" s="99"/>
      <c r="E152" s="99"/>
      <c r="F152" s="99"/>
      <c r="G152" s="99"/>
      <c r="H152" s="99"/>
      <c r="I152" s="99"/>
      <c r="J152" s="99"/>
      <c r="K152" s="99"/>
      <c r="L152" s="113"/>
      <c r="M152" s="113"/>
      <c r="N152" s="99"/>
      <c r="O152" s="99"/>
      <c r="P152" s="99"/>
      <c r="Q152" s="99"/>
      <c r="R152" s="99"/>
      <c r="S152" s="99"/>
      <c r="T152" s="99"/>
      <c r="U152" s="113"/>
      <c r="V152" s="99"/>
      <c r="W152" s="99"/>
      <c r="X152" s="99"/>
      <c r="Y152" s="99"/>
      <c r="Z152" s="99"/>
      <c r="AA152" s="99"/>
      <c r="AB152" s="99"/>
      <c r="AC152" s="99"/>
      <c r="AD152" s="99"/>
      <c r="AE152" s="99"/>
      <c r="AF152" s="99"/>
      <c r="AG152" s="99"/>
      <c r="AH152" s="99"/>
    </row>
    <row r="153" spans="1:34" ht="15.5" x14ac:dyDescent="0.35">
      <c r="A153" s="99"/>
      <c r="B153" s="99"/>
      <c r="C153" s="112"/>
      <c r="D153" s="99"/>
      <c r="E153" s="99"/>
      <c r="F153" s="99"/>
      <c r="G153" s="99"/>
      <c r="H153" s="99"/>
      <c r="I153" s="99"/>
      <c r="J153" s="99"/>
      <c r="K153" s="99"/>
      <c r="L153" s="113"/>
      <c r="M153" s="113"/>
      <c r="N153" s="99"/>
      <c r="O153" s="99"/>
      <c r="P153" s="99"/>
      <c r="Q153" s="99"/>
      <c r="R153" s="99"/>
      <c r="S153" s="99"/>
      <c r="T153" s="99"/>
      <c r="U153" s="113"/>
      <c r="V153" s="99"/>
      <c r="W153" s="99"/>
      <c r="X153" s="99"/>
      <c r="Y153" s="99"/>
      <c r="Z153" s="99"/>
      <c r="AA153" s="99"/>
      <c r="AB153" s="99"/>
      <c r="AC153" s="99"/>
      <c r="AD153" s="99"/>
      <c r="AE153" s="99"/>
      <c r="AF153" s="99"/>
      <c r="AG153" s="99"/>
      <c r="AH153" s="99"/>
    </row>
    <row r="154" spans="1:34" ht="15.5" x14ac:dyDescent="0.35">
      <c r="A154" s="99"/>
      <c r="B154" s="99"/>
      <c r="C154" s="112"/>
      <c r="D154" s="99"/>
      <c r="E154" s="99"/>
      <c r="F154" s="99"/>
      <c r="G154" s="99"/>
      <c r="H154" s="99"/>
      <c r="I154" s="99"/>
      <c r="J154" s="99"/>
      <c r="K154" s="99"/>
      <c r="L154" s="113"/>
      <c r="M154" s="113"/>
      <c r="N154" s="99"/>
      <c r="O154" s="99"/>
      <c r="P154" s="99"/>
      <c r="Q154" s="99"/>
      <c r="R154" s="99"/>
      <c r="S154" s="99"/>
      <c r="T154" s="99"/>
      <c r="U154" s="113"/>
      <c r="V154" s="99"/>
      <c r="W154" s="99"/>
      <c r="X154" s="99"/>
      <c r="Y154" s="99"/>
      <c r="Z154" s="99"/>
      <c r="AA154" s="99"/>
      <c r="AB154" s="99"/>
      <c r="AC154" s="99"/>
      <c r="AD154" s="99"/>
      <c r="AE154" s="99"/>
      <c r="AF154" s="99"/>
      <c r="AG154" s="99"/>
      <c r="AH154" s="99"/>
    </row>
    <row r="155" spans="1:34" ht="15.5" x14ac:dyDescent="0.35">
      <c r="A155" s="99"/>
      <c r="B155" s="99"/>
      <c r="C155" s="112"/>
      <c r="D155" s="99"/>
      <c r="E155" s="99"/>
      <c r="F155" s="99"/>
      <c r="G155" s="99"/>
      <c r="H155" s="99"/>
      <c r="I155" s="99"/>
      <c r="J155" s="99"/>
      <c r="K155" s="99"/>
      <c r="L155" s="113"/>
      <c r="M155" s="113"/>
      <c r="N155" s="99"/>
      <c r="O155" s="99"/>
      <c r="P155" s="99"/>
      <c r="Q155" s="99"/>
      <c r="R155" s="99"/>
      <c r="S155" s="99"/>
      <c r="T155" s="99"/>
      <c r="U155" s="113"/>
      <c r="V155" s="99"/>
      <c r="W155" s="99"/>
      <c r="X155" s="99"/>
      <c r="Y155" s="99"/>
      <c r="Z155" s="99"/>
      <c r="AA155" s="99"/>
      <c r="AB155" s="99"/>
      <c r="AC155" s="99"/>
      <c r="AD155" s="99"/>
      <c r="AE155" s="99"/>
      <c r="AF155" s="99"/>
      <c r="AG155" s="99"/>
      <c r="AH155" s="99"/>
    </row>
    <row r="156" spans="1:34" ht="15.5" x14ac:dyDescent="0.35">
      <c r="A156" s="99"/>
      <c r="B156" s="99"/>
      <c r="C156" s="112"/>
      <c r="D156" s="99"/>
      <c r="E156" s="99"/>
      <c r="F156" s="99"/>
      <c r="G156" s="99"/>
      <c r="H156" s="99"/>
      <c r="I156" s="99"/>
      <c r="J156" s="99"/>
      <c r="K156" s="99"/>
      <c r="L156" s="113"/>
      <c r="M156" s="113"/>
      <c r="N156" s="99"/>
      <c r="O156" s="99"/>
      <c r="P156" s="99"/>
      <c r="Q156" s="99"/>
      <c r="R156" s="99"/>
      <c r="S156" s="99"/>
      <c r="T156" s="99"/>
      <c r="U156" s="113"/>
      <c r="V156" s="99"/>
      <c r="W156" s="99"/>
      <c r="X156" s="99"/>
      <c r="Y156" s="99"/>
      <c r="Z156" s="99"/>
      <c r="AA156" s="99"/>
      <c r="AB156" s="99"/>
      <c r="AC156" s="99"/>
      <c r="AD156" s="99"/>
      <c r="AE156" s="99"/>
      <c r="AF156" s="99"/>
      <c r="AG156" s="99"/>
      <c r="AH156" s="99"/>
    </row>
    <row r="157" spans="1:34" ht="15.5" x14ac:dyDescent="0.35">
      <c r="A157" s="99"/>
      <c r="B157" s="99"/>
      <c r="C157" s="112"/>
      <c r="D157" s="99"/>
      <c r="E157" s="99"/>
      <c r="F157" s="99"/>
      <c r="G157" s="99"/>
      <c r="H157" s="99"/>
      <c r="I157" s="99"/>
      <c r="J157" s="99"/>
      <c r="K157" s="99"/>
      <c r="L157" s="113"/>
      <c r="M157" s="113"/>
      <c r="N157" s="99"/>
      <c r="O157" s="99"/>
      <c r="P157" s="99"/>
      <c r="Q157" s="99"/>
      <c r="R157" s="99"/>
      <c r="S157" s="99"/>
      <c r="T157" s="99"/>
      <c r="U157" s="113"/>
      <c r="V157" s="99"/>
      <c r="W157" s="99"/>
      <c r="X157" s="99"/>
      <c r="Y157" s="99"/>
      <c r="Z157" s="99"/>
      <c r="AA157" s="99"/>
      <c r="AB157" s="99"/>
      <c r="AC157" s="99"/>
      <c r="AD157" s="99"/>
      <c r="AE157" s="99"/>
      <c r="AF157" s="99"/>
      <c r="AG157" s="99"/>
      <c r="AH157" s="99"/>
    </row>
    <row r="158" spans="1:34" ht="15.5" x14ac:dyDescent="0.35">
      <c r="A158" s="99"/>
      <c r="B158" s="99"/>
      <c r="C158" s="112"/>
      <c r="D158" s="99"/>
      <c r="E158" s="99"/>
      <c r="F158" s="99"/>
      <c r="G158" s="99"/>
      <c r="H158" s="99"/>
      <c r="I158" s="99"/>
      <c r="J158" s="99"/>
      <c r="K158" s="99"/>
      <c r="L158" s="113"/>
      <c r="M158" s="113"/>
      <c r="N158" s="99"/>
      <c r="O158" s="99"/>
      <c r="P158" s="99"/>
      <c r="Q158" s="99"/>
      <c r="R158" s="99"/>
      <c r="S158" s="99"/>
      <c r="T158" s="99"/>
      <c r="U158" s="113"/>
      <c r="V158" s="99"/>
      <c r="W158" s="99"/>
      <c r="X158" s="99"/>
      <c r="Y158" s="99"/>
      <c r="Z158" s="99"/>
      <c r="AA158" s="99"/>
      <c r="AB158" s="99"/>
      <c r="AC158" s="99"/>
      <c r="AD158" s="99"/>
      <c r="AE158" s="99"/>
      <c r="AF158" s="99"/>
      <c r="AG158" s="99"/>
      <c r="AH158" s="99"/>
    </row>
    <row r="159" spans="1:34" ht="15.5" x14ac:dyDescent="0.35">
      <c r="A159" s="99"/>
      <c r="B159" s="99"/>
      <c r="C159" s="112"/>
      <c r="D159" s="99"/>
      <c r="E159" s="99"/>
      <c r="F159" s="99"/>
      <c r="G159" s="99"/>
      <c r="H159" s="99"/>
      <c r="I159" s="99"/>
      <c r="J159" s="99"/>
      <c r="K159" s="99"/>
      <c r="L159" s="113"/>
      <c r="M159" s="113"/>
      <c r="N159" s="99"/>
      <c r="O159" s="99"/>
      <c r="P159" s="99"/>
      <c r="Q159" s="99"/>
      <c r="R159" s="99"/>
      <c r="S159" s="99"/>
      <c r="T159" s="99"/>
      <c r="U159" s="113"/>
      <c r="V159" s="99"/>
      <c r="W159" s="99"/>
      <c r="X159" s="99"/>
      <c r="Y159" s="99"/>
      <c r="Z159" s="99"/>
      <c r="AA159" s="99"/>
      <c r="AB159" s="99"/>
      <c r="AC159" s="99"/>
      <c r="AD159" s="99"/>
      <c r="AE159" s="99"/>
      <c r="AF159" s="99"/>
      <c r="AG159" s="99"/>
      <c r="AH159" s="99"/>
    </row>
    <row r="160" spans="1:34" ht="15.5" x14ac:dyDescent="0.35">
      <c r="A160" s="99"/>
      <c r="B160" s="99"/>
      <c r="C160" s="112"/>
      <c r="D160" s="99"/>
      <c r="E160" s="99"/>
      <c r="F160" s="99"/>
      <c r="G160" s="99"/>
      <c r="H160" s="99"/>
      <c r="I160" s="99"/>
      <c r="J160" s="99"/>
      <c r="K160" s="99"/>
      <c r="L160" s="113"/>
      <c r="M160" s="113"/>
      <c r="N160" s="99"/>
      <c r="O160" s="99"/>
      <c r="P160" s="99"/>
      <c r="Q160" s="99"/>
      <c r="R160" s="99"/>
      <c r="S160" s="99"/>
      <c r="T160" s="99"/>
      <c r="U160" s="113"/>
      <c r="V160" s="99"/>
      <c r="W160" s="99"/>
      <c r="X160" s="99"/>
      <c r="Y160" s="99"/>
      <c r="Z160" s="99"/>
      <c r="AA160" s="99"/>
      <c r="AB160" s="99"/>
      <c r="AC160" s="99"/>
      <c r="AD160" s="99"/>
      <c r="AE160" s="99"/>
      <c r="AF160" s="99"/>
      <c r="AG160" s="99"/>
      <c r="AH160" s="99"/>
    </row>
    <row r="161" spans="1:34" ht="15.5" x14ac:dyDescent="0.35">
      <c r="A161" s="99"/>
      <c r="B161" s="99"/>
      <c r="C161" s="112"/>
      <c r="D161" s="99"/>
      <c r="E161" s="99"/>
      <c r="F161" s="99"/>
      <c r="G161" s="99"/>
      <c r="H161" s="99"/>
      <c r="I161" s="99"/>
      <c r="J161" s="99"/>
      <c r="K161" s="99"/>
      <c r="L161" s="113"/>
      <c r="M161" s="113"/>
      <c r="N161" s="99"/>
      <c r="O161" s="99"/>
      <c r="P161" s="99"/>
      <c r="Q161" s="99"/>
      <c r="R161" s="99"/>
      <c r="S161" s="99"/>
      <c r="T161" s="99"/>
      <c r="U161" s="113"/>
      <c r="V161" s="99"/>
      <c r="W161" s="99"/>
      <c r="X161" s="99"/>
      <c r="Y161" s="99"/>
      <c r="Z161" s="99"/>
      <c r="AA161" s="99"/>
      <c r="AB161" s="99"/>
      <c r="AC161" s="99"/>
      <c r="AD161" s="99"/>
      <c r="AE161" s="99"/>
      <c r="AF161" s="99"/>
      <c r="AG161" s="99"/>
      <c r="AH161" s="99"/>
    </row>
    <row r="162" spans="1:34" ht="15.5" x14ac:dyDescent="0.35">
      <c r="A162" s="99"/>
      <c r="B162" s="99"/>
      <c r="C162" s="112"/>
      <c r="D162" s="99"/>
      <c r="E162" s="99"/>
      <c r="F162" s="99"/>
      <c r="G162" s="99"/>
      <c r="H162" s="99"/>
      <c r="I162" s="99"/>
      <c r="J162" s="99"/>
      <c r="K162" s="99"/>
      <c r="L162" s="113"/>
      <c r="M162" s="113"/>
      <c r="N162" s="99"/>
      <c r="O162" s="99"/>
      <c r="P162" s="99"/>
      <c r="Q162" s="99"/>
      <c r="R162" s="99"/>
      <c r="S162" s="99"/>
      <c r="T162" s="99"/>
      <c r="U162" s="113"/>
      <c r="V162" s="99"/>
      <c r="W162" s="99"/>
      <c r="X162" s="99"/>
      <c r="Y162" s="99"/>
      <c r="Z162" s="99"/>
      <c r="AA162" s="99"/>
      <c r="AB162" s="99"/>
      <c r="AC162" s="99"/>
      <c r="AD162" s="99"/>
      <c r="AE162" s="99"/>
      <c r="AF162" s="99"/>
      <c r="AG162" s="99"/>
      <c r="AH162" s="99"/>
    </row>
    <row r="163" spans="1:34" ht="15.5" x14ac:dyDescent="0.35">
      <c r="A163" s="99"/>
      <c r="B163" s="99"/>
      <c r="C163" s="112"/>
      <c r="D163" s="99"/>
      <c r="E163" s="99"/>
      <c r="F163" s="99"/>
      <c r="G163" s="99"/>
      <c r="H163" s="99"/>
      <c r="I163" s="99"/>
      <c r="J163" s="99"/>
      <c r="K163" s="99"/>
      <c r="L163" s="113"/>
      <c r="M163" s="113"/>
      <c r="N163" s="99"/>
      <c r="O163" s="99"/>
      <c r="P163" s="99"/>
      <c r="Q163" s="99"/>
      <c r="R163" s="99"/>
      <c r="S163" s="99"/>
      <c r="T163" s="99"/>
      <c r="U163" s="113"/>
      <c r="V163" s="99"/>
      <c r="W163" s="99"/>
      <c r="X163" s="99"/>
      <c r="Y163" s="99"/>
      <c r="Z163" s="99"/>
      <c r="AA163" s="99"/>
      <c r="AB163" s="99"/>
      <c r="AC163" s="99"/>
      <c r="AD163" s="99"/>
      <c r="AE163" s="99"/>
      <c r="AF163" s="99"/>
      <c r="AG163" s="99"/>
      <c r="AH163" s="99"/>
    </row>
    <row r="164" spans="1:34" ht="15.5" x14ac:dyDescent="0.35">
      <c r="A164" s="99"/>
      <c r="B164" s="99"/>
      <c r="C164" s="112"/>
      <c r="D164" s="99"/>
      <c r="E164" s="99"/>
      <c r="F164" s="99"/>
      <c r="G164" s="99"/>
      <c r="H164" s="99"/>
      <c r="I164" s="99"/>
      <c r="J164" s="99"/>
      <c r="K164" s="99"/>
      <c r="L164" s="113"/>
      <c r="M164" s="113"/>
      <c r="N164" s="99"/>
      <c r="O164" s="99"/>
      <c r="P164" s="99"/>
      <c r="Q164" s="99"/>
      <c r="R164" s="99"/>
      <c r="S164" s="99"/>
      <c r="T164" s="99"/>
      <c r="U164" s="113"/>
      <c r="V164" s="99"/>
      <c r="W164" s="99"/>
      <c r="X164" s="99"/>
      <c r="Y164" s="99"/>
      <c r="Z164" s="99"/>
      <c r="AA164" s="99"/>
      <c r="AB164" s="99"/>
      <c r="AC164" s="99"/>
      <c r="AD164" s="99"/>
      <c r="AE164" s="99"/>
      <c r="AF164" s="99"/>
      <c r="AG164" s="99"/>
      <c r="AH164" s="99"/>
    </row>
    <row r="165" spans="1:34" ht="15.5" x14ac:dyDescent="0.35">
      <c r="A165" s="99"/>
      <c r="B165" s="99"/>
      <c r="C165" s="112"/>
      <c r="D165" s="99"/>
      <c r="E165" s="99"/>
      <c r="F165" s="99"/>
      <c r="G165" s="99"/>
      <c r="H165" s="99"/>
      <c r="I165" s="99"/>
      <c r="J165" s="99"/>
      <c r="K165" s="99"/>
      <c r="L165" s="113"/>
      <c r="M165" s="113"/>
      <c r="N165" s="99"/>
      <c r="O165" s="99"/>
      <c r="P165" s="99"/>
      <c r="Q165" s="99"/>
      <c r="R165" s="99"/>
      <c r="S165" s="99"/>
      <c r="T165" s="99"/>
      <c r="U165" s="113"/>
      <c r="V165" s="99"/>
      <c r="W165" s="99"/>
      <c r="X165" s="99"/>
      <c r="Y165" s="99"/>
      <c r="Z165" s="99"/>
      <c r="AA165" s="99"/>
      <c r="AB165" s="99"/>
      <c r="AC165" s="99"/>
      <c r="AD165" s="99"/>
      <c r="AE165" s="99"/>
      <c r="AF165" s="99"/>
      <c r="AG165" s="99"/>
      <c r="AH165" s="99"/>
    </row>
    <row r="166" spans="1:34" ht="15.5" x14ac:dyDescent="0.35">
      <c r="A166" s="99"/>
      <c r="B166" s="99"/>
      <c r="C166" s="112"/>
      <c r="D166" s="99"/>
      <c r="E166" s="99"/>
      <c r="F166" s="99"/>
      <c r="G166" s="99"/>
      <c r="H166" s="99"/>
      <c r="I166" s="99"/>
      <c r="J166" s="99"/>
      <c r="K166" s="99"/>
      <c r="L166" s="113"/>
      <c r="M166" s="113"/>
      <c r="N166" s="99"/>
      <c r="O166" s="99"/>
      <c r="P166" s="99"/>
      <c r="Q166" s="99"/>
      <c r="R166" s="99"/>
      <c r="S166" s="99"/>
      <c r="T166" s="99"/>
      <c r="U166" s="113"/>
      <c r="V166" s="99"/>
      <c r="W166" s="99"/>
      <c r="X166" s="99"/>
      <c r="Y166" s="99"/>
      <c r="Z166" s="99"/>
      <c r="AA166" s="99"/>
      <c r="AB166" s="99"/>
      <c r="AC166" s="99"/>
      <c r="AD166" s="99"/>
      <c r="AE166" s="99"/>
      <c r="AF166" s="99"/>
      <c r="AG166" s="99"/>
      <c r="AH166" s="99"/>
    </row>
    <row r="167" spans="1:34" ht="15.5" x14ac:dyDescent="0.35">
      <c r="A167" s="99"/>
      <c r="B167" s="99"/>
      <c r="C167" s="112"/>
      <c r="D167" s="99"/>
      <c r="E167" s="99"/>
      <c r="F167" s="99"/>
      <c r="G167" s="99"/>
      <c r="H167" s="99"/>
      <c r="I167" s="99"/>
      <c r="J167" s="99"/>
      <c r="K167" s="99"/>
      <c r="L167" s="113"/>
      <c r="M167" s="113"/>
      <c r="N167" s="99"/>
      <c r="O167" s="99"/>
      <c r="P167" s="99"/>
      <c r="Q167" s="99"/>
      <c r="R167" s="99"/>
      <c r="S167" s="99"/>
      <c r="T167" s="99"/>
      <c r="U167" s="113"/>
      <c r="V167" s="99"/>
      <c r="W167" s="99"/>
      <c r="X167" s="99"/>
      <c r="Y167" s="99"/>
      <c r="Z167" s="99"/>
      <c r="AA167" s="99"/>
      <c r="AB167" s="99"/>
      <c r="AC167" s="99"/>
      <c r="AD167" s="99"/>
      <c r="AE167" s="99"/>
      <c r="AF167" s="99"/>
      <c r="AG167" s="99"/>
      <c r="AH167" s="99"/>
    </row>
    <row r="168" spans="1:34" ht="15.5" x14ac:dyDescent="0.35">
      <c r="A168" s="99"/>
      <c r="B168" s="99"/>
      <c r="C168" s="112"/>
      <c r="D168" s="99"/>
      <c r="E168" s="99"/>
      <c r="F168" s="99"/>
      <c r="G168" s="99"/>
      <c r="H168" s="99"/>
      <c r="I168" s="99"/>
      <c r="J168" s="99"/>
      <c r="K168" s="99"/>
      <c r="L168" s="113"/>
      <c r="M168" s="113"/>
      <c r="N168" s="99"/>
      <c r="O168" s="99"/>
      <c r="P168" s="99"/>
      <c r="Q168" s="99"/>
      <c r="R168" s="99"/>
      <c r="S168" s="99"/>
      <c r="T168" s="99"/>
      <c r="U168" s="113"/>
      <c r="V168" s="99"/>
      <c r="W168" s="99"/>
      <c r="X168" s="99"/>
      <c r="Y168" s="99"/>
      <c r="Z168" s="99"/>
      <c r="AA168" s="99"/>
      <c r="AB168" s="99"/>
      <c r="AC168" s="99"/>
      <c r="AD168" s="99"/>
      <c r="AE168" s="99"/>
      <c r="AF168" s="99"/>
      <c r="AG168" s="99"/>
      <c r="AH168" s="99"/>
    </row>
    <row r="169" spans="1:34" ht="15.5" x14ac:dyDescent="0.35">
      <c r="A169" s="99"/>
      <c r="B169" s="99"/>
      <c r="C169" s="112"/>
      <c r="D169" s="99"/>
      <c r="E169" s="99"/>
      <c r="F169" s="99"/>
      <c r="G169" s="99"/>
      <c r="H169" s="99"/>
      <c r="I169" s="99"/>
      <c r="J169" s="99"/>
      <c r="K169" s="99"/>
      <c r="L169" s="113"/>
      <c r="M169" s="113"/>
      <c r="N169" s="99"/>
      <c r="O169" s="99"/>
      <c r="P169" s="99"/>
      <c r="Q169" s="99"/>
      <c r="R169" s="99"/>
      <c r="S169" s="99"/>
      <c r="T169" s="99"/>
      <c r="U169" s="113"/>
      <c r="V169" s="99"/>
      <c r="W169" s="99"/>
      <c r="X169" s="99"/>
      <c r="Y169" s="99"/>
      <c r="Z169" s="99"/>
      <c r="AA169" s="99"/>
      <c r="AB169" s="99"/>
      <c r="AC169" s="99"/>
      <c r="AD169" s="99"/>
      <c r="AE169" s="99"/>
      <c r="AF169" s="99"/>
      <c r="AG169" s="99"/>
      <c r="AH169" s="99"/>
    </row>
    <row r="170" spans="1:34" ht="15.5" x14ac:dyDescent="0.35">
      <c r="A170" s="99"/>
      <c r="B170" s="99"/>
      <c r="C170" s="112"/>
      <c r="D170" s="99"/>
      <c r="E170" s="99"/>
      <c r="F170" s="99"/>
      <c r="G170" s="99"/>
      <c r="H170" s="99"/>
      <c r="I170" s="99"/>
      <c r="J170" s="99"/>
      <c r="K170" s="99"/>
      <c r="L170" s="113"/>
      <c r="M170" s="113"/>
      <c r="N170" s="99"/>
      <c r="O170" s="99"/>
      <c r="P170" s="99"/>
      <c r="Q170" s="99"/>
      <c r="R170" s="99"/>
      <c r="S170" s="99"/>
      <c r="T170" s="99"/>
      <c r="U170" s="113"/>
      <c r="V170" s="99"/>
      <c r="W170" s="99"/>
      <c r="X170" s="99"/>
      <c r="Y170" s="99"/>
      <c r="Z170" s="99"/>
      <c r="AA170" s="99"/>
      <c r="AB170" s="99"/>
      <c r="AC170" s="99"/>
      <c r="AD170" s="99"/>
      <c r="AE170" s="99"/>
      <c r="AF170" s="99"/>
      <c r="AG170" s="99"/>
      <c r="AH170" s="99"/>
    </row>
    <row r="171" spans="1:34" ht="15.5" x14ac:dyDescent="0.35">
      <c r="A171" s="99"/>
      <c r="B171" s="99"/>
      <c r="C171" s="112"/>
      <c r="D171" s="99"/>
      <c r="E171" s="99"/>
      <c r="F171" s="99"/>
      <c r="G171" s="99"/>
      <c r="H171" s="99"/>
      <c r="I171" s="99"/>
      <c r="J171" s="99"/>
      <c r="K171" s="99"/>
      <c r="L171" s="113"/>
      <c r="M171" s="113"/>
      <c r="N171" s="99"/>
      <c r="O171" s="99"/>
      <c r="P171" s="99"/>
      <c r="Q171" s="99"/>
      <c r="R171" s="99"/>
      <c r="S171" s="99"/>
      <c r="T171" s="99"/>
      <c r="U171" s="113"/>
      <c r="V171" s="99"/>
      <c r="W171" s="99"/>
      <c r="X171" s="99"/>
      <c r="Y171" s="99"/>
      <c r="Z171" s="99"/>
      <c r="AA171" s="99"/>
      <c r="AB171" s="99"/>
      <c r="AC171" s="99"/>
      <c r="AD171" s="99"/>
      <c r="AE171" s="99"/>
      <c r="AF171" s="99"/>
      <c r="AG171" s="99"/>
      <c r="AH171" s="99"/>
    </row>
    <row r="172" spans="1:34" ht="15.5" x14ac:dyDescent="0.35">
      <c r="A172" s="99"/>
      <c r="B172" s="99"/>
      <c r="C172" s="112"/>
      <c r="D172" s="99"/>
      <c r="E172" s="99"/>
      <c r="F172" s="99"/>
      <c r="G172" s="99"/>
      <c r="H172" s="99"/>
      <c r="I172" s="99"/>
      <c r="J172" s="99"/>
      <c r="K172" s="99"/>
      <c r="L172" s="113"/>
      <c r="M172" s="113"/>
      <c r="N172" s="99"/>
      <c r="O172" s="99"/>
      <c r="P172" s="99"/>
      <c r="Q172" s="99"/>
      <c r="R172" s="99"/>
      <c r="S172" s="99"/>
      <c r="T172" s="99"/>
      <c r="U172" s="113"/>
      <c r="V172" s="99"/>
      <c r="W172" s="99"/>
      <c r="X172" s="99"/>
      <c r="Y172" s="99"/>
      <c r="Z172" s="99"/>
      <c r="AA172" s="99"/>
      <c r="AB172" s="99"/>
      <c r="AC172" s="99"/>
      <c r="AD172" s="99"/>
      <c r="AE172" s="99"/>
      <c r="AF172" s="99"/>
      <c r="AG172" s="99"/>
      <c r="AH172" s="99"/>
    </row>
    <row r="173" spans="1:34" ht="15.5" x14ac:dyDescent="0.35">
      <c r="A173" s="99"/>
      <c r="B173" s="99"/>
      <c r="C173" s="112"/>
      <c r="D173" s="99"/>
      <c r="E173" s="99"/>
      <c r="F173" s="99"/>
      <c r="G173" s="99"/>
      <c r="H173" s="99"/>
      <c r="I173" s="99"/>
      <c r="J173" s="99"/>
      <c r="K173" s="99"/>
      <c r="L173" s="113"/>
      <c r="M173" s="113"/>
      <c r="N173" s="99"/>
      <c r="O173" s="99"/>
      <c r="P173" s="99"/>
      <c r="Q173" s="99"/>
      <c r="R173" s="99"/>
      <c r="S173" s="99"/>
      <c r="T173" s="99"/>
      <c r="U173" s="113"/>
      <c r="V173" s="99"/>
      <c r="W173" s="99"/>
      <c r="X173" s="99"/>
      <c r="Y173" s="99"/>
      <c r="Z173" s="99"/>
      <c r="AA173" s="99"/>
      <c r="AB173" s="99"/>
      <c r="AC173" s="99"/>
      <c r="AD173" s="99"/>
      <c r="AE173" s="99"/>
      <c r="AF173" s="99"/>
      <c r="AG173" s="99"/>
      <c r="AH173" s="99"/>
    </row>
    <row r="174" spans="1:34" ht="15.5" x14ac:dyDescent="0.35">
      <c r="A174" s="99"/>
      <c r="B174" s="99"/>
      <c r="C174" s="112"/>
      <c r="D174" s="99"/>
      <c r="E174" s="99"/>
      <c r="F174" s="99"/>
      <c r="G174" s="99"/>
      <c r="H174" s="99"/>
      <c r="I174" s="99"/>
      <c r="J174" s="99"/>
      <c r="K174" s="99"/>
      <c r="L174" s="113"/>
      <c r="M174" s="113"/>
      <c r="N174" s="99"/>
      <c r="O174" s="99"/>
      <c r="P174" s="99"/>
      <c r="Q174" s="99"/>
      <c r="R174" s="99"/>
      <c r="S174" s="99"/>
      <c r="T174" s="99"/>
      <c r="U174" s="113"/>
      <c r="V174" s="99"/>
      <c r="W174" s="99"/>
      <c r="X174" s="99"/>
      <c r="Y174" s="99"/>
      <c r="Z174" s="99"/>
      <c r="AA174" s="99"/>
      <c r="AB174" s="99"/>
      <c r="AC174" s="99"/>
      <c r="AD174" s="99"/>
      <c r="AE174" s="99"/>
      <c r="AF174" s="99"/>
      <c r="AG174" s="99"/>
      <c r="AH174" s="99"/>
    </row>
    <row r="175" spans="1:34" ht="15.5" x14ac:dyDescent="0.35">
      <c r="A175" s="99"/>
      <c r="B175" s="99"/>
      <c r="C175" s="112"/>
      <c r="D175" s="99"/>
      <c r="E175" s="99"/>
      <c r="F175" s="99"/>
      <c r="G175" s="99"/>
      <c r="H175" s="99"/>
      <c r="I175" s="99"/>
      <c r="J175" s="99"/>
      <c r="K175" s="99"/>
      <c r="L175" s="113"/>
      <c r="M175" s="113"/>
      <c r="N175" s="99"/>
      <c r="O175" s="99"/>
      <c r="P175" s="99"/>
      <c r="Q175" s="99"/>
      <c r="R175" s="99"/>
      <c r="S175" s="99"/>
      <c r="T175" s="99"/>
      <c r="U175" s="113"/>
      <c r="V175" s="99"/>
      <c r="W175" s="99"/>
      <c r="X175" s="99"/>
      <c r="Y175" s="99"/>
      <c r="Z175" s="99"/>
      <c r="AA175" s="99"/>
      <c r="AB175" s="99"/>
      <c r="AC175" s="99"/>
      <c r="AD175" s="99"/>
      <c r="AE175" s="99"/>
      <c r="AF175" s="99"/>
      <c r="AG175" s="99"/>
      <c r="AH175" s="99"/>
    </row>
    <row r="176" spans="1:34" ht="15.5" x14ac:dyDescent="0.35">
      <c r="A176" s="99"/>
      <c r="B176" s="99"/>
      <c r="C176" s="112"/>
      <c r="D176" s="99"/>
      <c r="E176" s="99"/>
      <c r="F176" s="99"/>
      <c r="G176" s="99"/>
      <c r="H176" s="99"/>
      <c r="I176" s="99"/>
      <c r="J176" s="99"/>
      <c r="K176" s="99"/>
      <c r="L176" s="113"/>
      <c r="M176" s="113"/>
      <c r="N176" s="99"/>
      <c r="O176" s="99"/>
      <c r="P176" s="99"/>
      <c r="Q176" s="99"/>
      <c r="R176" s="99"/>
      <c r="S176" s="99"/>
      <c r="T176" s="99"/>
      <c r="U176" s="113"/>
      <c r="V176" s="99"/>
      <c r="W176" s="99"/>
      <c r="X176" s="99"/>
      <c r="Y176" s="99"/>
      <c r="Z176" s="99"/>
      <c r="AA176" s="99"/>
      <c r="AB176" s="99"/>
      <c r="AC176" s="99"/>
      <c r="AD176" s="99"/>
      <c r="AE176" s="99"/>
      <c r="AF176" s="99"/>
      <c r="AG176" s="99"/>
      <c r="AH176" s="99"/>
    </row>
    <row r="177" spans="1:34" ht="15.5" x14ac:dyDescent="0.35">
      <c r="A177" s="99"/>
      <c r="B177" s="99"/>
      <c r="C177" s="112"/>
      <c r="D177" s="99"/>
      <c r="E177" s="99"/>
      <c r="F177" s="99"/>
      <c r="G177" s="99"/>
      <c r="H177" s="99"/>
      <c r="I177" s="99"/>
      <c r="J177" s="99"/>
      <c r="K177" s="99"/>
      <c r="L177" s="113"/>
      <c r="M177" s="113"/>
      <c r="N177" s="99"/>
      <c r="O177" s="99"/>
      <c r="P177" s="99"/>
      <c r="Q177" s="99"/>
      <c r="R177" s="99"/>
      <c r="S177" s="99"/>
      <c r="T177" s="99"/>
      <c r="U177" s="113"/>
      <c r="V177" s="99"/>
      <c r="W177" s="99"/>
      <c r="X177" s="99"/>
      <c r="Y177" s="99"/>
      <c r="Z177" s="99"/>
      <c r="AA177" s="99"/>
      <c r="AB177" s="99"/>
      <c r="AC177" s="99"/>
      <c r="AD177" s="99"/>
      <c r="AE177" s="99"/>
      <c r="AF177" s="99"/>
      <c r="AG177" s="99"/>
      <c r="AH177" s="99"/>
    </row>
    <row r="178" spans="1:34" ht="15.5" x14ac:dyDescent="0.35">
      <c r="A178" s="99"/>
      <c r="B178" s="99"/>
      <c r="C178" s="112"/>
      <c r="D178" s="99"/>
      <c r="E178" s="99"/>
      <c r="F178" s="99"/>
      <c r="G178" s="99"/>
      <c r="H178" s="99"/>
      <c r="I178" s="99"/>
      <c r="J178" s="99"/>
      <c r="K178" s="99"/>
      <c r="L178" s="113"/>
      <c r="M178" s="113"/>
      <c r="N178" s="99"/>
      <c r="O178" s="99"/>
      <c r="P178" s="99"/>
      <c r="Q178" s="99"/>
      <c r="R178" s="99"/>
      <c r="S178" s="99"/>
      <c r="T178" s="99"/>
      <c r="U178" s="113"/>
      <c r="V178" s="99"/>
      <c r="W178" s="99"/>
      <c r="X178" s="99"/>
      <c r="Y178" s="99"/>
      <c r="Z178" s="99"/>
      <c r="AA178" s="99"/>
      <c r="AB178" s="99"/>
      <c r="AC178" s="99"/>
      <c r="AD178" s="99"/>
      <c r="AE178" s="99"/>
      <c r="AF178" s="99"/>
      <c r="AG178" s="99"/>
      <c r="AH178" s="99"/>
    </row>
    <row r="179" spans="1:34" ht="15.5" x14ac:dyDescent="0.35">
      <c r="A179" s="99"/>
      <c r="B179" s="99"/>
      <c r="C179" s="112"/>
      <c r="D179" s="99"/>
      <c r="E179" s="99"/>
      <c r="F179" s="99"/>
      <c r="G179" s="99"/>
      <c r="H179" s="99"/>
      <c r="I179" s="99"/>
      <c r="J179" s="99"/>
      <c r="K179" s="99"/>
      <c r="L179" s="113"/>
      <c r="M179" s="113"/>
      <c r="N179" s="99"/>
      <c r="O179" s="99"/>
      <c r="P179" s="99"/>
      <c r="Q179" s="99"/>
      <c r="R179" s="99"/>
      <c r="S179" s="99"/>
      <c r="T179" s="99"/>
      <c r="U179" s="113"/>
      <c r="V179" s="99"/>
      <c r="W179" s="99"/>
      <c r="X179" s="99"/>
      <c r="Y179" s="99"/>
      <c r="Z179" s="99"/>
      <c r="AA179" s="99"/>
      <c r="AB179" s="99"/>
      <c r="AC179" s="99"/>
      <c r="AD179" s="99"/>
      <c r="AE179" s="99"/>
      <c r="AF179" s="99"/>
      <c r="AG179" s="99"/>
      <c r="AH179" s="99"/>
    </row>
    <row r="180" spans="1:34" ht="15.5" x14ac:dyDescent="0.35">
      <c r="A180" s="99"/>
      <c r="B180" s="99"/>
      <c r="C180" s="112"/>
      <c r="D180" s="99"/>
      <c r="E180" s="99"/>
      <c r="F180" s="99"/>
      <c r="G180" s="99"/>
      <c r="H180" s="99"/>
      <c r="I180" s="99"/>
      <c r="J180" s="99"/>
      <c r="K180" s="99"/>
      <c r="L180" s="113"/>
      <c r="M180" s="113"/>
      <c r="N180" s="99"/>
      <c r="O180" s="99"/>
      <c r="P180" s="99"/>
      <c r="Q180" s="99"/>
      <c r="R180" s="99"/>
      <c r="S180" s="99"/>
      <c r="T180" s="99"/>
      <c r="U180" s="113"/>
      <c r="V180" s="99"/>
      <c r="W180" s="99"/>
      <c r="X180" s="99"/>
      <c r="Y180" s="99"/>
      <c r="Z180" s="99"/>
      <c r="AA180" s="99"/>
      <c r="AB180" s="99"/>
      <c r="AC180" s="99"/>
      <c r="AD180" s="99"/>
      <c r="AE180" s="99"/>
      <c r="AF180" s="99"/>
      <c r="AG180" s="99"/>
      <c r="AH180" s="99"/>
    </row>
    <row r="181" spans="1:34" ht="15.5" x14ac:dyDescent="0.35">
      <c r="A181" s="99"/>
      <c r="B181" s="99"/>
      <c r="C181" s="112"/>
      <c r="D181" s="99"/>
      <c r="E181" s="99"/>
      <c r="F181" s="99"/>
      <c r="G181" s="99"/>
      <c r="H181" s="99"/>
      <c r="I181" s="99"/>
      <c r="J181" s="99"/>
      <c r="K181" s="99"/>
      <c r="L181" s="113"/>
      <c r="M181" s="113"/>
      <c r="N181" s="99"/>
      <c r="O181" s="99"/>
      <c r="P181" s="99"/>
      <c r="Q181" s="99"/>
      <c r="R181" s="99"/>
      <c r="S181" s="99"/>
      <c r="T181" s="99"/>
      <c r="U181" s="113"/>
      <c r="V181" s="99"/>
      <c r="W181" s="99"/>
      <c r="X181" s="99"/>
      <c r="Y181" s="99"/>
      <c r="Z181" s="99"/>
      <c r="AA181" s="99"/>
      <c r="AB181" s="99"/>
      <c r="AC181" s="99"/>
      <c r="AD181" s="99"/>
      <c r="AE181" s="99"/>
      <c r="AF181" s="99"/>
      <c r="AG181" s="99"/>
      <c r="AH181" s="99"/>
    </row>
    <row r="182" spans="1:34" ht="15.5" x14ac:dyDescent="0.35">
      <c r="A182" s="99"/>
      <c r="B182" s="99"/>
      <c r="C182" s="112"/>
      <c r="D182" s="99"/>
      <c r="E182" s="99"/>
      <c r="F182" s="99"/>
      <c r="G182" s="99"/>
      <c r="H182" s="99"/>
      <c r="I182" s="99"/>
      <c r="J182" s="99"/>
      <c r="K182" s="99"/>
      <c r="L182" s="113"/>
      <c r="M182" s="113"/>
      <c r="N182" s="99"/>
      <c r="O182" s="99"/>
      <c r="P182" s="99"/>
      <c r="Q182" s="99"/>
      <c r="R182" s="99"/>
      <c r="S182" s="99"/>
      <c r="T182" s="99"/>
      <c r="U182" s="113"/>
      <c r="V182" s="99"/>
      <c r="W182" s="99"/>
      <c r="X182" s="99"/>
      <c r="Y182" s="99"/>
      <c r="Z182" s="99"/>
      <c r="AA182" s="99"/>
      <c r="AB182" s="99"/>
      <c r="AC182" s="99"/>
      <c r="AD182" s="99"/>
      <c r="AE182" s="99"/>
      <c r="AF182" s="99"/>
      <c r="AG182" s="99"/>
      <c r="AH182" s="99"/>
    </row>
    <row r="183" spans="1:34" ht="15.5" x14ac:dyDescent="0.35">
      <c r="A183" s="99"/>
      <c r="B183" s="99"/>
      <c r="C183" s="112"/>
      <c r="D183" s="99"/>
      <c r="E183" s="99"/>
      <c r="F183" s="99"/>
      <c r="G183" s="99"/>
      <c r="H183" s="99"/>
      <c r="I183" s="99"/>
      <c r="J183" s="99"/>
      <c r="K183" s="99"/>
      <c r="L183" s="113"/>
      <c r="M183" s="113"/>
      <c r="N183" s="99"/>
      <c r="O183" s="99"/>
      <c r="P183" s="99"/>
      <c r="Q183" s="99"/>
      <c r="R183" s="99"/>
      <c r="S183" s="99"/>
      <c r="T183" s="99"/>
      <c r="U183" s="113"/>
      <c r="V183" s="99"/>
      <c r="W183" s="99"/>
      <c r="X183" s="99"/>
      <c r="Y183" s="99"/>
      <c r="Z183" s="99"/>
      <c r="AA183" s="99"/>
      <c r="AB183" s="99"/>
      <c r="AC183" s="99"/>
      <c r="AD183" s="99"/>
      <c r="AE183" s="99"/>
      <c r="AF183" s="99"/>
      <c r="AG183" s="99"/>
      <c r="AH183" s="99"/>
    </row>
    <row r="184" spans="1:34" ht="15.5" x14ac:dyDescent="0.35">
      <c r="A184" s="99"/>
      <c r="B184" s="99"/>
      <c r="C184" s="112"/>
      <c r="D184" s="99"/>
      <c r="E184" s="99"/>
      <c r="F184" s="99"/>
      <c r="G184" s="99"/>
      <c r="H184" s="99"/>
      <c r="I184" s="99"/>
      <c r="J184" s="99"/>
      <c r="K184" s="99"/>
      <c r="L184" s="113"/>
      <c r="M184" s="113"/>
      <c r="N184" s="99"/>
      <c r="O184" s="99"/>
      <c r="P184" s="99"/>
      <c r="Q184" s="99"/>
      <c r="R184" s="99"/>
      <c r="S184" s="99"/>
      <c r="T184" s="99"/>
      <c r="U184" s="113"/>
      <c r="V184" s="99"/>
      <c r="W184" s="99"/>
      <c r="X184" s="99"/>
      <c r="Y184" s="99"/>
      <c r="Z184" s="99"/>
      <c r="AA184" s="99"/>
      <c r="AB184" s="99"/>
      <c r="AC184" s="99"/>
      <c r="AD184" s="99"/>
      <c r="AE184" s="99"/>
      <c r="AF184" s="99"/>
      <c r="AG184" s="99"/>
      <c r="AH184" s="99"/>
    </row>
    <row r="185" spans="1:34" ht="15.5" x14ac:dyDescent="0.35">
      <c r="A185" s="99"/>
      <c r="B185" s="99"/>
      <c r="C185" s="112"/>
      <c r="D185" s="99"/>
      <c r="E185" s="99"/>
      <c r="F185" s="99"/>
      <c r="G185" s="99"/>
      <c r="H185" s="99"/>
      <c r="I185" s="99"/>
      <c r="J185" s="99"/>
      <c r="K185" s="99"/>
      <c r="L185" s="113"/>
      <c r="M185" s="113"/>
      <c r="N185" s="99"/>
      <c r="O185" s="99"/>
      <c r="P185" s="99"/>
      <c r="Q185" s="99"/>
      <c r="R185" s="99"/>
      <c r="S185" s="99"/>
      <c r="T185" s="99"/>
      <c r="U185" s="113"/>
      <c r="V185" s="99"/>
      <c r="W185" s="99"/>
      <c r="X185" s="99"/>
      <c r="Y185" s="99"/>
      <c r="Z185" s="99"/>
      <c r="AA185" s="99"/>
      <c r="AB185" s="99"/>
      <c r="AC185" s="99"/>
      <c r="AD185" s="99"/>
      <c r="AE185" s="99"/>
      <c r="AF185" s="99"/>
      <c r="AG185" s="99"/>
      <c r="AH185" s="99"/>
    </row>
    <row r="186" spans="1:34" ht="15.5" x14ac:dyDescent="0.35">
      <c r="A186" s="99"/>
      <c r="B186" s="99"/>
      <c r="C186" s="112"/>
      <c r="D186" s="99"/>
      <c r="E186" s="99"/>
      <c r="F186" s="99"/>
      <c r="G186" s="99"/>
      <c r="H186" s="99"/>
      <c r="I186" s="99"/>
      <c r="J186" s="99"/>
      <c r="K186" s="99"/>
      <c r="L186" s="113"/>
      <c r="M186" s="113"/>
      <c r="N186" s="99"/>
      <c r="O186" s="99"/>
      <c r="P186" s="99"/>
      <c r="Q186" s="99"/>
      <c r="R186" s="99"/>
      <c r="S186" s="99"/>
      <c r="T186" s="99"/>
      <c r="U186" s="113"/>
      <c r="V186" s="99"/>
      <c r="W186" s="99"/>
      <c r="X186" s="99"/>
      <c r="Y186" s="99"/>
      <c r="Z186" s="99"/>
      <c r="AA186" s="99"/>
      <c r="AB186" s="99"/>
      <c r="AC186" s="99"/>
      <c r="AD186" s="99"/>
      <c r="AE186" s="99"/>
      <c r="AF186" s="99"/>
      <c r="AG186" s="99"/>
      <c r="AH186" s="99"/>
    </row>
    <row r="187" spans="1:34" ht="15.5" x14ac:dyDescent="0.35">
      <c r="A187" s="99"/>
      <c r="B187" s="99"/>
      <c r="C187" s="112"/>
      <c r="D187" s="99"/>
      <c r="E187" s="99"/>
      <c r="F187" s="99"/>
      <c r="G187" s="99"/>
      <c r="H187" s="99"/>
      <c r="I187" s="99"/>
      <c r="J187" s="99"/>
      <c r="K187" s="99"/>
      <c r="L187" s="113"/>
      <c r="M187" s="113"/>
      <c r="N187" s="99"/>
      <c r="O187" s="99"/>
      <c r="P187" s="99"/>
      <c r="Q187" s="99"/>
      <c r="R187" s="99"/>
      <c r="S187" s="99"/>
      <c r="T187" s="99"/>
      <c r="U187" s="113"/>
      <c r="V187" s="99"/>
      <c r="W187" s="99"/>
      <c r="X187" s="99"/>
      <c r="Y187" s="99"/>
      <c r="Z187" s="99"/>
      <c r="AA187" s="99"/>
      <c r="AB187" s="99"/>
      <c r="AC187" s="99"/>
      <c r="AD187" s="99"/>
      <c r="AE187" s="99"/>
      <c r="AF187" s="99"/>
      <c r="AG187" s="99"/>
      <c r="AH187" s="99"/>
    </row>
    <row r="188" spans="1:34" ht="15.5" x14ac:dyDescent="0.35">
      <c r="A188" s="99"/>
      <c r="B188" s="99"/>
      <c r="C188" s="112"/>
      <c r="D188" s="99"/>
      <c r="E188" s="99"/>
      <c r="F188" s="99"/>
      <c r="G188" s="99"/>
      <c r="H188" s="99"/>
      <c r="I188" s="99"/>
      <c r="J188" s="99"/>
      <c r="K188" s="99"/>
      <c r="L188" s="113"/>
      <c r="M188" s="113"/>
      <c r="N188" s="99"/>
      <c r="O188" s="99"/>
      <c r="P188" s="99"/>
      <c r="Q188" s="99"/>
      <c r="R188" s="99"/>
      <c r="S188" s="99"/>
      <c r="T188" s="99"/>
      <c r="U188" s="113"/>
      <c r="V188" s="99"/>
      <c r="W188" s="99"/>
      <c r="X188" s="99"/>
      <c r="Y188" s="99"/>
      <c r="Z188" s="99"/>
      <c r="AA188" s="99"/>
      <c r="AB188" s="99"/>
      <c r="AC188" s="99"/>
      <c r="AD188" s="99"/>
      <c r="AE188" s="99"/>
      <c r="AF188" s="99"/>
      <c r="AG188" s="99"/>
      <c r="AH188" s="99"/>
    </row>
    <row r="189" spans="1:34" ht="15.5" x14ac:dyDescent="0.35">
      <c r="A189" s="99"/>
      <c r="B189" s="99"/>
      <c r="C189" s="112"/>
      <c r="D189" s="99"/>
      <c r="E189" s="99"/>
      <c r="F189" s="99"/>
      <c r="G189" s="99"/>
      <c r="H189" s="99"/>
      <c r="I189" s="99"/>
      <c r="J189" s="99"/>
      <c r="K189" s="99"/>
      <c r="L189" s="113"/>
      <c r="M189" s="113"/>
      <c r="N189" s="99"/>
      <c r="O189" s="99"/>
      <c r="P189" s="99"/>
      <c r="Q189" s="99"/>
      <c r="R189" s="99"/>
      <c r="S189" s="99"/>
      <c r="T189" s="99"/>
      <c r="U189" s="113"/>
      <c r="V189" s="99"/>
      <c r="W189" s="99"/>
      <c r="X189" s="99"/>
      <c r="Y189" s="99"/>
      <c r="Z189" s="99"/>
      <c r="AA189" s="99"/>
      <c r="AB189" s="99"/>
      <c r="AC189" s="99"/>
      <c r="AD189" s="99"/>
      <c r="AE189" s="99"/>
      <c r="AF189" s="99"/>
      <c r="AG189" s="99"/>
      <c r="AH189" s="99"/>
    </row>
    <row r="190" spans="1:34" ht="15.5" x14ac:dyDescent="0.35">
      <c r="A190" s="99"/>
      <c r="B190" s="99"/>
      <c r="C190" s="112"/>
      <c r="D190" s="99"/>
      <c r="E190" s="99"/>
      <c r="F190" s="99"/>
      <c r="G190" s="99"/>
      <c r="H190" s="99"/>
      <c r="I190" s="99"/>
      <c r="J190" s="99"/>
      <c r="K190" s="99"/>
      <c r="L190" s="113"/>
      <c r="M190" s="113"/>
      <c r="N190" s="99"/>
      <c r="O190" s="99"/>
      <c r="P190" s="99"/>
      <c r="Q190" s="99"/>
      <c r="R190" s="99"/>
      <c r="S190" s="99"/>
      <c r="T190" s="99"/>
      <c r="U190" s="113"/>
      <c r="V190" s="99"/>
      <c r="W190" s="99"/>
      <c r="X190" s="99"/>
      <c r="Y190" s="99"/>
      <c r="Z190" s="99"/>
      <c r="AA190" s="99"/>
      <c r="AB190" s="99"/>
      <c r="AC190" s="99"/>
      <c r="AD190" s="99"/>
      <c r="AE190" s="99"/>
      <c r="AF190" s="99"/>
      <c r="AG190" s="99"/>
      <c r="AH190" s="99"/>
    </row>
    <row r="191" spans="1:34" ht="15.5" x14ac:dyDescent="0.35">
      <c r="A191" s="99"/>
      <c r="B191" s="99"/>
      <c r="C191" s="112"/>
      <c r="D191" s="99"/>
      <c r="E191" s="99"/>
      <c r="F191" s="99"/>
      <c r="G191" s="99"/>
      <c r="H191" s="99"/>
      <c r="I191" s="99"/>
      <c r="J191" s="99"/>
      <c r="K191" s="99"/>
      <c r="L191" s="113"/>
      <c r="M191" s="113"/>
      <c r="N191" s="99"/>
      <c r="O191" s="99"/>
      <c r="P191" s="99"/>
      <c r="Q191" s="99"/>
      <c r="R191" s="99"/>
      <c r="S191" s="99"/>
      <c r="T191" s="99"/>
      <c r="U191" s="113"/>
      <c r="V191" s="99"/>
      <c r="W191" s="99"/>
      <c r="X191" s="99"/>
      <c r="Y191" s="99"/>
      <c r="Z191" s="99"/>
      <c r="AA191" s="99"/>
      <c r="AB191" s="99"/>
      <c r="AC191" s="99"/>
      <c r="AD191" s="99"/>
      <c r="AE191" s="99"/>
      <c r="AF191" s="99"/>
      <c r="AG191" s="99"/>
      <c r="AH191" s="99"/>
    </row>
    <row r="192" spans="1:34" ht="15.5" x14ac:dyDescent="0.35">
      <c r="A192" s="99"/>
      <c r="B192" s="99"/>
      <c r="C192" s="112"/>
      <c r="D192" s="99"/>
      <c r="E192" s="99"/>
      <c r="F192" s="99"/>
      <c r="G192" s="99"/>
      <c r="H192" s="99"/>
      <c r="I192" s="99"/>
      <c r="J192" s="99"/>
      <c r="K192" s="99"/>
      <c r="L192" s="113"/>
      <c r="M192" s="113"/>
      <c r="N192" s="99"/>
      <c r="O192" s="99"/>
      <c r="P192" s="99"/>
      <c r="Q192" s="99"/>
      <c r="R192" s="99"/>
      <c r="S192" s="99"/>
      <c r="T192" s="99"/>
      <c r="U192" s="113"/>
      <c r="V192" s="99"/>
      <c r="W192" s="99"/>
      <c r="X192" s="99"/>
      <c r="Y192" s="99"/>
      <c r="Z192" s="99"/>
      <c r="AA192" s="99"/>
      <c r="AB192" s="99"/>
      <c r="AC192" s="99"/>
      <c r="AD192" s="99"/>
      <c r="AE192" s="99"/>
      <c r="AF192" s="99"/>
      <c r="AG192" s="99"/>
      <c r="AH192" s="99"/>
    </row>
    <row r="193" spans="1:34" ht="15.5" x14ac:dyDescent="0.35">
      <c r="A193" s="99"/>
      <c r="B193" s="99"/>
      <c r="C193" s="112"/>
      <c r="D193" s="99"/>
      <c r="E193" s="99"/>
      <c r="F193" s="99"/>
      <c r="G193" s="99"/>
      <c r="H193" s="99"/>
      <c r="I193" s="99"/>
      <c r="J193" s="99"/>
      <c r="K193" s="99"/>
      <c r="L193" s="113"/>
      <c r="M193" s="113"/>
      <c r="N193" s="99"/>
      <c r="O193" s="99"/>
      <c r="P193" s="99"/>
      <c r="Q193" s="99"/>
      <c r="R193" s="99"/>
      <c r="S193" s="99"/>
      <c r="T193" s="99"/>
      <c r="U193" s="113"/>
      <c r="V193" s="99"/>
      <c r="W193" s="99"/>
      <c r="X193" s="99"/>
      <c r="Y193" s="99"/>
      <c r="Z193" s="99"/>
      <c r="AA193" s="99"/>
      <c r="AB193" s="99"/>
      <c r="AC193" s="99"/>
      <c r="AD193" s="99"/>
      <c r="AE193" s="99"/>
      <c r="AF193" s="99"/>
      <c r="AG193" s="99"/>
      <c r="AH193" s="99"/>
    </row>
    <row r="194" spans="1:34" ht="15.5" x14ac:dyDescent="0.35">
      <c r="A194" s="99"/>
      <c r="B194" s="99"/>
      <c r="C194" s="112"/>
      <c r="D194" s="99"/>
      <c r="E194" s="99"/>
      <c r="F194" s="99"/>
      <c r="G194" s="99"/>
      <c r="H194" s="99"/>
      <c r="I194" s="99"/>
      <c r="J194" s="99"/>
      <c r="K194" s="99"/>
      <c r="L194" s="113"/>
      <c r="M194" s="113"/>
      <c r="N194" s="99"/>
      <c r="O194" s="99"/>
      <c r="P194" s="99"/>
      <c r="Q194" s="99"/>
      <c r="R194" s="99"/>
      <c r="S194" s="99"/>
      <c r="T194" s="99"/>
      <c r="U194" s="113"/>
      <c r="V194" s="99"/>
      <c r="W194" s="99"/>
      <c r="X194" s="99"/>
      <c r="Y194" s="99"/>
      <c r="Z194" s="99"/>
      <c r="AA194" s="99"/>
      <c r="AB194" s="99"/>
      <c r="AC194" s="99"/>
      <c r="AD194" s="99"/>
      <c r="AE194" s="99"/>
      <c r="AF194" s="99"/>
      <c r="AG194" s="99"/>
      <c r="AH194" s="99"/>
    </row>
    <row r="195" spans="1:34" ht="15.5" x14ac:dyDescent="0.35">
      <c r="A195" s="99"/>
      <c r="B195" s="99"/>
      <c r="C195" s="112"/>
      <c r="D195" s="99"/>
      <c r="E195" s="99"/>
      <c r="F195" s="99"/>
      <c r="G195" s="99"/>
      <c r="H195" s="99"/>
      <c r="I195" s="99"/>
      <c r="J195" s="99"/>
      <c r="K195" s="99"/>
      <c r="L195" s="113"/>
      <c r="M195" s="113"/>
      <c r="N195" s="99"/>
      <c r="O195" s="99"/>
      <c r="P195" s="99"/>
      <c r="Q195" s="99"/>
      <c r="R195" s="99"/>
      <c r="S195" s="99"/>
      <c r="T195" s="99"/>
      <c r="U195" s="113"/>
      <c r="V195" s="99"/>
      <c r="W195" s="99"/>
      <c r="X195" s="99"/>
      <c r="Y195" s="99"/>
      <c r="Z195" s="99"/>
      <c r="AA195" s="99"/>
      <c r="AB195" s="99"/>
      <c r="AC195" s="99"/>
      <c r="AD195" s="99"/>
      <c r="AE195" s="99"/>
      <c r="AF195" s="99"/>
      <c r="AG195" s="99"/>
      <c r="AH195" s="99"/>
    </row>
    <row r="196" spans="1:34" ht="15.5" x14ac:dyDescent="0.35">
      <c r="A196" s="99"/>
      <c r="B196" s="99"/>
      <c r="C196" s="112"/>
      <c r="D196" s="99"/>
      <c r="E196" s="99"/>
      <c r="F196" s="99"/>
      <c r="G196" s="99"/>
      <c r="H196" s="99"/>
      <c r="I196" s="99"/>
      <c r="J196" s="99"/>
      <c r="K196" s="99"/>
      <c r="L196" s="113"/>
      <c r="M196" s="113"/>
      <c r="N196" s="99"/>
      <c r="O196" s="99"/>
      <c r="P196" s="99"/>
      <c r="Q196" s="99"/>
      <c r="R196" s="99"/>
      <c r="S196" s="99"/>
      <c r="T196" s="99"/>
      <c r="U196" s="113"/>
      <c r="V196" s="99"/>
      <c r="W196" s="99"/>
      <c r="X196" s="99"/>
      <c r="Y196" s="99"/>
      <c r="Z196" s="99"/>
      <c r="AA196" s="99"/>
      <c r="AB196" s="99"/>
      <c r="AC196" s="99"/>
      <c r="AD196" s="99"/>
      <c r="AE196" s="99"/>
      <c r="AF196" s="99"/>
      <c r="AG196" s="99"/>
      <c r="AH196" s="99"/>
    </row>
    <row r="197" spans="1:34" ht="15.5" x14ac:dyDescent="0.35">
      <c r="A197" s="99"/>
      <c r="B197" s="99"/>
      <c r="C197" s="112"/>
      <c r="D197" s="99"/>
      <c r="E197" s="99"/>
      <c r="F197" s="99"/>
      <c r="G197" s="99"/>
      <c r="H197" s="99"/>
      <c r="I197" s="99"/>
      <c r="J197" s="99"/>
      <c r="K197" s="99"/>
      <c r="L197" s="113"/>
      <c r="M197" s="113"/>
      <c r="N197" s="99"/>
      <c r="O197" s="99"/>
      <c r="P197" s="99"/>
      <c r="Q197" s="99"/>
      <c r="R197" s="99"/>
      <c r="S197" s="99"/>
      <c r="T197" s="99"/>
      <c r="U197" s="113"/>
      <c r="V197" s="99"/>
      <c r="W197" s="99"/>
      <c r="X197" s="99"/>
      <c r="Y197" s="99"/>
      <c r="Z197" s="99"/>
      <c r="AA197" s="99"/>
      <c r="AB197" s="99"/>
      <c r="AC197" s="99"/>
      <c r="AD197" s="99"/>
      <c r="AE197" s="99"/>
      <c r="AF197" s="99"/>
      <c r="AG197" s="99"/>
      <c r="AH197" s="99"/>
    </row>
    <row r="198" spans="1:34" ht="15.5" x14ac:dyDescent="0.35">
      <c r="A198" s="99"/>
      <c r="B198" s="99"/>
      <c r="C198" s="112"/>
      <c r="D198" s="99"/>
      <c r="E198" s="99"/>
      <c r="F198" s="99"/>
      <c r="G198" s="99"/>
      <c r="H198" s="99"/>
      <c r="I198" s="99"/>
      <c r="J198" s="99"/>
      <c r="K198" s="99"/>
      <c r="L198" s="113"/>
      <c r="M198" s="113"/>
      <c r="N198" s="99"/>
      <c r="O198" s="99"/>
      <c r="P198" s="99"/>
      <c r="Q198" s="99"/>
      <c r="R198" s="99"/>
      <c r="S198" s="99"/>
      <c r="T198" s="99"/>
      <c r="U198" s="113"/>
      <c r="V198" s="99"/>
      <c r="W198" s="99"/>
      <c r="X198" s="99"/>
      <c r="Y198" s="99"/>
      <c r="Z198" s="99"/>
      <c r="AA198" s="99"/>
      <c r="AB198" s="99"/>
      <c r="AC198" s="99"/>
      <c r="AD198" s="99"/>
      <c r="AE198" s="99"/>
      <c r="AF198" s="99"/>
      <c r="AG198" s="99"/>
      <c r="AH198" s="99"/>
    </row>
    <row r="199" spans="1:34" ht="15.5" x14ac:dyDescent="0.35">
      <c r="A199" s="99"/>
      <c r="B199" s="99"/>
      <c r="C199" s="112"/>
      <c r="D199" s="99"/>
      <c r="E199" s="99"/>
      <c r="F199" s="99"/>
      <c r="G199" s="99"/>
      <c r="H199" s="99"/>
      <c r="I199" s="99"/>
      <c r="J199" s="99"/>
      <c r="K199" s="99"/>
      <c r="L199" s="113"/>
      <c r="M199" s="113"/>
      <c r="N199" s="99"/>
      <c r="O199" s="99"/>
      <c r="P199" s="99"/>
      <c r="Q199" s="99"/>
      <c r="R199" s="99"/>
      <c r="S199" s="99"/>
      <c r="T199" s="99"/>
      <c r="U199" s="113"/>
      <c r="V199" s="99"/>
      <c r="W199" s="99"/>
      <c r="X199" s="99"/>
      <c r="Y199" s="99"/>
      <c r="Z199" s="99"/>
      <c r="AA199" s="99"/>
      <c r="AB199" s="99"/>
      <c r="AC199" s="99"/>
      <c r="AD199" s="99"/>
      <c r="AE199" s="99"/>
      <c r="AF199" s="99"/>
      <c r="AG199" s="99"/>
      <c r="AH199" s="99"/>
    </row>
    <row r="200" spans="1:34" ht="15.5" x14ac:dyDescent="0.35">
      <c r="A200" s="99"/>
      <c r="B200" s="99"/>
      <c r="C200" s="112"/>
      <c r="D200" s="99"/>
      <c r="E200" s="99"/>
      <c r="F200" s="99"/>
      <c r="G200" s="99"/>
      <c r="H200" s="99"/>
      <c r="I200" s="99"/>
      <c r="J200" s="99"/>
      <c r="K200" s="99"/>
      <c r="L200" s="113"/>
      <c r="M200" s="113"/>
      <c r="N200" s="99"/>
      <c r="O200" s="99"/>
      <c r="P200" s="99"/>
      <c r="Q200" s="99"/>
      <c r="R200" s="99"/>
      <c r="S200" s="99"/>
      <c r="T200" s="99"/>
      <c r="U200" s="113"/>
      <c r="V200" s="99"/>
      <c r="W200" s="99"/>
      <c r="X200" s="99"/>
      <c r="Y200" s="99"/>
      <c r="Z200" s="99"/>
      <c r="AA200" s="99"/>
      <c r="AB200" s="99"/>
      <c r="AC200" s="99"/>
      <c r="AD200" s="99"/>
      <c r="AE200" s="99"/>
      <c r="AF200" s="99"/>
      <c r="AG200" s="99"/>
      <c r="AH200" s="99"/>
    </row>
    <row r="201" spans="1:34" ht="15.5" x14ac:dyDescent="0.35">
      <c r="A201" s="99"/>
      <c r="B201" s="99"/>
      <c r="C201" s="112"/>
      <c r="D201" s="99"/>
      <c r="E201" s="99"/>
      <c r="F201" s="99"/>
      <c r="G201" s="99"/>
      <c r="H201" s="99"/>
      <c r="I201" s="99"/>
      <c r="J201" s="99"/>
      <c r="K201" s="99"/>
      <c r="L201" s="113"/>
      <c r="M201" s="113"/>
      <c r="N201" s="99"/>
      <c r="O201" s="99"/>
      <c r="P201" s="99"/>
      <c r="Q201" s="99"/>
      <c r="R201" s="99"/>
      <c r="S201" s="99"/>
      <c r="T201" s="99"/>
      <c r="U201" s="113"/>
      <c r="V201" s="99"/>
      <c r="W201" s="99"/>
      <c r="X201" s="99"/>
      <c r="Y201" s="99"/>
      <c r="Z201" s="99"/>
      <c r="AA201" s="99"/>
      <c r="AB201" s="99"/>
      <c r="AC201" s="99"/>
      <c r="AD201" s="99"/>
      <c r="AE201" s="99"/>
      <c r="AF201" s="99"/>
      <c r="AG201" s="99"/>
      <c r="AH201" s="99"/>
    </row>
    <row r="202" spans="1:34" ht="15.5" x14ac:dyDescent="0.35">
      <c r="A202" s="99"/>
      <c r="B202" s="99"/>
      <c r="C202" s="112"/>
      <c r="D202" s="99"/>
      <c r="E202" s="99"/>
      <c r="F202" s="99"/>
      <c r="G202" s="99"/>
      <c r="H202" s="99"/>
      <c r="I202" s="99"/>
      <c r="J202" s="99"/>
      <c r="K202" s="99"/>
      <c r="L202" s="113"/>
      <c r="M202" s="113"/>
      <c r="N202" s="99"/>
      <c r="O202" s="99"/>
      <c r="P202" s="99"/>
      <c r="Q202" s="99"/>
      <c r="R202" s="99"/>
      <c r="S202" s="99"/>
      <c r="T202" s="99"/>
      <c r="U202" s="113"/>
      <c r="V202" s="99"/>
      <c r="W202" s="99"/>
      <c r="X202" s="99"/>
      <c r="Y202" s="99"/>
      <c r="Z202" s="99"/>
      <c r="AA202" s="99"/>
      <c r="AB202" s="99"/>
      <c r="AC202" s="99"/>
      <c r="AD202" s="99"/>
      <c r="AE202" s="99"/>
      <c r="AF202" s="99"/>
      <c r="AG202" s="99"/>
      <c r="AH202" s="99"/>
    </row>
    <row r="203" spans="1:34" ht="15.5" x14ac:dyDescent="0.35">
      <c r="A203" s="99"/>
      <c r="B203" s="99"/>
      <c r="C203" s="112"/>
      <c r="D203" s="99"/>
      <c r="E203" s="99"/>
      <c r="F203" s="99"/>
      <c r="G203" s="99"/>
      <c r="H203" s="99"/>
      <c r="I203" s="99"/>
      <c r="J203" s="99"/>
      <c r="K203" s="99"/>
      <c r="L203" s="113"/>
      <c r="M203" s="113"/>
      <c r="N203" s="99"/>
      <c r="O203" s="99"/>
      <c r="P203" s="99"/>
      <c r="Q203" s="99"/>
      <c r="R203" s="99"/>
      <c r="S203" s="99"/>
      <c r="T203" s="99"/>
      <c r="U203" s="113"/>
      <c r="V203" s="99"/>
      <c r="W203" s="99"/>
      <c r="X203" s="99"/>
      <c r="Y203" s="99"/>
      <c r="Z203" s="99"/>
      <c r="AA203" s="99"/>
      <c r="AB203" s="99"/>
      <c r="AC203" s="99"/>
      <c r="AD203" s="99"/>
      <c r="AE203" s="99"/>
      <c r="AF203" s="99"/>
      <c r="AG203" s="99"/>
      <c r="AH203" s="99"/>
    </row>
    <row r="204" spans="1:34" ht="15.5" x14ac:dyDescent="0.35">
      <c r="A204" s="99"/>
      <c r="B204" s="99"/>
      <c r="C204" s="112"/>
      <c r="D204" s="99"/>
      <c r="E204" s="99"/>
      <c r="F204" s="99"/>
      <c r="G204" s="99"/>
      <c r="H204" s="99"/>
      <c r="I204" s="99"/>
      <c r="J204" s="99"/>
      <c r="K204" s="99"/>
      <c r="L204" s="113"/>
      <c r="M204" s="113"/>
      <c r="N204" s="99"/>
      <c r="O204" s="99"/>
      <c r="P204" s="99"/>
      <c r="Q204" s="99"/>
      <c r="R204" s="99"/>
      <c r="S204" s="99"/>
      <c r="T204" s="99"/>
      <c r="U204" s="113"/>
      <c r="V204" s="99"/>
      <c r="W204" s="99"/>
      <c r="X204" s="99"/>
      <c r="Y204" s="99"/>
      <c r="Z204" s="99"/>
      <c r="AA204" s="99"/>
      <c r="AB204" s="99"/>
      <c r="AC204" s="99"/>
      <c r="AD204" s="99"/>
      <c r="AE204" s="99"/>
      <c r="AF204" s="99"/>
      <c r="AG204" s="99"/>
      <c r="AH204" s="99"/>
    </row>
    <row r="205" spans="1:34" ht="15.5" x14ac:dyDescent="0.35">
      <c r="A205" s="99"/>
      <c r="B205" s="99"/>
      <c r="C205" s="112"/>
      <c r="D205" s="99"/>
      <c r="E205" s="99"/>
      <c r="F205" s="99"/>
      <c r="G205" s="99"/>
      <c r="H205" s="99"/>
      <c r="I205" s="99"/>
      <c r="J205" s="99"/>
      <c r="K205" s="99"/>
      <c r="L205" s="113"/>
      <c r="M205" s="113"/>
      <c r="N205" s="99"/>
      <c r="O205" s="99"/>
      <c r="P205" s="99"/>
      <c r="Q205" s="99"/>
      <c r="R205" s="99"/>
      <c r="S205" s="99"/>
      <c r="T205" s="99"/>
      <c r="U205" s="113"/>
      <c r="V205" s="99"/>
      <c r="W205" s="99"/>
      <c r="X205" s="99"/>
      <c r="Y205" s="99"/>
      <c r="Z205" s="99"/>
      <c r="AA205" s="99"/>
      <c r="AB205" s="99"/>
      <c r="AC205" s="99"/>
      <c r="AD205" s="99"/>
      <c r="AE205" s="99"/>
      <c r="AF205" s="99"/>
      <c r="AG205" s="99"/>
      <c r="AH205" s="99"/>
    </row>
    <row r="206" spans="1:34" ht="15.5" x14ac:dyDescent="0.35">
      <c r="A206" s="99"/>
      <c r="B206" s="99"/>
      <c r="C206" s="112"/>
      <c r="D206" s="99"/>
      <c r="E206" s="99"/>
      <c r="F206" s="99"/>
      <c r="G206" s="99"/>
      <c r="H206" s="99"/>
      <c r="I206" s="99"/>
      <c r="J206" s="99"/>
      <c r="K206" s="99"/>
      <c r="L206" s="113"/>
      <c r="M206" s="113"/>
      <c r="N206" s="99"/>
      <c r="O206" s="99"/>
      <c r="P206" s="99"/>
      <c r="Q206" s="99"/>
      <c r="R206" s="99"/>
      <c r="S206" s="99"/>
      <c r="T206" s="99"/>
      <c r="U206" s="113"/>
      <c r="V206" s="99"/>
      <c r="W206" s="99"/>
      <c r="X206" s="99"/>
      <c r="Y206" s="99"/>
      <c r="Z206" s="99"/>
      <c r="AA206" s="99"/>
      <c r="AB206" s="99"/>
      <c r="AC206" s="99"/>
      <c r="AD206" s="99"/>
      <c r="AE206" s="99"/>
      <c r="AF206" s="99"/>
      <c r="AG206" s="99"/>
      <c r="AH206" s="99"/>
    </row>
    <row r="207" spans="1:34" ht="15.5" x14ac:dyDescent="0.35">
      <c r="A207" s="99"/>
      <c r="B207" s="99"/>
      <c r="C207" s="112"/>
      <c r="D207" s="99"/>
      <c r="E207" s="99"/>
      <c r="F207" s="99"/>
      <c r="G207" s="99"/>
      <c r="H207" s="99"/>
      <c r="I207" s="99"/>
      <c r="J207" s="99"/>
      <c r="K207" s="99"/>
      <c r="L207" s="113"/>
      <c r="M207" s="113"/>
      <c r="N207" s="99"/>
      <c r="O207" s="99"/>
      <c r="P207" s="99"/>
      <c r="Q207" s="99"/>
      <c r="R207" s="99"/>
      <c r="S207" s="99"/>
      <c r="T207" s="99"/>
      <c r="U207" s="113"/>
      <c r="V207" s="99"/>
      <c r="W207" s="99"/>
      <c r="X207" s="99"/>
      <c r="Y207" s="99"/>
      <c r="Z207" s="99"/>
      <c r="AA207" s="99"/>
      <c r="AB207" s="99"/>
      <c r="AC207" s="99"/>
      <c r="AD207" s="99"/>
      <c r="AE207" s="99"/>
      <c r="AF207" s="99"/>
      <c r="AG207" s="99"/>
      <c r="AH207" s="99"/>
    </row>
    <row r="208" spans="1:34" ht="15.5" x14ac:dyDescent="0.35">
      <c r="A208" s="99"/>
      <c r="B208" s="99"/>
      <c r="C208" s="112"/>
      <c r="D208" s="99"/>
      <c r="E208" s="99"/>
      <c r="F208" s="99"/>
      <c r="G208" s="99"/>
      <c r="H208" s="99"/>
      <c r="I208" s="99"/>
      <c r="J208" s="99"/>
      <c r="K208" s="99"/>
      <c r="L208" s="113"/>
      <c r="M208" s="113"/>
      <c r="N208" s="99"/>
      <c r="O208" s="99"/>
      <c r="P208" s="99"/>
      <c r="Q208" s="99"/>
      <c r="R208" s="99"/>
      <c r="S208" s="99"/>
      <c r="T208" s="99"/>
      <c r="U208" s="113"/>
      <c r="V208" s="99"/>
      <c r="W208" s="99"/>
      <c r="X208" s="99"/>
      <c r="Y208" s="99"/>
      <c r="Z208" s="99"/>
      <c r="AA208" s="99"/>
      <c r="AB208" s="99"/>
      <c r="AC208" s="99"/>
      <c r="AD208" s="99"/>
      <c r="AE208" s="99"/>
      <c r="AF208" s="99"/>
      <c r="AG208" s="99"/>
      <c r="AH208" s="99"/>
    </row>
    <row r="209" spans="1:34" ht="15.5" x14ac:dyDescent="0.35">
      <c r="A209" s="99"/>
      <c r="B209" s="99"/>
      <c r="C209" s="112"/>
      <c r="D209" s="99"/>
      <c r="E209" s="99"/>
      <c r="F209" s="99"/>
      <c r="G209" s="99"/>
      <c r="H209" s="99"/>
      <c r="I209" s="99"/>
      <c r="J209" s="99"/>
      <c r="K209" s="99"/>
      <c r="L209" s="113"/>
      <c r="M209" s="113"/>
      <c r="N209" s="99"/>
      <c r="O209" s="99"/>
      <c r="P209" s="99"/>
      <c r="Q209" s="99"/>
      <c r="R209" s="99"/>
      <c r="S209" s="99"/>
      <c r="T209" s="99"/>
      <c r="U209" s="113"/>
      <c r="V209" s="99"/>
      <c r="W209" s="99"/>
      <c r="X209" s="99"/>
      <c r="Y209" s="99"/>
      <c r="Z209" s="99"/>
      <c r="AA209" s="99"/>
      <c r="AB209" s="99"/>
      <c r="AC209" s="99"/>
      <c r="AD209" s="99"/>
      <c r="AE209" s="99"/>
      <c r="AF209" s="99"/>
      <c r="AG209" s="99"/>
      <c r="AH209" s="99"/>
    </row>
    <row r="210" spans="1:34" ht="15.5" x14ac:dyDescent="0.35">
      <c r="A210" s="99"/>
      <c r="B210" s="99"/>
      <c r="C210" s="112"/>
      <c r="D210" s="99"/>
      <c r="E210" s="99"/>
      <c r="F210" s="99"/>
      <c r="G210" s="99"/>
      <c r="H210" s="99"/>
      <c r="I210" s="99"/>
      <c r="J210" s="99"/>
      <c r="K210" s="99"/>
      <c r="L210" s="113"/>
      <c r="M210" s="113"/>
      <c r="N210" s="99"/>
      <c r="O210" s="99"/>
      <c r="P210" s="99"/>
      <c r="Q210" s="99"/>
      <c r="R210" s="99"/>
      <c r="S210" s="99"/>
      <c r="T210" s="99"/>
      <c r="U210" s="113"/>
      <c r="V210" s="99"/>
      <c r="W210" s="99"/>
      <c r="X210" s="99"/>
      <c r="Y210" s="99"/>
      <c r="Z210" s="99"/>
      <c r="AA210" s="99"/>
      <c r="AB210" s="99"/>
      <c r="AC210" s="99"/>
      <c r="AD210" s="99"/>
      <c r="AE210" s="99"/>
      <c r="AF210" s="99"/>
      <c r="AG210" s="99"/>
      <c r="AH210" s="99"/>
    </row>
    <row r="211" spans="1:34" ht="15.5" x14ac:dyDescent="0.35">
      <c r="A211" s="99"/>
      <c r="B211" s="99"/>
      <c r="C211" s="112"/>
      <c r="D211" s="99"/>
      <c r="E211" s="99"/>
      <c r="F211" s="99"/>
      <c r="G211" s="99"/>
      <c r="H211" s="99"/>
      <c r="I211" s="99"/>
      <c r="J211" s="99"/>
      <c r="K211" s="99"/>
      <c r="L211" s="113"/>
      <c r="M211" s="113"/>
      <c r="N211" s="99"/>
      <c r="O211" s="99"/>
      <c r="P211" s="99"/>
      <c r="Q211" s="99"/>
      <c r="R211" s="99"/>
      <c r="S211" s="99"/>
      <c r="T211" s="99"/>
      <c r="U211" s="113"/>
      <c r="V211" s="99"/>
      <c r="W211" s="99"/>
      <c r="X211" s="99"/>
      <c r="Y211" s="99"/>
      <c r="Z211" s="99"/>
      <c r="AA211" s="99"/>
      <c r="AB211" s="99"/>
      <c r="AC211" s="99"/>
      <c r="AD211" s="99"/>
      <c r="AE211" s="99"/>
      <c r="AF211" s="99"/>
      <c r="AG211" s="99"/>
      <c r="AH211" s="99"/>
    </row>
    <row r="212" spans="1:34" ht="15.5" x14ac:dyDescent="0.35">
      <c r="A212" s="99"/>
      <c r="B212" s="99"/>
      <c r="C212" s="112"/>
      <c r="D212" s="99"/>
      <c r="E212" s="99"/>
      <c r="F212" s="99"/>
      <c r="G212" s="99"/>
      <c r="H212" s="99"/>
      <c r="I212" s="99"/>
      <c r="J212" s="99"/>
      <c r="K212" s="99"/>
      <c r="L212" s="113"/>
      <c r="M212" s="113"/>
      <c r="N212" s="99"/>
      <c r="O212" s="99"/>
      <c r="P212" s="99"/>
      <c r="Q212" s="99"/>
      <c r="R212" s="99"/>
      <c r="S212" s="99"/>
      <c r="T212" s="99"/>
      <c r="U212" s="113"/>
      <c r="V212" s="99"/>
      <c r="W212" s="99"/>
      <c r="X212" s="99"/>
      <c r="Y212" s="99"/>
      <c r="Z212" s="99"/>
      <c r="AA212" s="99"/>
      <c r="AB212" s="99"/>
      <c r="AC212" s="99"/>
      <c r="AD212" s="99"/>
      <c r="AE212" s="99"/>
      <c r="AF212" s="99"/>
      <c r="AG212" s="99"/>
      <c r="AH212" s="99"/>
    </row>
    <row r="213" spans="1:34" ht="15.5" x14ac:dyDescent="0.35">
      <c r="A213" s="99"/>
      <c r="B213" s="99"/>
      <c r="C213" s="112"/>
      <c r="D213" s="99"/>
      <c r="E213" s="99"/>
      <c r="F213" s="99"/>
      <c r="G213" s="99"/>
      <c r="H213" s="99"/>
      <c r="I213" s="99"/>
      <c r="J213" s="99"/>
      <c r="K213" s="99"/>
      <c r="L213" s="113"/>
      <c r="M213" s="113"/>
      <c r="N213" s="99"/>
      <c r="O213" s="99"/>
      <c r="P213" s="99"/>
      <c r="Q213" s="99"/>
      <c r="R213" s="99"/>
      <c r="S213" s="99"/>
      <c r="T213" s="99"/>
      <c r="U213" s="113"/>
      <c r="V213" s="99"/>
      <c r="W213" s="99"/>
      <c r="X213" s="99"/>
      <c r="Y213" s="99"/>
      <c r="Z213" s="99"/>
      <c r="AA213" s="99"/>
      <c r="AB213" s="99"/>
      <c r="AC213" s="99"/>
      <c r="AD213" s="99"/>
      <c r="AE213" s="99"/>
      <c r="AF213" s="99"/>
      <c r="AG213" s="99"/>
      <c r="AH213" s="99"/>
    </row>
    <row r="214" spans="1:34" ht="15.5" x14ac:dyDescent="0.35">
      <c r="A214" s="99"/>
      <c r="B214" s="99"/>
      <c r="C214" s="112"/>
      <c r="D214" s="99"/>
      <c r="E214" s="99"/>
      <c r="F214" s="99"/>
      <c r="G214" s="99"/>
      <c r="H214" s="99"/>
      <c r="I214" s="99"/>
      <c r="J214" s="99"/>
      <c r="K214" s="99"/>
      <c r="L214" s="113"/>
      <c r="M214" s="113"/>
      <c r="N214" s="99"/>
      <c r="O214" s="99"/>
      <c r="P214" s="99"/>
      <c r="Q214" s="99"/>
      <c r="R214" s="99"/>
      <c r="S214" s="99"/>
      <c r="T214" s="99"/>
      <c r="U214" s="113"/>
      <c r="V214" s="99"/>
      <c r="W214" s="99"/>
      <c r="X214" s="99"/>
      <c r="Y214" s="99"/>
      <c r="Z214" s="99"/>
      <c r="AA214" s="99"/>
      <c r="AB214" s="99"/>
      <c r="AC214" s="99"/>
      <c r="AD214" s="99"/>
      <c r="AE214" s="99"/>
      <c r="AF214" s="99"/>
      <c r="AG214" s="99"/>
      <c r="AH214" s="99"/>
    </row>
    <row r="215" spans="1:34" ht="15.5" x14ac:dyDescent="0.35">
      <c r="A215" s="99"/>
      <c r="B215" s="99"/>
      <c r="C215" s="112"/>
      <c r="D215" s="99"/>
      <c r="E215" s="99"/>
      <c r="F215" s="99"/>
      <c r="G215" s="99"/>
      <c r="H215" s="99"/>
      <c r="I215" s="99"/>
      <c r="J215" s="99"/>
      <c r="K215" s="99"/>
      <c r="L215" s="113"/>
      <c r="M215" s="113"/>
      <c r="N215" s="99"/>
      <c r="O215" s="99"/>
      <c r="P215" s="99"/>
      <c r="Q215" s="99"/>
      <c r="R215" s="99"/>
      <c r="S215" s="99"/>
      <c r="T215" s="99"/>
      <c r="U215" s="113"/>
      <c r="V215" s="99"/>
      <c r="W215" s="99"/>
      <c r="X215" s="99"/>
      <c r="Y215" s="99"/>
      <c r="Z215" s="99"/>
      <c r="AA215" s="99"/>
      <c r="AB215" s="99"/>
      <c r="AC215" s="99"/>
      <c r="AD215" s="99"/>
      <c r="AE215" s="99"/>
      <c r="AF215" s="99"/>
      <c r="AG215" s="99"/>
      <c r="AH215" s="99"/>
    </row>
    <row r="216" spans="1:34" ht="15.5" x14ac:dyDescent="0.35">
      <c r="A216" s="99"/>
      <c r="B216" s="99"/>
      <c r="C216" s="112"/>
      <c r="D216" s="99"/>
      <c r="E216" s="99"/>
      <c r="F216" s="99"/>
      <c r="G216" s="99"/>
      <c r="H216" s="99"/>
      <c r="I216" s="99"/>
      <c r="J216" s="99"/>
      <c r="K216" s="99"/>
      <c r="L216" s="113"/>
      <c r="M216" s="113"/>
      <c r="N216" s="99"/>
      <c r="O216" s="99"/>
      <c r="P216" s="99"/>
      <c r="Q216" s="99"/>
      <c r="R216" s="99"/>
      <c r="S216" s="99"/>
      <c r="T216" s="99"/>
      <c r="U216" s="113"/>
      <c r="V216" s="99"/>
      <c r="W216" s="99"/>
      <c r="X216" s="99"/>
      <c r="Y216" s="99"/>
      <c r="Z216" s="99"/>
      <c r="AA216" s="99"/>
      <c r="AB216" s="99"/>
      <c r="AC216" s="99"/>
      <c r="AD216" s="99"/>
      <c r="AE216" s="99"/>
      <c r="AF216" s="99"/>
      <c r="AG216" s="99"/>
      <c r="AH216" s="99"/>
    </row>
    <row r="217" spans="1:34" ht="15.5" x14ac:dyDescent="0.35">
      <c r="A217" s="99"/>
      <c r="B217" s="99"/>
      <c r="C217" s="112"/>
      <c r="D217" s="99"/>
      <c r="E217" s="99"/>
      <c r="F217" s="99"/>
      <c r="G217" s="99"/>
      <c r="H217" s="99"/>
      <c r="I217" s="99"/>
      <c r="J217" s="99"/>
      <c r="K217" s="99"/>
      <c r="L217" s="113"/>
      <c r="M217" s="113"/>
      <c r="N217" s="99"/>
      <c r="O217" s="99"/>
      <c r="P217" s="99"/>
      <c r="Q217" s="99"/>
      <c r="R217" s="99"/>
      <c r="S217" s="99"/>
      <c r="T217" s="99"/>
      <c r="U217" s="113"/>
      <c r="V217" s="99"/>
      <c r="W217" s="99"/>
      <c r="X217" s="99"/>
      <c r="Y217" s="99"/>
      <c r="Z217" s="99"/>
      <c r="AA217" s="99"/>
      <c r="AB217" s="99"/>
      <c r="AC217" s="99"/>
      <c r="AD217" s="99"/>
      <c r="AE217" s="99"/>
      <c r="AF217" s="99"/>
      <c r="AG217" s="99"/>
      <c r="AH217" s="99"/>
    </row>
    <row r="218" spans="1:34" ht="15.5" x14ac:dyDescent="0.35">
      <c r="A218" s="99"/>
      <c r="B218" s="99"/>
      <c r="C218" s="112"/>
      <c r="D218" s="99"/>
      <c r="E218" s="99"/>
      <c r="F218" s="99"/>
      <c r="G218" s="99"/>
      <c r="H218" s="99"/>
      <c r="I218" s="99"/>
      <c r="J218" s="99"/>
      <c r="K218" s="99"/>
      <c r="L218" s="113"/>
      <c r="M218" s="113"/>
      <c r="N218" s="99"/>
      <c r="O218" s="99"/>
      <c r="P218" s="99"/>
      <c r="Q218" s="99"/>
      <c r="R218" s="99"/>
      <c r="S218" s="99"/>
      <c r="T218" s="99"/>
      <c r="U218" s="113"/>
      <c r="V218" s="99"/>
      <c r="W218" s="99"/>
      <c r="X218" s="99"/>
      <c r="Y218" s="99"/>
      <c r="Z218" s="99"/>
      <c r="AA218" s="99"/>
      <c r="AB218" s="99"/>
      <c r="AC218" s="99"/>
      <c r="AD218" s="99"/>
      <c r="AE218" s="99"/>
      <c r="AF218" s="99"/>
      <c r="AG218" s="99"/>
      <c r="AH218" s="99"/>
    </row>
    <row r="219" spans="1:34" ht="15.5" x14ac:dyDescent="0.35">
      <c r="A219" s="99"/>
      <c r="B219" s="99"/>
      <c r="C219" s="112"/>
      <c r="D219" s="99"/>
      <c r="E219" s="99"/>
      <c r="F219" s="99"/>
      <c r="G219" s="99"/>
      <c r="H219" s="99"/>
      <c r="I219" s="99"/>
      <c r="J219" s="99"/>
      <c r="K219" s="99"/>
      <c r="L219" s="113"/>
      <c r="M219" s="113"/>
      <c r="N219" s="99"/>
      <c r="O219" s="99"/>
      <c r="P219" s="99"/>
      <c r="Q219" s="99"/>
      <c r="R219" s="99"/>
      <c r="S219" s="99"/>
      <c r="T219" s="99"/>
      <c r="U219" s="113"/>
      <c r="V219" s="99"/>
      <c r="W219" s="99"/>
      <c r="X219" s="99"/>
      <c r="Y219" s="99"/>
      <c r="Z219" s="99"/>
      <c r="AA219" s="99"/>
      <c r="AB219" s="99"/>
      <c r="AC219" s="99"/>
      <c r="AD219" s="99"/>
      <c r="AE219" s="99"/>
      <c r="AF219" s="99"/>
      <c r="AG219" s="99"/>
      <c r="AH219" s="99"/>
    </row>
    <row r="220" spans="1:34" ht="15.5" x14ac:dyDescent="0.35">
      <c r="A220" s="99"/>
      <c r="B220" s="99"/>
      <c r="C220" s="112"/>
      <c r="D220" s="99"/>
      <c r="E220" s="99"/>
      <c r="F220" s="99"/>
      <c r="G220" s="99"/>
      <c r="H220" s="99"/>
      <c r="I220" s="99"/>
      <c r="J220" s="99"/>
      <c r="K220" s="99"/>
      <c r="L220" s="113"/>
      <c r="M220" s="113"/>
      <c r="N220" s="99"/>
      <c r="O220" s="99"/>
      <c r="P220" s="99"/>
      <c r="Q220" s="99"/>
      <c r="R220" s="99"/>
      <c r="S220" s="99"/>
      <c r="T220" s="99"/>
      <c r="U220" s="113"/>
      <c r="V220" s="99"/>
      <c r="W220" s="99"/>
      <c r="X220" s="99"/>
      <c r="Y220" s="99"/>
      <c r="Z220" s="99"/>
      <c r="AA220" s="99"/>
      <c r="AB220" s="99"/>
      <c r="AC220" s="99"/>
      <c r="AD220" s="99"/>
      <c r="AE220" s="99"/>
      <c r="AF220" s="99"/>
      <c r="AG220" s="99"/>
      <c r="AH220" s="99"/>
    </row>
    <row r="221" spans="1:34" ht="15.5" x14ac:dyDescent="0.35">
      <c r="A221" s="99"/>
      <c r="B221" s="99"/>
      <c r="C221" s="112"/>
      <c r="D221" s="99"/>
      <c r="E221" s="99"/>
      <c r="F221" s="99"/>
      <c r="G221" s="99"/>
      <c r="H221" s="99"/>
      <c r="I221" s="99"/>
      <c r="J221" s="99"/>
      <c r="K221" s="99"/>
      <c r="L221" s="113"/>
      <c r="M221" s="113"/>
      <c r="N221" s="99"/>
      <c r="O221" s="99"/>
      <c r="P221" s="99"/>
      <c r="Q221" s="99"/>
      <c r="R221" s="99"/>
      <c r="S221" s="99"/>
      <c r="T221" s="99"/>
      <c r="U221" s="113"/>
      <c r="V221" s="99"/>
      <c r="W221" s="99"/>
      <c r="X221" s="99"/>
      <c r="Y221" s="99"/>
      <c r="Z221" s="99"/>
      <c r="AA221" s="99"/>
      <c r="AB221" s="99"/>
      <c r="AC221" s="99"/>
      <c r="AD221" s="99"/>
      <c r="AE221" s="99"/>
      <c r="AF221" s="99"/>
      <c r="AG221" s="99"/>
      <c r="AH221" s="99"/>
    </row>
    <row r="222" spans="1:34" ht="15.5" x14ac:dyDescent="0.35">
      <c r="A222" s="99"/>
      <c r="B222" s="99"/>
      <c r="C222" s="112"/>
      <c r="D222" s="99"/>
      <c r="E222" s="99"/>
      <c r="F222" s="99"/>
      <c r="G222" s="99"/>
      <c r="H222" s="99"/>
      <c r="I222" s="99"/>
      <c r="J222" s="99"/>
      <c r="K222" s="99"/>
      <c r="L222" s="113"/>
      <c r="M222" s="113"/>
      <c r="N222" s="99"/>
      <c r="O222" s="99"/>
      <c r="P222" s="99"/>
      <c r="Q222" s="99"/>
      <c r="R222" s="99"/>
      <c r="S222" s="99"/>
      <c r="T222" s="99"/>
      <c r="U222" s="113"/>
      <c r="V222" s="99"/>
      <c r="W222" s="99"/>
      <c r="X222" s="99"/>
      <c r="Y222" s="99"/>
      <c r="Z222" s="99"/>
      <c r="AA222" s="99"/>
      <c r="AB222" s="99"/>
      <c r="AC222" s="99"/>
      <c r="AD222" s="99"/>
      <c r="AE222" s="99"/>
      <c r="AF222" s="99"/>
      <c r="AG222" s="99"/>
      <c r="AH222" s="99"/>
    </row>
    <row r="223" spans="1:34" ht="15.5" x14ac:dyDescent="0.35">
      <c r="A223" s="99"/>
      <c r="B223" s="99"/>
      <c r="C223" s="112"/>
      <c r="D223" s="99"/>
      <c r="E223" s="99"/>
      <c r="F223" s="99"/>
      <c r="G223" s="99"/>
      <c r="H223" s="99"/>
      <c r="I223" s="99"/>
      <c r="J223" s="99"/>
      <c r="K223" s="99"/>
      <c r="L223" s="113"/>
      <c r="M223" s="113"/>
      <c r="N223" s="99"/>
      <c r="O223" s="99"/>
      <c r="P223" s="99"/>
      <c r="Q223" s="99"/>
      <c r="R223" s="99"/>
      <c r="S223" s="99"/>
      <c r="T223" s="99"/>
      <c r="U223" s="113"/>
      <c r="V223" s="99"/>
      <c r="W223" s="99"/>
      <c r="X223" s="99"/>
      <c r="Y223" s="99"/>
      <c r="Z223" s="99"/>
      <c r="AA223" s="99"/>
      <c r="AB223" s="99"/>
      <c r="AC223" s="99"/>
      <c r="AD223" s="99"/>
      <c r="AE223" s="99"/>
      <c r="AF223" s="99"/>
      <c r="AG223" s="99"/>
      <c r="AH223" s="99"/>
    </row>
    <row r="224" spans="1:34" ht="15.5" x14ac:dyDescent="0.35">
      <c r="A224" s="99"/>
      <c r="B224" s="99"/>
      <c r="C224" s="112"/>
      <c r="D224" s="99"/>
      <c r="E224" s="99"/>
      <c r="F224" s="99"/>
      <c r="G224" s="99"/>
      <c r="H224" s="99"/>
      <c r="I224" s="99"/>
      <c r="J224" s="99"/>
      <c r="K224" s="99"/>
      <c r="L224" s="113"/>
      <c r="M224" s="113"/>
      <c r="N224" s="99"/>
      <c r="O224" s="99"/>
      <c r="P224" s="99"/>
      <c r="Q224" s="99"/>
      <c r="R224" s="99"/>
      <c r="S224" s="99"/>
      <c r="T224" s="99"/>
      <c r="U224" s="113"/>
      <c r="V224" s="99"/>
      <c r="W224" s="99"/>
      <c r="X224" s="99"/>
      <c r="Y224" s="99"/>
      <c r="Z224" s="99"/>
      <c r="AA224" s="99"/>
      <c r="AB224" s="99"/>
      <c r="AC224" s="99"/>
      <c r="AD224" s="99"/>
      <c r="AE224" s="99"/>
      <c r="AF224" s="99"/>
      <c r="AG224" s="99"/>
      <c r="AH224" s="99"/>
    </row>
    <row r="225" spans="1:34" ht="15.5" x14ac:dyDescent="0.35">
      <c r="A225" s="99"/>
      <c r="B225" s="99"/>
      <c r="C225" s="112"/>
      <c r="D225" s="99"/>
      <c r="E225" s="99"/>
      <c r="F225" s="99"/>
      <c r="G225" s="99"/>
      <c r="H225" s="99"/>
      <c r="I225" s="99"/>
      <c r="J225" s="99"/>
      <c r="K225" s="99"/>
      <c r="L225" s="113"/>
      <c r="M225" s="113"/>
      <c r="N225" s="99"/>
      <c r="O225" s="99"/>
      <c r="P225" s="99"/>
      <c r="Q225" s="99"/>
      <c r="R225" s="99"/>
      <c r="S225" s="99"/>
      <c r="T225" s="99"/>
      <c r="U225" s="113"/>
      <c r="V225" s="99"/>
      <c r="W225" s="99"/>
      <c r="X225" s="99"/>
      <c r="Y225" s="99"/>
      <c r="Z225" s="99"/>
      <c r="AA225" s="99"/>
      <c r="AB225" s="99"/>
      <c r="AC225" s="99"/>
      <c r="AD225" s="99"/>
      <c r="AE225" s="99"/>
      <c r="AF225" s="99"/>
      <c r="AG225" s="99"/>
      <c r="AH225" s="99"/>
    </row>
    <row r="226" spans="1:34" ht="15.5" x14ac:dyDescent="0.35">
      <c r="A226" s="99"/>
      <c r="B226" s="99"/>
      <c r="C226" s="112"/>
      <c r="D226" s="99"/>
      <c r="E226" s="99"/>
      <c r="F226" s="99"/>
      <c r="G226" s="99"/>
      <c r="H226" s="99"/>
      <c r="I226" s="99"/>
      <c r="J226" s="99"/>
      <c r="K226" s="99"/>
      <c r="L226" s="113"/>
      <c r="M226" s="113"/>
      <c r="N226" s="99"/>
      <c r="O226" s="99"/>
      <c r="P226" s="99"/>
      <c r="Q226" s="99"/>
      <c r="R226" s="99"/>
      <c r="S226" s="99"/>
      <c r="T226" s="99"/>
      <c r="U226" s="113"/>
      <c r="V226" s="99"/>
      <c r="W226" s="99"/>
      <c r="X226" s="99"/>
      <c r="Y226" s="99"/>
      <c r="Z226" s="99"/>
      <c r="AA226" s="99"/>
      <c r="AB226" s="99"/>
      <c r="AC226" s="99"/>
      <c r="AD226" s="99"/>
      <c r="AE226" s="99"/>
      <c r="AF226" s="99"/>
      <c r="AG226" s="99"/>
      <c r="AH226" s="99"/>
    </row>
    <row r="227" spans="1:34" ht="15.5" x14ac:dyDescent="0.35">
      <c r="A227" s="99"/>
      <c r="B227" s="99"/>
      <c r="C227" s="112"/>
      <c r="D227" s="99"/>
      <c r="E227" s="99"/>
      <c r="F227" s="99"/>
      <c r="G227" s="99"/>
      <c r="H227" s="99"/>
      <c r="I227" s="99"/>
      <c r="J227" s="99"/>
      <c r="K227" s="99"/>
      <c r="L227" s="113"/>
      <c r="M227" s="113"/>
      <c r="N227" s="99"/>
      <c r="O227" s="99"/>
      <c r="P227" s="99"/>
      <c r="Q227" s="99"/>
      <c r="R227" s="99"/>
      <c r="S227" s="99"/>
      <c r="T227" s="99"/>
      <c r="U227" s="113"/>
      <c r="V227" s="99"/>
      <c r="W227" s="99"/>
      <c r="X227" s="99"/>
      <c r="Y227" s="99"/>
      <c r="Z227" s="99"/>
      <c r="AA227" s="99"/>
      <c r="AB227" s="99"/>
      <c r="AC227" s="99"/>
      <c r="AD227" s="99"/>
      <c r="AE227" s="99"/>
      <c r="AF227" s="99"/>
      <c r="AG227" s="99"/>
      <c r="AH227" s="99"/>
    </row>
    <row r="228" spans="1:34" ht="15.5" x14ac:dyDescent="0.35">
      <c r="A228" s="99"/>
      <c r="B228" s="99"/>
      <c r="C228" s="112"/>
      <c r="D228" s="99"/>
      <c r="E228" s="99"/>
      <c r="F228" s="99"/>
      <c r="G228" s="99"/>
      <c r="H228" s="99"/>
      <c r="I228" s="99"/>
      <c r="J228" s="99"/>
      <c r="K228" s="99"/>
      <c r="L228" s="113"/>
      <c r="M228" s="113"/>
      <c r="N228" s="99"/>
      <c r="O228" s="99"/>
      <c r="P228" s="99"/>
      <c r="Q228" s="99"/>
      <c r="R228" s="99"/>
      <c r="S228" s="99"/>
      <c r="T228" s="99"/>
      <c r="U228" s="113"/>
      <c r="V228" s="99"/>
      <c r="W228" s="99"/>
      <c r="X228" s="99"/>
      <c r="Y228" s="99"/>
      <c r="Z228" s="99"/>
      <c r="AA228" s="99"/>
      <c r="AB228" s="99"/>
      <c r="AC228" s="99"/>
      <c r="AD228" s="99"/>
      <c r="AE228" s="99"/>
      <c r="AF228" s="99"/>
      <c r="AG228" s="99"/>
      <c r="AH228" s="99"/>
    </row>
    <row r="229" spans="1:34" ht="15.5" x14ac:dyDescent="0.35">
      <c r="A229" s="99"/>
      <c r="B229" s="99"/>
      <c r="C229" s="112"/>
      <c r="D229" s="99"/>
      <c r="E229" s="99"/>
      <c r="F229" s="99"/>
      <c r="G229" s="99"/>
      <c r="H229" s="99"/>
      <c r="I229" s="99"/>
      <c r="J229" s="99"/>
      <c r="K229" s="99"/>
      <c r="L229" s="113"/>
      <c r="M229" s="113"/>
      <c r="N229" s="99"/>
      <c r="O229" s="99"/>
      <c r="P229" s="99"/>
      <c r="Q229" s="99"/>
      <c r="R229" s="99"/>
      <c r="S229" s="99"/>
      <c r="T229" s="99"/>
      <c r="U229" s="113"/>
      <c r="V229" s="99"/>
      <c r="W229" s="99"/>
      <c r="X229" s="99"/>
      <c r="Y229" s="99"/>
      <c r="Z229" s="99"/>
      <c r="AA229" s="99"/>
      <c r="AB229" s="99"/>
      <c r="AC229" s="99"/>
      <c r="AD229" s="99"/>
      <c r="AE229" s="99"/>
      <c r="AF229" s="99"/>
      <c r="AG229" s="99"/>
      <c r="AH229" s="99"/>
    </row>
    <row r="230" spans="1:34" ht="15.5" x14ac:dyDescent="0.35">
      <c r="A230" s="99"/>
      <c r="B230" s="99"/>
      <c r="C230" s="112"/>
      <c r="D230" s="99"/>
      <c r="E230" s="99"/>
      <c r="F230" s="99"/>
      <c r="G230" s="99"/>
      <c r="H230" s="99"/>
      <c r="I230" s="99"/>
      <c r="J230" s="99"/>
      <c r="K230" s="99"/>
      <c r="L230" s="113"/>
      <c r="M230" s="113"/>
      <c r="N230" s="99"/>
      <c r="O230" s="99"/>
      <c r="P230" s="99"/>
      <c r="Q230" s="99"/>
      <c r="R230" s="99"/>
      <c r="S230" s="99"/>
      <c r="T230" s="99"/>
      <c r="U230" s="113"/>
      <c r="V230" s="99"/>
      <c r="W230" s="99"/>
      <c r="X230" s="99"/>
      <c r="Y230" s="99"/>
      <c r="Z230" s="99"/>
      <c r="AA230" s="99"/>
      <c r="AB230" s="99"/>
      <c r="AC230" s="99"/>
      <c r="AD230" s="99"/>
      <c r="AE230" s="99"/>
      <c r="AF230" s="99"/>
      <c r="AG230" s="99"/>
      <c r="AH230" s="99"/>
    </row>
    <row r="231" spans="1:34" ht="15.5" x14ac:dyDescent="0.35">
      <c r="A231" s="99"/>
      <c r="B231" s="99"/>
      <c r="C231" s="112"/>
      <c r="D231" s="99"/>
      <c r="E231" s="99"/>
      <c r="F231" s="99"/>
      <c r="G231" s="99"/>
      <c r="H231" s="99"/>
      <c r="I231" s="99"/>
      <c r="J231" s="99"/>
      <c r="K231" s="99"/>
      <c r="L231" s="113"/>
      <c r="M231" s="113"/>
      <c r="N231" s="99"/>
      <c r="O231" s="99"/>
      <c r="P231" s="99"/>
      <c r="Q231" s="99"/>
      <c r="R231" s="99"/>
      <c r="S231" s="99"/>
      <c r="T231" s="99"/>
      <c r="U231" s="113"/>
      <c r="V231" s="99"/>
      <c r="W231" s="99"/>
      <c r="X231" s="99"/>
      <c r="Y231" s="99"/>
      <c r="Z231" s="99"/>
      <c r="AA231" s="99"/>
      <c r="AB231" s="99"/>
      <c r="AC231" s="99"/>
      <c r="AD231" s="99"/>
      <c r="AE231" s="99"/>
      <c r="AF231" s="99"/>
      <c r="AG231" s="99"/>
      <c r="AH231" s="99"/>
    </row>
    <row r="232" spans="1:34" ht="15.5" x14ac:dyDescent="0.35">
      <c r="A232" s="99"/>
      <c r="B232" s="99"/>
      <c r="C232" s="112"/>
      <c r="D232" s="99"/>
      <c r="E232" s="99"/>
      <c r="F232" s="99"/>
      <c r="G232" s="99"/>
      <c r="H232" s="99"/>
      <c r="I232" s="99"/>
      <c r="J232" s="99"/>
      <c r="K232" s="99"/>
      <c r="L232" s="113"/>
      <c r="M232" s="113"/>
      <c r="N232" s="99"/>
      <c r="O232" s="99"/>
      <c r="P232" s="99"/>
      <c r="Q232" s="99"/>
      <c r="R232" s="99"/>
      <c r="S232" s="99"/>
      <c r="T232" s="99"/>
      <c r="U232" s="113"/>
      <c r="V232" s="99"/>
      <c r="W232" s="99"/>
      <c r="X232" s="99"/>
      <c r="Y232" s="99"/>
      <c r="Z232" s="99"/>
      <c r="AA232" s="99"/>
      <c r="AB232" s="99"/>
      <c r="AC232" s="99"/>
      <c r="AD232" s="99"/>
      <c r="AE232" s="99"/>
      <c r="AF232" s="99"/>
      <c r="AG232" s="99"/>
      <c r="AH232" s="99"/>
    </row>
    <row r="233" spans="1:34" ht="15.5" x14ac:dyDescent="0.35">
      <c r="A233" s="99"/>
      <c r="B233" s="99"/>
      <c r="C233" s="112"/>
      <c r="D233" s="99"/>
      <c r="E233" s="99"/>
      <c r="F233" s="99"/>
      <c r="G233" s="99"/>
      <c r="H233" s="99"/>
      <c r="I233" s="99"/>
      <c r="J233" s="99"/>
      <c r="K233" s="99"/>
      <c r="L233" s="113"/>
      <c r="M233" s="113"/>
      <c r="N233" s="99"/>
      <c r="O233" s="99"/>
      <c r="P233" s="99"/>
      <c r="Q233" s="99"/>
      <c r="R233" s="99"/>
      <c r="S233" s="99"/>
      <c r="T233" s="99"/>
      <c r="U233" s="113"/>
      <c r="V233" s="99"/>
      <c r="W233" s="99"/>
      <c r="X233" s="99"/>
      <c r="Y233" s="99"/>
      <c r="Z233" s="99"/>
      <c r="AA233" s="99"/>
      <c r="AB233" s="99"/>
      <c r="AC233" s="99"/>
      <c r="AD233" s="99"/>
      <c r="AE233" s="99"/>
      <c r="AF233" s="99"/>
      <c r="AG233" s="99"/>
      <c r="AH233" s="99"/>
    </row>
    <row r="234" spans="1:34" ht="15.5" x14ac:dyDescent="0.35">
      <c r="A234" s="99"/>
      <c r="B234" s="99"/>
      <c r="C234" s="112"/>
      <c r="D234" s="99"/>
      <c r="E234" s="99"/>
      <c r="F234" s="99"/>
      <c r="G234" s="99"/>
      <c r="H234" s="99"/>
      <c r="I234" s="99"/>
      <c r="J234" s="99"/>
      <c r="K234" s="99"/>
      <c r="L234" s="113"/>
      <c r="M234" s="113"/>
      <c r="N234" s="99"/>
      <c r="O234" s="99"/>
      <c r="P234" s="99"/>
      <c r="Q234" s="99"/>
      <c r="R234" s="99"/>
      <c r="S234" s="99"/>
      <c r="T234" s="99"/>
      <c r="U234" s="113"/>
      <c r="V234" s="99"/>
      <c r="W234" s="99"/>
      <c r="X234" s="99"/>
      <c r="Y234" s="99"/>
      <c r="Z234" s="99"/>
      <c r="AA234" s="99"/>
      <c r="AB234" s="99"/>
      <c r="AC234" s="99"/>
      <c r="AD234" s="99"/>
      <c r="AE234" s="99"/>
      <c r="AF234" s="99"/>
      <c r="AG234" s="99"/>
      <c r="AH234" s="99"/>
    </row>
    <row r="235" spans="1:34" ht="15.5" x14ac:dyDescent="0.35">
      <c r="A235" s="99"/>
      <c r="B235" s="99"/>
      <c r="C235" s="112"/>
      <c r="D235" s="99"/>
      <c r="E235" s="99"/>
      <c r="F235" s="99"/>
      <c r="G235" s="99"/>
      <c r="H235" s="99"/>
      <c r="I235" s="99"/>
      <c r="J235" s="99"/>
      <c r="K235" s="99"/>
      <c r="L235" s="113"/>
      <c r="M235" s="113"/>
      <c r="N235" s="99"/>
      <c r="O235" s="99"/>
      <c r="P235" s="99"/>
      <c r="Q235" s="99"/>
      <c r="R235" s="99"/>
      <c r="S235" s="99"/>
      <c r="T235" s="99"/>
      <c r="U235" s="113"/>
      <c r="V235" s="99"/>
      <c r="W235" s="99"/>
      <c r="X235" s="99"/>
      <c r="Y235" s="99"/>
      <c r="Z235" s="99"/>
      <c r="AA235" s="99"/>
      <c r="AB235" s="99"/>
      <c r="AC235" s="99"/>
      <c r="AD235" s="99"/>
      <c r="AE235" s="99"/>
      <c r="AF235" s="99"/>
      <c r="AG235" s="99"/>
      <c r="AH235" s="99"/>
    </row>
    <row r="236" spans="1:34" ht="15.5" x14ac:dyDescent="0.35">
      <c r="A236" s="99"/>
      <c r="B236" s="99"/>
      <c r="C236" s="112"/>
      <c r="D236" s="99"/>
      <c r="E236" s="99"/>
      <c r="F236" s="99"/>
      <c r="G236" s="99"/>
      <c r="H236" s="99"/>
      <c r="I236" s="99"/>
      <c r="J236" s="99"/>
      <c r="K236" s="99"/>
      <c r="L236" s="113"/>
      <c r="M236" s="113"/>
      <c r="N236" s="99"/>
      <c r="O236" s="99"/>
      <c r="P236" s="99"/>
      <c r="Q236" s="99"/>
      <c r="R236" s="99"/>
      <c r="S236" s="99"/>
      <c r="T236" s="99"/>
      <c r="U236" s="113"/>
      <c r="V236" s="99"/>
      <c r="W236" s="99"/>
      <c r="X236" s="99"/>
      <c r="Y236" s="99"/>
      <c r="Z236" s="99"/>
      <c r="AA236" s="99"/>
      <c r="AB236" s="99"/>
      <c r="AC236" s="99"/>
      <c r="AD236" s="99"/>
      <c r="AE236" s="99"/>
      <c r="AF236" s="99"/>
      <c r="AG236" s="99"/>
      <c r="AH236" s="99"/>
    </row>
    <row r="237" spans="1:34" ht="15.5" x14ac:dyDescent="0.35">
      <c r="A237" s="99"/>
      <c r="B237" s="99"/>
      <c r="C237" s="112"/>
      <c r="D237" s="99"/>
      <c r="E237" s="99"/>
      <c r="F237" s="99"/>
      <c r="G237" s="99"/>
      <c r="H237" s="99"/>
      <c r="I237" s="99"/>
      <c r="J237" s="99"/>
      <c r="K237" s="99"/>
      <c r="L237" s="113"/>
      <c r="M237" s="113"/>
      <c r="N237" s="99"/>
      <c r="O237" s="99"/>
      <c r="P237" s="99"/>
      <c r="Q237" s="99"/>
      <c r="R237" s="99"/>
      <c r="S237" s="99"/>
      <c r="T237" s="99"/>
      <c r="U237" s="113"/>
      <c r="V237" s="99"/>
      <c r="W237" s="99"/>
      <c r="X237" s="99"/>
      <c r="Y237" s="99"/>
      <c r="Z237" s="99"/>
      <c r="AA237" s="99"/>
      <c r="AB237" s="99"/>
      <c r="AC237" s="99"/>
      <c r="AD237" s="99"/>
      <c r="AE237" s="99"/>
      <c r="AF237" s="99"/>
      <c r="AG237" s="99"/>
      <c r="AH237" s="99"/>
    </row>
    <row r="238" spans="1:34" ht="15.5" x14ac:dyDescent="0.35">
      <c r="A238" s="99"/>
      <c r="B238" s="99"/>
      <c r="C238" s="112"/>
      <c r="D238" s="99"/>
      <c r="E238" s="99"/>
      <c r="F238" s="99"/>
      <c r="G238" s="99"/>
      <c r="H238" s="99"/>
      <c r="I238" s="99"/>
      <c r="J238" s="99"/>
      <c r="K238" s="99"/>
      <c r="L238" s="113"/>
      <c r="M238" s="113"/>
      <c r="N238" s="99"/>
      <c r="O238" s="99"/>
      <c r="P238" s="99"/>
      <c r="Q238" s="99"/>
      <c r="R238" s="99"/>
      <c r="S238" s="99"/>
      <c r="T238" s="99"/>
      <c r="U238" s="113"/>
      <c r="V238" s="99"/>
      <c r="W238" s="99"/>
      <c r="X238" s="99"/>
      <c r="Y238" s="99"/>
      <c r="Z238" s="99"/>
      <c r="AA238" s="99"/>
      <c r="AB238" s="99"/>
      <c r="AC238" s="99"/>
      <c r="AD238" s="99"/>
      <c r="AE238" s="99"/>
      <c r="AF238" s="99"/>
      <c r="AG238" s="99"/>
      <c r="AH238" s="99"/>
    </row>
    <row r="239" spans="1:34" ht="15.5" x14ac:dyDescent="0.35">
      <c r="A239" s="99"/>
      <c r="B239" s="99"/>
      <c r="C239" s="112"/>
      <c r="D239" s="99"/>
      <c r="E239" s="99"/>
      <c r="F239" s="99"/>
      <c r="G239" s="99"/>
      <c r="H239" s="99"/>
      <c r="I239" s="99"/>
      <c r="J239" s="99"/>
      <c r="K239" s="99"/>
      <c r="L239" s="113"/>
      <c r="M239" s="113"/>
      <c r="N239" s="99"/>
      <c r="O239" s="99"/>
      <c r="P239" s="99"/>
      <c r="Q239" s="99"/>
      <c r="R239" s="99"/>
      <c r="S239" s="99"/>
      <c r="T239" s="99"/>
      <c r="U239" s="113"/>
      <c r="V239" s="99"/>
      <c r="W239" s="99"/>
      <c r="X239" s="99"/>
      <c r="Y239" s="99"/>
      <c r="Z239" s="99"/>
      <c r="AA239" s="99"/>
      <c r="AB239" s="99"/>
      <c r="AC239" s="99"/>
      <c r="AD239" s="99"/>
      <c r="AE239" s="99"/>
      <c r="AF239" s="99"/>
      <c r="AG239" s="99"/>
      <c r="AH239" s="99"/>
    </row>
    <row r="240" spans="1:34" ht="15.5" x14ac:dyDescent="0.35">
      <c r="A240" s="99"/>
      <c r="B240" s="99"/>
      <c r="C240" s="112"/>
      <c r="D240" s="99"/>
      <c r="E240" s="99"/>
      <c r="F240" s="99"/>
      <c r="G240" s="99"/>
      <c r="H240" s="99"/>
      <c r="I240" s="99"/>
      <c r="J240" s="99"/>
      <c r="K240" s="99"/>
      <c r="L240" s="113"/>
      <c r="M240" s="113"/>
      <c r="N240" s="99"/>
      <c r="O240" s="99"/>
      <c r="P240" s="99"/>
      <c r="Q240" s="99"/>
      <c r="R240" s="99"/>
      <c r="S240" s="99"/>
      <c r="T240" s="99"/>
      <c r="U240" s="113"/>
      <c r="V240" s="99"/>
      <c r="W240" s="99"/>
      <c r="X240" s="99"/>
      <c r="Y240" s="99"/>
      <c r="Z240" s="99"/>
      <c r="AA240" s="99"/>
      <c r="AB240" s="99"/>
      <c r="AC240" s="99"/>
      <c r="AD240" s="99"/>
      <c r="AE240" s="99"/>
      <c r="AF240" s="99"/>
      <c r="AG240" s="99"/>
      <c r="AH240" s="99"/>
    </row>
    <row r="241" spans="1:34" ht="15.5" x14ac:dyDescent="0.35">
      <c r="A241" s="99"/>
      <c r="B241" s="99"/>
      <c r="C241" s="112"/>
      <c r="D241" s="99"/>
      <c r="E241" s="99"/>
      <c r="F241" s="99"/>
      <c r="G241" s="99"/>
      <c r="H241" s="99"/>
      <c r="I241" s="99"/>
      <c r="J241" s="99"/>
      <c r="K241" s="99"/>
      <c r="L241" s="113"/>
      <c r="M241" s="113"/>
      <c r="N241" s="99"/>
      <c r="O241" s="99"/>
      <c r="P241" s="99"/>
      <c r="Q241" s="99"/>
      <c r="R241" s="99"/>
      <c r="S241" s="99"/>
      <c r="T241" s="99"/>
      <c r="U241" s="113"/>
      <c r="V241" s="99"/>
      <c r="W241" s="99"/>
      <c r="X241" s="99"/>
      <c r="Y241" s="99"/>
      <c r="Z241" s="99"/>
      <c r="AA241" s="99"/>
      <c r="AB241" s="99"/>
      <c r="AC241" s="99"/>
      <c r="AD241" s="99"/>
      <c r="AE241" s="99"/>
      <c r="AF241" s="99"/>
      <c r="AG241" s="99"/>
      <c r="AH241" s="99"/>
    </row>
    <row r="242" spans="1:34" ht="15.5" x14ac:dyDescent="0.35">
      <c r="A242" s="99"/>
      <c r="B242" s="99"/>
      <c r="C242" s="112"/>
      <c r="D242" s="99"/>
      <c r="E242" s="99"/>
      <c r="F242" s="99"/>
      <c r="G242" s="99"/>
      <c r="H242" s="99"/>
      <c r="I242" s="99"/>
      <c r="J242" s="99"/>
      <c r="K242" s="99"/>
      <c r="L242" s="113"/>
      <c r="M242" s="113"/>
      <c r="N242" s="99"/>
      <c r="O242" s="99"/>
      <c r="P242" s="99"/>
      <c r="Q242" s="99"/>
      <c r="R242" s="99"/>
      <c r="S242" s="99"/>
      <c r="T242" s="99"/>
      <c r="U242" s="113"/>
      <c r="V242" s="99"/>
      <c r="W242" s="99"/>
      <c r="X242" s="99"/>
      <c r="Y242" s="99"/>
      <c r="Z242" s="99"/>
      <c r="AA242" s="99"/>
      <c r="AB242" s="99"/>
      <c r="AC242" s="99"/>
      <c r="AD242" s="99"/>
      <c r="AE242" s="99"/>
      <c r="AF242" s="99"/>
      <c r="AG242" s="99"/>
      <c r="AH242" s="99"/>
    </row>
    <row r="243" spans="1:34" ht="15.5" x14ac:dyDescent="0.35">
      <c r="A243" s="99"/>
      <c r="B243" s="99"/>
      <c r="C243" s="112"/>
      <c r="D243" s="99"/>
      <c r="E243" s="99"/>
      <c r="F243" s="99"/>
      <c r="G243" s="99"/>
      <c r="H243" s="99"/>
      <c r="I243" s="99"/>
      <c r="J243" s="99"/>
      <c r="K243" s="99"/>
      <c r="L243" s="113"/>
      <c r="M243" s="113"/>
      <c r="N243" s="99"/>
      <c r="O243" s="99"/>
      <c r="P243" s="99"/>
      <c r="Q243" s="99"/>
      <c r="R243" s="99"/>
      <c r="S243" s="99"/>
      <c r="T243" s="99"/>
      <c r="U243" s="113"/>
      <c r="V243" s="99"/>
      <c r="W243" s="99"/>
      <c r="X243" s="99"/>
      <c r="Y243" s="99"/>
      <c r="Z243" s="99"/>
      <c r="AA243" s="99"/>
      <c r="AB243" s="99"/>
      <c r="AC243" s="99"/>
      <c r="AD243" s="99"/>
      <c r="AE243" s="99"/>
      <c r="AF243" s="99"/>
      <c r="AG243" s="99"/>
      <c r="AH243" s="99"/>
    </row>
    <row r="244" spans="1:34" ht="15.5" x14ac:dyDescent="0.35">
      <c r="A244" s="99"/>
      <c r="B244" s="99"/>
      <c r="C244" s="112"/>
      <c r="D244" s="99"/>
      <c r="E244" s="99"/>
      <c r="F244" s="99"/>
      <c r="G244" s="99"/>
      <c r="H244" s="99"/>
      <c r="I244" s="99"/>
      <c r="J244" s="99"/>
      <c r="K244" s="99"/>
      <c r="L244" s="113"/>
      <c r="M244" s="113"/>
      <c r="N244" s="99"/>
      <c r="O244" s="99"/>
      <c r="P244" s="99"/>
      <c r="Q244" s="99"/>
      <c r="R244" s="99"/>
      <c r="S244" s="99"/>
      <c r="T244" s="99"/>
      <c r="U244" s="113"/>
      <c r="V244" s="99"/>
      <c r="W244" s="99"/>
      <c r="X244" s="99"/>
      <c r="Y244" s="99"/>
      <c r="Z244" s="99"/>
      <c r="AA244" s="99"/>
      <c r="AB244" s="99"/>
      <c r="AC244" s="99"/>
      <c r="AD244" s="99"/>
      <c r="AE244" s="99"/>
      <c r="AF244" s="99"/>
      <c r="AG244" s="99"/>
      <c r="AH244" s="99"/>
    </row>
    <row r="245" spans="1:34" ht="15.5" x14ac:dyDescent="0.35">
      <c r="A245" s="99"/>
      <c r="B245" s="99"/>
      <c r="C245" s="112"/>
      <c r="D245" s="99"/>
      <c r="E245" s="99"/>
      <c r="F245" s="99"/>
      <c r="G245" s="99"/>
      <c r="H245" s="99"/>
      <c r="I245" s="99"/>
      <c r="J245" s="99"/>
      <c r="K245" s="99"/>
      <c r="L245" s="113"/>
      <c r="M245" s="113"/>
      <c r="N245" s="99"/>
      <c r="O245" s="99"/>
      <c r="P245" s="99"/>
      <c r="Q245" s="99"/>
      <c r="R245" s="99"/>
      <c r="S245" s="99"/>
      <c r="T245" s="99"/>
      <c r="U245" s="113"/>
      <c r="V245" s="99"/>
      <c r="W245" s="99"/>
      <c r="X245" s="99"/>
      <c r="Y245" s="99"/>
      <c r="Z245" s="99"/>
      <c r="AA245" s="99"/>
      <c r="AB245" s="99"/>
      <c r="AC245" s="99"/>
      <c r="AD245" s="99"/>
      <c r="AE245" s="99"/>
      <c r="AF245" s="99"/>
      <c r="AG245" s="99"/>
      <c r="AH245" s="99"/>
    </row>
    <row r="246" spans="1:34" ht="15.5" x14ac:dyDescent="0.35">
      <c r="A246" s="99"/>
      <c r="B246" s="99"/>
      <c r="C246" s="112"/>
      <c r="D246" s="99"/>
      <c r="E246" s="99"/>
      <c r="F246" s="99"/>
      <c r="G246" s="99"/>
      <c r="H246" s="99"/>
      <c r="I246" s="99"/>
      <c r="J246" s="99"/>
      <c r="K246" s="99"/>
      <c r="L246" s="113"/>
      <c r="M246" s="113"/>
      <c r="N246" s="99"/>
      <c r="O246" s="99"/>
      <c r="P246" s="99"/>
      <c r="Q246" s="99"/>
      <c r="R246" s="99"/>
      <c r="S246" s="99"/>
      <c r="T246" s="99"/>
      <c r="U246" s="113"/>
      <c r="V246" s="99"/>
      <c r="W246" s="99"/>
      <c r="X246" s="99"/>
      <c r="Y246" s="99"/>
      <c r="Z246" s="99"/>
      <c r="AA246" s="99"/>
      <c r="AB246" s="99"/>
      <c r="AC246" s="99"/>
      <c r="AD246" s="99"/>
      <c r="AE246" s="99"/>
      <c r="AF246" s="99"/>
      <c r="AG246" s="99"/>
      <c r="AH246" s="99"/>
    </row>
    <row r="247" spans="1:34" ht="15.5" x14ac:dyDescent="0.35">
      <c r="A247" s="99"/>
      <c r="B247" s="99"/>
      <c r="C247" s="112"/>
      <c r="D247" s="99"/>
      <c r="E247" s="99"/>
      <c r="F247" s="99"/>
      <c r="G247" s="99"/>
      <c r="H247" s="99"/>
      <c r="I247" s="99"/>
      <c r="J247" s="99"/>
      <c r="K247" s="99"/>
      <c r="L247" s="113"/>
      <c r="M247" s="113"/>
      <c r="N247" s="99"/>
      <c r="O247" s="99"/>
      <c r="P247" s="99"/>
      <c r="Q247" s="99"/>
      <c r="R247" s="99"/>
      <c r="S247" s="99"/>
      <c r="T247" s="99"/>
      <c r="U247" s="113"/>
      <c r="V247" s="99"/>
      <c r="W247" s="99"/>
      <c r="X247" s="99"/>
      <c r="Y247" s="99"/>
      <c r="Z247" s="99"/>
      <c r="AA247" s="99"/>
      <c r="AB247" s="99"/>
      <c r="AC247" s="99"/>
      <c r="AD247" s="99"/>
      <c r="AE247" s="99"/>
      <c r="AF247" s="99"/>
      <c r="AG247" s="99"/>
      <c r="AH247" s="99"/>
    </row>
    <row r="248" spans="1:34" ht="15.5" x14ac:dyDescent="0.35">
      <c r="A248" s="99"/>
      <c r="B248" s="99"/>
      <c r="C248" s="112"/>
      <c r="D248" s="99"/>
      <c r="E248" s="99"/>
      <c r="F248" s="99"/>
      <c r="G248" s="99"/>
      <c r="H248" s="99"/>
      <c r="I248" s="99"/>
      <c r="J248" s="99"/>
      <c r="K248" s="99"/>
      <c r="L248" s="113"/>
      <c r="M248" s="113"/>
      <c r="N248" s="99"/>
      <c r="O248" s="99"/>
      <c r="P248" s="99"/>
      <c r="Q248" s="99"/>
      <c r="R248" s="99"/>
      <c r="S248" s="99"/>
      <c r="T248" s="99"/>
      <c r="U248" s="113"/>
      <c r="V248" s="99"/>
      <c r="W248" s="99"/>
      <c r="X248" s="99"/>
      <c r="Y248" s="99"/>
      <c r="Z248" s="99"/>
      <c r="AA248" s="99"/>
      <c r="AB248" s="99"/>
      <c r="AC248" s="99"/>
      <c r="AD248" s="99"/>
      <c r="AE248" s="99"/>
      <c r="AF248" s="99"/>
      <c r="AG248" s="99"/>
      <c r="AH248" s="99"/>
    </row>
    <row r="249" spans="1:34" ht="15.5" x14ac:dyDescent="0.35">
      <c r="A249" s="99"/>
      <c r="B249" s="99"/>
      <c r="C249" s="112"/>
      <c r="D249" s="99"/>
      <c r="E249" s="99"/>
      <c r="F249" s="99"/>
      <c r="G249" s="99"/>
      <c r="H249" s="99"/>
      <c r="I249" s="99"/>
      <c r="J249" s="99"/>
      <c r="K249" s="99"/>
      <c r="L249" s="113"/>
      <c r="M249" s="113"/>
      <c r="N249" s="99"/>
      <c r="O249" s="99"/>
      <c r="P249" s="99"/>
      <c r="Q249" s="99"/>
      <c r="R249" s="99"/>
      <c r="S249" s="99"/>
      <c r="T249" s="99"/>
      <c r="U249" s="113"/>
      <c r="V249" s="99"/>
      <c r="W249" s="99"/>
      <c r="X249" s="99"/>
      <c r="Y249" s="99"/>
      <c r="Z249" s="99"/>
      <c r="AA249" s="99"/>
      <c r="AB249" s="99"/>
      <c r="AC249" s="99"/>
      <c r="AD249" s="99"/>
      <c r="AE249" s="99"/>
      <c r="AF249" s="99"/>
      <c r="AG249" s="99"/>
      <c r="AH249" s="99"/>
    </row>
    <row r="250" spans="1:34" ht="15.5" x14ac:dyDescent="0.35">
      <c r="A250" s="99"/>
      <c r="B250" s="99"/>
      <c r="C250" s="112"/>
      <c r="D250" s="99"/>
      <c r="E250" s="99"/>
      <c r="F250" s="99"/>
      <c r="G250" s="99"/>
      <c r="H250" s="99"/>
      <c r="I250" s="99"/>
      <c r="J250" s="99"/>
      <c r="K250" s="99"/>
      <c r="L250" s="113"/>
      <c r="M250" s="113"/>
      <c r="N250" s="99"/>
      <c r="O250" s="99"/>
      <c r="P250" s="99"/>
      <c r="Q250" s="99"/>
      <c r="R250" s="99"/>
      <c r="S250" s="99"/>
      <c r="T250" s="99"/>
      <c r="U250" s="113"/>
      <c r="V250" s="99"/>
      <c r="W250" s="99"/>
      <c r="X250" s="99"/>
      <c r="Y250" s="99"/>
      <c r="Z250" s="99"/>
      <c r="AA250" s="99"/>
      <c r="AB250" s="99"/>
      <c r="AC250" s="99"/>
      <c r="AD250" s="99"/>
      <c r="AE250" s="99"/>
      <c r="AF250" s="99"/>
      <c r="AG250" s="99"/>
      <c r="AH250" s="99"/>
    </row>
    <row r="251" spans="1:34" ht="15.5" x14ac:dyDescent="0.35">
      <c r="A251" s="99"/>
      <c r="B251" s="99"/>
      <c r="C251" s="112"/>
      <c r="D251" s="99"/>
      <c r="E251" s="99"/>
      <c r="F251" s="99"/>
      <c r="G251" s="99"/>
      <c r="H251" s="99"/>
      <c r="I251" s="99"/>
      <c r="J251" s="99"/>
      <c r="K251" s="99"/>
      <c r="L251" s="113"/>
      <c r="M251" s="113"/>
      <c r="N251" s="99"/>
      <c r="O251" s="99"/>
      <c r="P251" s="99"/>
      <c r="Q251" s="99"/>
      <c r="R251" s="99"/>
      <c r="S251" s="99"/>
      <c r="T251" s="99"/>
      <c r="U251" s="113"/>
      <c r="V251" s="99"/>
      <c r="W251" s="99"/>
      <c r="X251" s="99"/>
      <c r="Y251" s="99"/>
      <c r="Z251" s="99"/>
      <c r="AA251" s="99"/>
      <c r="AB251" s="99"/>
      <c r="AC251" s="99"/>
      <c r="AD251" s="99"/>
      <c r="AE251" s="99"/>
      <c r="AF251" s="99"/>
      <c r="AG251" s="99"/>
      <c r="AH251" s="99"/>
    </row>
    <row r="252" spans="1:34" ht="15.5" x14ac:dyDescent="0.35">
      <c r="A252" s="99"/>
      <c r="B252" s="99"/>
      <c r="C252" s="112"/>
      <c r="D252" s="99"/>
      <c r="E252" s="99"/>
      <c r="F252" s="99"/>
      <c r="G252" s="99"/>
      <c r="H252" s="99"/>
      <c r="I252" s="99"/>
      <c r="J252" s="99"/>
      <c r="K252" s="99"/>
      <c r="L252" s="113"/>
      <c r="M252" s="113"/>
      <c r="N252" s="99"/>
      <c r="O252" s="99"/>
      <c r="P252" s="99"/>
      <c r="Q252" s="99"/>
      <c r="R252" s="99"/>
      <c r="S252" s="99"/>
      <c r="T252" s="99"/>
      <c r="U252" s="113"/>
      <c r="V252" s="99"/>
      <c r="W252" s="99"/>
      <c r="X252" s="99"/>
      <c r="Y252" s="99"/>
      <c r="Z252" s="99"/>
      <c r="AA252" s="99"/>
      <c r="AB252" s="99"/>
      <c r="AC252" s="99"/>
      <c r="AD252" s="99"/>
      <c r="AE252" s="99"/>
      <c r="AF252" s="99"/>
      <c r="AG252" s="99"/>
      <c r="AH252" s="99"/>
    </row>
    <row r="253" spans="1:34" ht="15.5" x14ac:dyDescent="0.35">
      <c r="A253" s="99"/>
      <c r="B253" s="99"/>
      <c r="C253" s="112"/>
      <c r="D253" s="99"/>
      <c r="E253" s="99"/>
      <c r="F253" s="99"/>
      <c r="G253" s="99"/>
      <c r="H253" s="99"/>
      <c r="I253" s="99"/>
      <c r="J253" s="99"/>
      <c r="K253" s="99"/>
      <c r="L253" s="113"/>
      <c r="M253" s="113"/>
      <c r="N253" s="99"/>
      <c r="O253" s="99"/>
      <c r="P253" s="99"/>
      <c r="Q253" s="99"/>
      <c r="R253" s="99"/>
      <c r="S253" s="99"/>
      <c r="T253" s="99"/>
      <c r="U253" s="113"/>
      <c r="V253" s="99"/>
      <c r="W253" s="99"/>
      <c r="X253" s="99"/>
      <c r="Y253" s="99"/>
      <c r="Z253" s="99"/>
      <c r="AA253" s="99"/>
      <c r="AB253" s="99"/>
      <c r="AC253" s="99"/>
      <c r="AD253" s="99"/>
      <c r="AE253" s="99"/>
      <c r="AF253" s="99"/>
      <c r="AG253" s="99"/>
      <c r="AH253" s="99"/>
    </row>
    <row r="254" spans="1:34" ht="15.5" x14ac:dyDescent="0.35">
      <c r="A254" s="99"/>
      <c r="B254" s="99"/>
      <c r="C254" s="112"/>
      <c r="D254" s="99"/>
      <c r="E254" s="99"/>
      <c r="F254" s="99"/>
      <c r="G254" s="99"/>
      <c r="H254" s="99"/>
      <c r="I254" s="99"/>
      <c r="J254" s="99"/>
      <c r="K254" s="99"/>
      <c r="L254" s="113"/>
      <c r="M254" s="113"/>
      <c r="N254" s="99"/>
      <c r="O254" s="99"/>
      <c r="P254" s="99"/>
      <c r="Q254" s="99"/>
      <c r="R254" s="99"/>
      <c r="S254" s="99"/>
      <c r="T254" s="99"/>
      <c r="U254" s="113"/>
      <c r="V254" s="99"/>
      <c r="W254" s="99"/>
      <c r="X254" s="99"/>
      <c r="Y254" s="99"/>
      <c r="Z254" s="99"/>
      <c r="AA254" s="99"/>
      <c r="AB254" s="99"/>
      <c r="AC254" s="99"/>
      <c r="AD254" s="99"/>
      <c r="AE254" s="99"/>
      <c r="AF254" s="99"/>
      <c r="AG254" s="99"/>
      <c r="AH254" s="99"/>
    </row>
    <row r="255" spans="1:34" ht="15.5" x14ac:dyDescent="0.35">
      <c r="A255" s="99"/>
      <c r="B255" s="99"/>
      <c r="C255" s="112"/>
      <c r="D255" s="99"/>
      <c r="E255" s="99"/>
      <c r="F255" s="99"/>
      <c r="G255" s="99"/>
      <c r="H255" s="99"/>
      <c r="I255" s="99"/>
      <c r="J255" s="99"/>
      <c r="K255" s="99"/>
      <c r="L255" s="113"/>
      <c r="M255" s="113"/>
      <c r="N255" s="99"/>
      <c r="O255" s="99"/>
      <c r="P255" s="99"/>
      <c r="Q255" s="99"/>
      <c r="R255" s="99"/>
      <c r="S255" s="99"/>
      <c r="T255" s="99"/>
      <c r="U255" s="113"/>
      <c r="V255" s="99"/>
      <c r="W255" s="99"/>
      <c r="X255" s="99"/>
      <c r="Y255" s="99"/>
      <c r="Z255" s="99"/>
      <c r="AA255" s="99"/>
      <c r="AB255" s="99"/>
      <c r="AC255" s="99"/>
      <c r="AD255" s="99"/>
      <c r="AE255" s="99"/>
      <c r="AF255" s="99"/>
      <c r="AG255" s="99"/>
      <c r="AH255" s="99"/>
    </row>
    <row r="256" spans="1:34" ht="15.5" x14ac:dyDescent="0.35">
      <c r="A256" s="99"/>
      <c r="B256" s="99"/>
      <c r="C256" s="112"/>
      <c r="D256" s="99"/>
      <c r="E256" s="99"/>
      <c r="F256" s="99"/>
      <c r="G256" s="99"/>
      <c r="H256" s="99"/>
      <c r="I256" s="99"/>
      <c r="J256" s="99"/>
      <c r="K256" s="99"/>
      <c r="L256" s="113"/>
      <c r="M256" s="113"/>
      <c r="N256" s="99"/>
      <c r="O256" s="99"/>
      <c r="P256" s="99"/>
      <c r="Q256" s="99"/>
      <c r="R256" s="99"/>
      <c r="S256" s="99"/>
      <c r="T256" s="99"/>
      <c r="U256" s="113"/>
      <c r="V256" s="99"/>
      <c r="W256" s="99"/>
      <c r="X256" s="99"/>
      <c r="Y256" s="99"/>
      <c r="Z256" s="99"/>
      <c r="AA256" s="99"/>
      <c r="AB256" s="99"/>
      <c r="AC256" s="99"/>
      <c r="AD256" s="99"/>
      <c r="AE256" s="99"/>
      <c r="AF256" s="99"/>
      <c r="AG256" s="99"/>
      <c r="AH256" s="99"/>
    </row>
    <row r="257" spans="1:34" ht="15.5" x14ac:dyDescent="0.35">
      <c r="A257" s="99"/>
      <c r="B257" s="99"/>
      <c r="C257" s="112"/>
      <c r="D257" s="99"/>
      <c r="E257" s="99"/>
      <c r="F257" s="99"/>
      <c r="G257" s="99"/>
      <c r="H257" s="99"/>
      <c r="I257" s="99"/>
      <c r="J257" s="99"/>
      <c r="K257" s="99"/>
      <c r="L257" s="113"/>
      <c r="M257" s="113"/>
      <c r="N257" s="99"/>
      <c r="O257" s="99"/>
      <c r="P257" s="99"/>
      <c r="Q257" s="99"/>
      <c r="R257" s="99"/>
      <c r="S257" s="99"/>
      <c r="T257" s="99"/>
      <c r="U257" s="113"/>
      <c r="V257" s="99"/>
      <c r="W257" s="99"/>
      <c r="X257" s="99"/>
      <c r="Y257" s="99"/>
      <c r="Z257" s="99"/>
      <c r="AA257" s="99"/>
      <c r="AB257" s="99"/>
      <c r="AC257" s="99"/>
      <c r="AD257" s="99"/>
      <c r="AE257" s="99"/>
      <c r="AF257" s="99"/>
      <c r="AG257" s="99"/>
      <c r="AH257" s="99"/>
    </row>
    <row r="258" spans="1:34" ht="15.5" x14ac:dyDescent="0.35">
      <c r="A258" s="99"/>
      <c r="B258" s="99"/>
      <c r="C258" s="112"/>
      <c r="D258" s="99"/>
      <c r="E258" s="99"/>
      <c r="F258" s="99"/>
      <c r="G258" s="99"/>
      <c r="H258" s="99"/>
      <c r="I258" s="99"/>
      <c r="J258" s="99"/>
      <c r="K258" s="99"/>
      <c r="L258" s="113"/>
      <c r="M258" s="113"/>
      <c r="N258" s="99"/>
      <c r="O258" s="99"/>
      <c r="P258" s="99"/>
      <c r="Q258" s="99"/>
      <c r="R258" s="99"/>
      <c r="S258" s="99"/>
      <c r="T258" s="99"/>
      <c r="U258" s="113"/>
      <c r="V258" s="99"/>
      <c r="W258" s="99"/>
      <c r="X258" s="99"/>
      <c r="Y258" s="99"/>
      <c r="Z258" s="99"/>
      <c r="AA258" s="99"/>
      <c r="AB258" s="99"/>
      <c r="AC258" s="99"/>
      <c r="AD258" s="99"/>
      <c r="AE258" s="99"/>
      <c r="AF258" s="99"/>
      <c r="AG258" s="99"/>
      <c r="AH258" s="99"/>
    </row>
    <row r="259" spans="1:34" ht="15.5" x14ac:dyDescent="0.35">
      <c r="A259" s="99"/>
      <c r="B259" s="99"/>
      <c r="C259" s="112"/>
      <c r="D259" s="99"/>
      <c r="E259" s="99"/>
      <c r="F259" s="99"/>
      <c r="G259" s="99"/>
      <c r="H259" s="99"/>
      <c r="I259" s="99"/>
      <c r="J259" s="99"/>
      <c r="K259" s="99"/>
      <c r="L259" s="113"/>
      <c r="M259" s="113"/>
      <c r="N259" s="99"/>
      <c r="O259" s="99"/>
      <c r="P259" s="99"/>
      <c r="Q259" s="99"/>
      <c r="R259" s="99"/>
      <c r="S259" s="99"/>
      <c r="T259" s="99"/>
      <c r="U259" s="113"/>
      <c r="V259" s="99"/>
      <c r="W259" s="99"/>
      <c r="X259" s="99"/>
      <c r="Y259" s="99"/>
      <c r="Z259" s="99"/>
      <c r="AA259" s="99"/>
      <c r="AB259" s="99"/>
      <c r="AC259" s="99"/>
      <c r="AD259" s="99"/>
      <c r="AE259" s="99"/>
      <c r="AF259" s="99"/>
      <c r="AG259" s="99"/>
      <c r="AH259" s="99"/>
    </row>
    <row r="260" spans="1:34" ht="15.5" x14ac:dyDescent="0.35">
      <c r="A260" s="99"/>
      <c r="B260" s="99"/>
      <c r="C260" s="112"/>
      <c r="D260" s="99"/>
      <c r="E260" s="99"/>
      <c r="F260" s="99"/>
      <c r="G260" s="99"/>
      <c r="H260" s="99"/>
      <c r="I260" s="99"/>
      <c r="J260" s="99"/>
      <c r="K260" s="99"/>
      <c r="L260" s="113"/>
      <c r="M260" s="113"/>
      <c r="N260" s="99"/>
      <c r="O260" s="99"/>
      <c r="P260" s="99"/>
      <c r="Q260" s="99"/>
      <c r="R260" s="99"/>
      <c r="S260" s="99"/>
      <c r="T260" s="99"/>
      <c r="U260" s="113"/>
      <c r="V260" s="99"/>
      <c r="W260" s="99"/>
      <c r="X260" s="99"/>
      <c r="Y260" s="99"/>
      <c r="Z260" s="99"/>
      <c r="AA260" s="99"/>
      <c r="AB260" s="99"/>
      <c r="AC260" s="99"/>
      <c r="AD260" s="99"/>
      <c r="AE260" s="99"/>
      <c r="AF260" s="99"/>
      <c r="AG260" s="99"/>
      <c r="AH260" s="99"/>
    </row>
    <row r="261" spans="1:34" ht="15.5" x14ac:dyDescent="0.35">
      <c r="A261" s="99"/>
      <c r="B261" s="99"/>
      <c r="C261" s="112"/>
      <c r="D261" s="99"/>
      <c r="E261" s="99"/>
      <c r="F261" s="99"/>
      <c r="G261" s="99"/>
      <c r="H261" s="99"/>
      <c r="I261" s="99"/>
      <c r="J261" s="99"/>
      <c r="K261" s="99"/>
      <c r="L261" s="113"/>
      <c r="M261" s="113"/>
      <c r="N261" s="99"/>
      <c r="O261" s="99"/>
      <c r="P261" s="99"/>
      <c r="Q261" s="99"/>
      <c r="R261" s="99"/>
      <c r="S261" s="99"/>
      <c r="T261" s="99"/>
      <c r="U261" s="113"/>
      <c r="V261" s="99"/>
      <c r="W261" s="99"/>
      <c r="X261" s="99"/>
      <c r="Y261" s="99"/>
      <c r="Z261" s="99"/>
      <c r="AA261" s="99"/>
      <c r="AB261" s="99"/>
      <c r="AC261" s="99"/>
      <c r="AD261" s="99"/>
      <c r="AE261" s="99"/>
      <c r="AF261" s="99"/>
      <c r="AG261" s="99"/>
      <c r="AH261" s="99"/>
    </row>
    <row r="262" spans="1:34" ht="15.5" x14ac:dyDescent="0.35">
      <c r="A262" s="99"/>
      <c r="B262" s="99"/>
      <c r="C262" s="112"/>
      <c r="D262" s="99"/>
      <c r="E262" s="99"/>
      <c r="F262" s="99"/>
      <c r="G262" s="99"/>
      <c r="H262" s="99"/>
      <c r="I262" s="99"/>
      <c r="J262" s="99"/>
      <c r="K262" s="99"/>
      <c r="L262" s="113"/>
      <c r="M262" s="113"/>
      <c r="N262" s="99"/>
      <c r="O262" s="99"/>
      <c r="P262" s="99"/>
      <c r="Q262" s="99"/>
      <c r="R262" s="99"/>
      <c r="S262" s="99"/>
      <c r="T262" s="99"/>
      <c r="U262" s="113"/>
      <c r="V262" s="99"/>
      <c r="W262" s="99"/>
      <c r="X262" s="99"/>
      <c r="Y262" s="99"/>
      <c r="Z262" s="99"/>
      <c r="AA262" s="99"/>
      <c r="AB262" s="99"/>
      <c r="AC262" s="99"/>
      <c r="AD262" s="99"/>
      <c r="AE262" s="99"/>
      <c r="AF262" s="99"/>
      <c r="AG262" s="99"/>
      <c r="AH262" s="99"/>
    </row>
    <row r="263" spans="1:34" ht="15.5" x14ac:dyDescent="0.35">
      <c r="A263" s="99"/>
      <c r="B263" s="99"/>
      <c r="C263" s="112"/>
      <c r="D263" s="99"/>
      <c r="E263" s="99"/>
      <c r="F263" s="99"/>
      <c r="G263" s="99"/>
      <c r="H263" s="99"/>
      <c r="I263" s="99"/>
      <c r="J263" s="99"/>
      <c r="K263" s="99"/>
      <c r="L263" s="113"/>
      <c r="M263" s="113"/>
      <c r="N263" s="99"/>
      <c r="O263" s="99"/>
      <c r="P263" s="99"/>
      <c r="Q263" s="99"/>
      <c r="R263" s="99"/>
      <c r="S263" s="99"/>
      <c r="T263" s="99"/>
      <c r="U263" s="113"/>
      <c r="V263" s="99"/>
      <c r="W263" s="99"/>
      <c r="X263" s="99"/>
      <c r="Y263" s="99"/>
      <c r="Z263" s="99"/>
      <c r="AA263" s="99"/>
      <c r="AB263" s="99"/>
      <c r="AC263" s="99"/>
      <c r="AD263" s="99"/>
      <c r="AE263" s="99"/>
      <c r="AF263" s="99"/>
      <c r="AG263" s="99"/>
      <c r="AH263" s="99"/>
    </row>
    <row r="264" spans="1:34" ht="15.5" x14ac:dyDescent="0.35">
      <c r="A264" s="99"/>
      <c r="B264" s="99"/>
      <c r="C264" s="112"/>
      <c r="D264" s="99"/>
      <c r="E264" s="99"/>
      <c r="F264" s="99"/>
      <c r="G264" s="99"/>
      <c r="H264" s="99"/>
      <c r="I264" s="99"/>
      <c r="J264" s="99"/>
      <c r="K264" s="99"/>
      <c r="L264" s="113"/>
      <c r="M264" s="113"/>
      <c r="N264" s="99"/>
      <c r="O264" s="99"/>
      <c r="P264" s="99"/>
      <c r="Q264" s="99"/>
      <c r="R264" s="99"/>
      <c r="S264" s="99"/>
      <c r="T264" s="99"/>
      <c r="U264" s="113"/>
      <c r="V264" s="99"/>
      <c r="W264" s="99"/>
      <c r="X264" s="99"/>
      <c r="Y264" s="99"/>
      <c r="Z264" s="99"/>
      <c r="AA264" s="99"/>
      <c r="AB264" s="99"/>
      <c r="AC264" s="99"/>
      <c r="AD264" s="99"/>
      <c r="AE264" s="99"/>
      <c r="AF264" s="99"/>
      <c r="AG264" s="99"/>
      <c r="AH264" s="99"/>
    </row>
    <row r="265" spans="1:34" ht="15.5" x14ac:dyDescent="0.35">
      <c r="A265" s="99"/>
      <c r="B265" s="99"/>
      <c r="C265" s="112"/>
      <c r="D265" s="99"/>
      <c r="E265" s="99"/>
      <c r="F265" s="99"/>
      <c r="G265" s="99"/>
      <c r="H265" s="99"/>
      <c r="I265" s="99"/>
      <c r="J265" s="99"/>
      <c r="K265" s="99"/>
      <c r="L265" s="113"/>
      <c r="M265" s="113"/>
      <c r="N265" s="99"/>
      <c r="O265" s="99"/>
      <c r="P265" s="99"/>
      <c r="Q265" s="99"/>
      <c r="R265" s="99"/>
      <c r="S265" s="99"/>
      <c r="T265" s="99"/>
      <c r="U265" s="113"/>
      <c r="V265" s="99"/>
      <c r="W265" s="99"/>
      <c r="X265" s="99"/>
      <c r="Y265" s="99"/>
      <c r="Z265" s="99"/>
      <c r="AA265" s="99"/>
      <c r="AB265" s="99"/>
      <c r="AC265" s="99"/>
      <c r="AD265" s="99"/>
      <c r="AE265" s="99"/>
      <c r="AF265" s="99"/>
      <c r="AG265" s="99"/>
      <c r="AH265" s="99"/>
    </row>
    <row r="266" spans="1:34" ht="15.5" x14ac:dyDescent="0.35">
      <c r="A266" s="99"/>
      <c r="B266" s="99"/>
      <c r="C266" s="112"/>
      <c r="D266" s="99"/>
      <c r="E266" s="99"/>
      <c r="F266" s="99"/>
      <c r="G266" s="99"/>
      <c r="H266" s="99"/>
      <c r="I266" s="99"/>
      <c r="J266" s="99"/>
      <c r="K266" s="99"/>
      <c r="L266" s="113"/>
      <c r="M266" s="113"/>
      <c r="N266" s="99"/>
      <c r="O266" s="99"/>
      <c r="P266" s="99"/>
      <c r="Q266" s="99"/>
      <c r="R266" s="99"/>
      <c r="S266" s="99"/>
      <c r="T266" s="99"/>
      <c r="U266" s="113"/>
      <c r="V266" s="99"/>
      <c r="W266" s="99"/>
      <c r="X266" s="99"/>
      <c r="Y266" s="99"/>
      <c r="Z266" s="99"/>
      <c r="AA266" s="99"/>
      <c r="AB266" s="99"/>
      <c r="AC266" s="99"/>
      <c r="AD266" s="99"/>
      <c r="AE266" s="99"/>
      <c r="AF266" s="99"/>
      <c r="AG266" s="99"/>
      <c r="AH266" s="99"/>
    </row>
    <row r="267" spans="1:34" ht="15.5" x14ac:dyDescent="0.35">
      <c r="A267" s="99"/>
      <c r="B267" s="99"/>
      <c r="C267" s="112"/>
      <c r="D267" s="99"/>
      <c r="E267" s="99"/>
      <c r="F267" s="99"/>
      <c r="G267" s="99"/>
      <c r="H267" s="99"/>
      <c r="I267" s="99"/>
      <c r="J267" s="99"/>
      <c r="K267" s="99"/>
      <c r="L267" s="113"/>
      <c r="M267" s="113"/>
      <c r="N267" s="99"/>
      <c r="O267" s="99"/>
      <c r="P267" s="99"/>
      <c r="Q267" s="99"/>
      <c r="R267" s="99"/>
      <c r="S267" s="99"/>
      <c r="T267" s="99"/>
      <c r="U267" s="113"/>
      <c r="V267" s="99"/>
      <c r="W267" s="99"/>
      <c r="X267" s="99"/>
      <c r="Y267" s="99"/>
      <c r="Z267" s="99"/>
      <c r="AA267" s="99"/>
      <c r="AB267" s="99"/>
      <c r="AC267" s="99"/>
      <c r="AD267" s="99"/>
      <c r="AE267" s="99"/>
      <c r="AF267" s="99"/>
      <c r="AG267" s="99"/>
      <c r="AH267" s="99"/>
    </row>
    <row r="268" spans="1:34" ht="15.5" x14ac:dyDescent="0.35">
      <c r="A268" s="99"/>
      <c r="B268" s="99"/>
      <c r="C268" s="112"/>
      <c r="D268" s="99"/>
      <c r="E268" s="99"/>
      <c r="F268" s="99"/>
      <c r="G268" s="99"/>
      <c r="H268" s="99"/>
      <c r="I268" s="99"/>
      <c r="J268" s="99"/>
      <c r="K268" s="99"/>
      <c r="L268" s="113"/>
      <c r="M268" s="113"/>
      <c r="N268" s="99"/>
      <c r="O268" s="99"/>
      <c r="P268" s="99"/>
      <c r="Q268" s="99"/>
      <c r="R268" s="99"/>
      <c r="S268" s="99"/>
      <c r="T268" s="99"/>
      <c r="U268" s="113"/>
      <c r="V268" s="99"/>
      <c r="W268" s="99"/>
      <c r="X268" s="99"/>
      <c r="Y268" s="99"/>
      <c r="Z268" s="99"/>
      <c r="AA268" s="99"/>
      <c r="AB268" s="99"/>
      <c r="AC268" s="99"/>
      <c r="AD268" s="99"/>
      <c r="AE268" s="99"/>
      <c r="AF268" s="99"/>
      <c r="AG268" s="99"/>
      <c r="AH268" s="99"/>
    </row>
    <row r="269" spans="1:34" ht="15.5" x14ac:dyDescent="0.35">
      <c r="A269" s="99"/>
      <c r="B269" s="99"/>
      <c r="C269" s="112"/>
      <c r="D269" s="99"/>
      <c r="E269" s="99"/>
      <c r="F269" s="99"/>
      <c r="G269" s="99"/>
      <c r="H269" s="99"/>
      <c r="I269" s="99"/>
      <c r="J269" s="99"/>
      <c r="K269" s="99"/>
      <c r="L269" s="113"/>
      <c r="M269" s="113"/>
      <c r="N269" s="99"/>
      <c r="O269" s="99"/>
      <c r="P269" s="99"/>
      <c r="Q269" s="99"/>
      <c r="R269" s="99"/>
      <c r="S269" s="99"/>
      <c r="T269" s="99"/>
      <c r="U269" s="113"/>
      <c r="V269" s="99"/>
      <c r="W269" s="99"/>
      <c r="X269" s="99"/>
      <c r="Y269" s="99"/>
      <c r="Z269" s="99"/>
      <c r="AA269" s="99"/>
      <c r="AB269" s="99"/>
      <c r="AC269" s="99"/>
      <c r="AD269" s="99"/>
      <c r="AE269" s="99"/>
      <c r="AF269" s="99"/>
      <c r="AG269" s="99"/>
      <c r="AH269" s="99"/>
    </row>
    <row r="270" spans="1:34" ht="15.5" x14ac:dyDescent="0.35">
      <c r="A270" s="99"/>
      <c r="B270" s="99"/>
      <c r="C270" s="112"/>
      <c r="D270" s="99"/>
      <c r="E270" s="99"/>
      <c r="F270" s="99"/>
      <c r="G270" s="99"/>
      <c r="H270" s="99"/>
      <c r="I270" s="99"/>
      <c r="J270" s="99"/>
      <c r="K270" s="99"/>
      <c r="L270" s="113"/>
      <c r="M270" s="113"/>
      <c r="N270" s="99"/>
      <c r="O270" s="99"/>
      <c r="P270" s="99"/>
      <c r="Q270" s="99"/>
      <c r="R270" s="99"/>
      <c r="S270" s="99"/>
      <c r="T270" s="99"/>
      <c r="U270" s="113"/>
      <c r="V270" s="99"/>
      <c r="W270" s="99"/>
      <c r="X270" s="99"/>
      <c r="Y270" s="99"/>
      <c r="Z270" s="99"/>
      <c r="AA270" s="99"/>
      <c r="AB270" s="99"/>
      <c r="AC270" s="99"/>
      <c r="AD270" s="99"/>
      <c r="AE270" s="99"/>
      <c r="AF270" s="99"/>
      <c r="AG270" s="99"/>
      <c r="AH270" s="99"/>
    </row>
    <row r="271" spans="1:34" ht="15.5" x14ac:dyDescent="0.35">
      <c r="A271" s="99"/>
      <c r="B271" s="99"/>
      <c r="C271" s="112"/>
      <c r="D271" s="99"/>
      <c r="E271" s="99"/>
      <c r="F271" s="99"/>
      <c r="G271" s="99"/>
      <c r="H271" s="99"/>
      <c r="I271" s="99"/>
      <c r="J271" s="99"/>
      <c r="K271" s="99"/>
      <c r="L271" s="113"/>
      <c r="M271" s="113"/>
      <c r="N271" s="99"/>
      <c r="O271" s="99"/>
      <c r="P271" s="99"/>
      <c r="Q271" s="99"/>
      <c r="R271" s="99"/>
      <c r="S271" s="99"/>
      <c r="T271" s="99"/>
      <c r="U271" s="113"/>
      <c r="V271" s="99"/>
      <c r="W271" s="99"/>
      <c r="X271" s="99"/>
      <c r="Y271" s="99"/>
      <c r="Z271" s="99"/>
      <c r="AA271" s="99"/>
      <c r="AB271" s="99"/>
      <c r="AC271" s="99"/>
      <c r="AD271" s="99"/>
      <c r="AE271" s="99"/>
      <c r="AF271" s="99"/>
      <c r="AG271" s="99"/>
      <c r="AH271" s="99"/>
    </row>
    <row r="272" spans="1:34" ht="15.5" x14ac:dyDescent="0.35">
      <c r="A272" s="99"/>
      <c r="B272" s="99"/>
      <c r="C272" s="112"/>
      <c r="D272" s="99"/>
      <c r="E272" s="99"/>
      <c r="F272" s="99"/>
      <c r="G272" s="99"/>
      <c r="H272" s="99"/>
      <c r="I272" s="99"/>
      <c r="J272" s="99"/>
      <c r="K272" s="99"/>
      <c r="L272" s="113"/>
      <c r="M272" s="113"/>
      <c r="N272" s="99"/>
      <c r="O272" s="99"/>
      <c r="P272" s="99"/>
      <c r="Q272" s="99"/>
      <c r="R272" s="99"/>
      <c r="S272" s="99"/>
      <c r="T272" s="99"/>
      <c r="U272" s="113"/>
      <c r="V272" s="99"/>
      <c r="W272" s="99"/>
      <c r="X272" s="99"/>
      <c r="Y272" s="99"/>
      <c r="Z272" s="99"/>
      <c r="AA272" s="99"/>
      <c r="AB272" s="99"/>
      <c r="AC272" s="99"/>
      <c r="AD272" s="99"/>
      <c r="AE272" s="99"/>
      <c r="AF272" s="99"/>
      <c r="AG272" s="99"/>
      <c r="AH272" s="99"/>
    </row>
    <row r="273" spans="1:34" ht="15.5" x14ac:dyDescent="0.35">
      <c r="A273" s="99"/>
      <c r="B273" s="99"/>
      <c r="C273" s="112"/>
      <c r="D273" s="99"/>
      <c r="E273" s="99"/>
      <c r="F273" s="99"/>
      <c r="G273" s="99"/>
      <c r="H273" s="99"/>
      <c r="I273" s="99"/>
      <c r="J273" s="99"/>
      <c r="K273" s="99"/>
      <c r="L273" s="113"/>
      <c r="M273" s="113"/>
      <c r="N273" s="99"/>
      <c r="O273" s="99"/>
      <c r="P273" s="99"/>
      <c r="Q273" s="99"/>
      <c r="R273" s="99"/>
      <c r="S273" s="99"/>
      <c r="T273" s="99"/>
      <c r="U273" s="113"/>
      <c r="V273" s="99"/>
      <c r="W273" s="99"/>
      <c r="X273" s="99"/>
      <c r="Y273" s="99"/>
      <c r="Z273" s="99"/>
      <c r="AA273" s="99"/>
      <c r="AB273" s="99"/>
      <c r="AC273" s="99"/>
      <c r="AD273" s="99"/>
      <c r="AE273" s="99"/>
      <c r="AF273" s="99"/>
      <c r="AG273" s="99"/>
      <c r="AH273" s="99"/>
    </row>
    <row r="274" spans="1:34" ht="15.5" x14ac:dyDescent="0.35">
      <c r="A274" s="99"/>
      <c r="B274" s="99"/>
      <c r="C274" s="112"/>
      <c r="D274" s="99"/>
      <c r="E274" s="99"/>
      <c r="F274" s="99"/>
      <c r="G274" s="99"/>
      <c r="H274" s="99"/>
      <c r="I274" s="99"/>
      <c r="J274" s="99"/>
      <c r="K274" s="99"/>
      <c r="L274" s="113"/>
      <c r="M274" s="113"/>
      <c r="N274" s="99"/>
      <c r="O274" s="99"/>
      <c r="P274" s="99"/>
      <c r="Q274" s="99"/>
      <c r="R274" s="99"/>
      <c r="S274" s="99"/>
      <c r="T274" s="99"/>
      <c r="U274" s="113"/>
      <c r="V274" s="99"/>
      <c r="W274" s="99"/>
      <c r="X274" s="99"/>
      <c r="Y274" s="99"/>
      <c r="Z274" s="99"/>
      <c r="AA274" s="99"/>
      <c r="AB274" s="99"/>
      <c r="AC274" s="99"/>
      <c r="AD274" s="99"/>
      <c r="AE274" s="99"/>
      <c r="AF274" s="99"/>
      <c r="AG274" s="99"/>
      <c r="AH274" s="99"/>
    </row>
    <row r="275" spans="1:34" ht="15.5" x14ac:dyDescent="0.35">
      <c r="A275" s="99"/>
      <c r="B275" s="99"/>
      <c r="C275" s="112"/>
      <c r="D275" s="99"/>
      <c r="E275" s="99"/>
      <c r="F275" s="99"/>
      <c r="G275" s="99"/>
      <c r="H275" s="99"/>
      <c r="I275" s="99"/>
      <c r="J275" s="99"/>
      <c r="K275" s="99"/>
      <c r="L275" s="113"/>
      <c r="M275" s="113"/>
      <c r="N275" s="99"/>
      <c r="O275" s="99"/>
      <c r="P275" s="99"/>
      <c r="Q275" s="99"/>
      <c r="R275" s="99"/>
      <c r="S275" s="99"/>
      <c r="T275" s="99"/>
      <c r="U275" s="113"/>
      <c r="V275" s="99"/>
      <c r="W275" s="99"/>
      <c r="X275" s="99"/>
      <c r="Y275" s="99"/>
      <c r="Z275" s="99"/>
      <c r="AA275" s="99"/>
      <c r="AB275" s="99"/>
      <c r="AC275" s="99"/>
      <c r="AD275" s="99"/>
      <c r="AE275" s="99"/>
      <c r="AF275" s="99"/>
      <c r="AG275" s="99"/>
      <c r="AH275" s="99"/>
    </row>
    <row r="276" spans="1:34" ht="15.5" x14ac:dyDescent="0.35">
      <c r="A276" s="99"/>
      <c r="B276" s="99"/>
      <c r="C276" s="112"/>
      <c r="D276" s="99"/>
      <c r="E276" s="99"/>
      <c r="F276" s="99"/>
      <c r="G276" s="99"/>
      <c r="H276" s="99"/>
      <c r="I276" s="99"/>
      <c r="J276" s="99"/>
      <c r="K276" s="99"/>
      <c r="L276" s="113"/>
      <c r="M276" s="113"/>
      <c r="N276" s="99"/>
      <c r="O276" s="99"/>
      <c r="P276" s="99"/>
      <c r="Q276" s="99"/>
      <c r="R276" s="99"/>
      <c r="S276" s="99"/>
      <c r="T276" s="99"/>
      <c r="U276" s="113"/>
      <c r="V276" s="99"/>
      <c r="W276" s="99"/>
      <c r="X276" s="99"/>
      <c r="Y276" s="99"/>
      <c r="Z276" s="99"/>
      <c r="AA276" s="99"/>
      <c r="AB276" s="99"/>
      <c r="AC276" s="99"/>
      <c r="AD276" s="99"/>
      <c r="AE276" s="99"/>
      <c r="AF276" s="99"/>
      <c r="AG276" s="99"/>
      <c r="AH276" s="99"/>
    </row>
    <row r="277" spans="1:34" ht="15.5" x14ac:dyDescent="0.35">
      <c r="A277" s="99"/>
      <c r="B277" s="99"/>
      <c r="C277" s="112"/>
      <c r="D277" s="99"/>
      <c r="E277" s="99"/>
      <c r="F277" s="99"/>
      <c r="G277" s="99"/>
      <c r="H277" s="99"/>
      <c r="I277" s="99"/>
      <c r="J277" s="99"/>
      <c r="K277" s="99"/>
      <c r="L277" s="113"/>
      <c r="M277" s="113"/>
      <c r="N277" s="99"/>
      <c r="O277" s="99"/>
      <c r="P277" s="99"/>
      <c r="Q277" s="99"/>
      <c r="R277" s="99"/>
      <c r="S277" s="99"/>
      <c r="T277" s="99"/>
      <c r="U277" s="113"/>
      <c r="V277" s="99"/>
      <c r="W277" s="99"/>
      <c r="X277" s="99"/>
      <c r="Y277" s="99"/>
      <c r="Z277" s="99"/>
      <c r="AA277" s="99"/>
      <c r="AB277" s="99"/>
      <c r="AC277" s="99"/>
      <c r="AD277" s="99"/>
      <c r="AE277" s="99"/>
      <c r="AF277" s="99"/>
      <c r="AG277" s="99"/>
      <c r="AH277" s="99"/>
    </row>
    <row r="278" spans="1:34" ht="15.5" x14ac:dyDescent="0.35">
      <c r="A278" s="99"/>
      <c r="B278" s="99"/>
      <c r="C278" s="112"/>
      <c r="D278" s="99"/>
      <c r="E278" s="99"/>
      <c r="F278" s="99"/>
      <c r="G278" s="99"/>
      <c r="H278" s="99"/>
      <c r="I278" s="99"/>
      <c r="J278" s="99"/>
      <c r="K278" s="99"/>
      <c r="L278" s="113"/>
      <c r="M278" s="113"/>
      <c r="N278" s="99"/>
      <c r="O278" s="99"/>
      <c r="P278" s="99"/>
      <c r="Q278" s="99"/>
      <c r="R278" s="99"/>
      <c r="S278" s="99"/>
      <c r="T278" s="99"/>
      <c r="U278" s="113"/>
      <c r="V278" s="99"/>
      <c r="W278" s="99"/>
      <c r="X278" s="99"/>
      <c r="Y278" s="99"/>
      <c r="Z278" s="99"/>
      <c r="AA278" s="99"/>
      <c r="AB278" s="99"/>
      <c r="AC278" s="99"/>
      <c r="AD278" s="99"/>
      <c r="AE278" s="99"/>
      <c r="AF278" s="99"/>
      <c r="AG278" s="99"/>
      <c r="AH278" s="99"/>
    </row>
    <row r="279" spans="1:34" ht="15.5" x14ac:dyDescent="0.35">
      <c r="A279" s="99"/>
      <c r="B279" s="99"/>
      <c r="C279" s="112"/>
      <c r="D279" s="99"/>
      <c r="E279" s="99"/>
      <c r="F279" s="99"/>
      <c r="G279" s="99"/>
      <c r="H279" s="99"/>
      <c r="I279" s="99"/>
      <c r="J279" s="99"/>
      <c r="K279" s="99"/>
      <c r="L279" s="113"/>
      <c r="M279" s="113"/>
      <c r="N279" s="99"/>
      <c r="O279" s="99"/>
      <c r="P279" s="99"/>
      <c r="Q279" s="99"/>
      <c r="R279" s="99"/>
      <c r="S279" s="99"/>
      <c r="T279" s="99"/>
      <c r="U279" s="113"/>
      <c r="V279" s="99"/>
      <c r="W279" s="99"/>
      <c r="X279" s="99"/>
      <c r="Y279" s="99"/>
      <c r="Z279" s="99"/>
      <c r="AA279" s="99"/>
      <c r="AB279" s="99"/>
      <c r="AC279" s="99"/>
      <c r="AD279" s="99"/>
      <c r="AE279" s="99"/>
      <c r="AF279" s="99"/>
      <c r="AG279" s="99"/>
      <c r="AH279" s="99"/>
    </row>
    <row r="280" spans="1:34" ht="15.5" x14ac:dyDescent="0.35">
      <c r="A280" s="99"/>
      <c r="B280" s="99"/>
      <c r="C280" s="112"/>
      <c r="D280" s="99"/>
      <c r="E280" s="99"/>
      <c r="F280" s="99"/>
      <c r="G280" s="99"/>
      <c r="H280" s="99"/>
      <c r="I280" s="99"/>
      <c r="J280" s="99"/>
      <c r="K280" s="99"/>
      <c r="L280" s="113"/>
      <c r="M280" s="113"/>
      <c r="N280" s="99"/>
      <c r="O280" s="99"/>
      <c r="P280" s="99"/>
      <c r="Q280" s="99"/>
      <c r="R280" s="99"/>
      <c r="S280" s="99"/>
      <c r="T280" s="99"/>
      <c r="U280" s="113"/>
      <c r="V280" s="99"/>
      <c r="W280" s="99"/>
      <c r="X280" s="99"/>
      <c r="Y280" s="99"/>
      <c r="Z280" s="99"/>
      <c r="AA280" s="99"/>
      <c r="AB280" s="99"/>
      <c r="AC280" s="99"/>
      <c r="AD280" s="99"/>
      <c r="AE280" s="99"/>
      <c r="AF280" s="99"/>
      <c r="AG280" s="99"/>
      <c r="AH280" s="99"/>
    </row>
    <row r="281" spans="1:34" ht="15.5" x14ac:dyDescent="0.35">
      <c r="A281" s="99"/>
      <c r="B281" s="99"/>
      <c r="C281" s="112"/>
      <c r="D281" s="99"/>
      <c r="E281" s="99"/>
      <c r="F281" s="99"/>
      <c r="G281" s="99"/>
      <c r="H281" s="99"/>
      <c r="I281" s="99"/>
      <c r="J281" s="99"/>
      <c r="K281" s="99"/>
      <c r="L281" s="113"/>
      <c r="M281" s="113"/>
      <c r="N281" s="99"/>
      <c r="O281" s="99"/>
      <c r="P281" s="99"/>
      <c r="Q281" s="99"/>
      <c r="R281" s="99"/>
      <c r="S281" s="99"/>
      <c r="T281" s="99"/>
      <c r="U281" s="113"/>
      <c r="V281" s="99"/>
      <c r="W281" s="99"/>
      <c r="X281" s="99"/>
      <c r="Y281" s="99"/>
      <c r="Z281" s="99"/>
      <c r="AA281" s="99"/>
      <c r="AB281" s="99"/>
      <c r="AC281" s="99"/>
      <c r="AD281" s="99"/>
      <c r="AE281" s="99"/>
      <c r="AF281" s="99"/>
      <c r="AG281" s="99"/>
      <c r="AH281" s="99"/>
    </row>
    <row r="282" spans="1:34" ht="15.5" x14ac:dyDescent="0.35">
      <c r="A282" s="99"/>
      <c r="B282" s="99"/>
      <c r="C282" s="112"/>
      <c r="D282" s="99"/>
      <c r="E282" s="99"/>
      <c r="F282" s="99"/>
      <c r="G282" s="99"/>
      <c r="H282" s="99"/>
      <c r="I282" s="99"/>
      <c r="J282" s="99"/>
      <c r="K282" s="99"/>
      <c r="L282" s="113"/>
      <c r="M282" s="113"/>
      <c r="N282" s="99"/>
      <c r="O282" s="99"/>
      <c r="P282" s="99"/>
      <c r="Q282" s="99"/>
      <c r="R282" s="99"/>
      <c r="S282" s="99"/>
      <c r="T282" s="99"/>
      <c r="U282" s="113"/>
      <c r="V282" s="99"/>
      <c r="W282" s="99"/>
      <c r="X282" s="99"/>
      <c r="Y282" s="99"/>
      <c r="Z282" s="99"/>
      <c r="AA282" s="99"/>
      <c r="AB282" s="99"/>
      <c r="AC282" s="99"/>
      <c r="AD282" s="99"/>
      <c r="AE282" s="99"/>
      <c r="AF282" s="99"/>
      <c r="AG282" s="99"/>
      <c r="AH282" s="99"/>
    </row>
    <row r="283" spans="1:34" ht="15.5" x14ac:dyDescent="0.35">
      <c r="A283" s="99"/>
      <c r="B283" s="99"/>
      <c r="C283" s="112"/>
      <c r="D283" s="99"/>
      <c r="E283" s="99"/>
      <c r="F283" s="99"/>
      <c r="G283" s="99"/>
      <c r="H283" s="99"/>
      <c r="I283" s="99"/>
      <c r="J283" s="99"/>
      <c r="K283" s="99"/>
      <c r="L283" s="113"/>
      <c r="M283" s="113"/>
      <c r="N283" s="99"/>
      <c r="O283" s="99"/>
      <c r="P283" s="99"/>
      <c r="Q283" s="99"/>
      <c r="R283" s="99"/>
      <c r="S283" s="99"/>
      <c r="T283" s="99"/>
      <c r="U283" s="113"/>
      <c r="V283" s="99"/>
      <c r="W283" s="99"/>
      <c r="X283" s="99"/>
      <c r="Y283" s="99"/>
      <c r="Z283" s="99"/>
      <c r="AA283" s="99"/>
      <c r="AB283" s="99"/>
      <c r="AC283" s="99"/>
      <c r="AD283" s="99"/>
      <c r="AE283" s="99"/>
      <c r="AF283" s="99"/>
      <c r="AG283" s="99"/>
      <c r="AH283" s="99"/>
    </row>
    <row r="284" spans="1:34" ht="15.5" x14ac:dyDescent="0.35">
      <c r="A284" s="99"/>
      <c r="B284" s="99"/>
      <c r="C284" s="112"/>
      <c r="D284" s="99"/>
      <c r="E284" s="99"/>
      <c r="F284" s="99"/>
      <c r="G284" s="99"/>
      <c r="H284" s="99"/>
      <c r="I284" s="99"/>
      <c r="J284" s="99"/>
      <c r="K284" s="99"/>
      <c r="L284" s="113"/>
      <c r="M284" s="113"/>
      <c r="N284" s="99"/>
      <c r="O284" s="99"/>
      <c r="P284" s="99"/>
      <c r="Q284" s="99"/>
      <c r="R284" s="99"/>
      <c r="S284" s="99"/>
      <c r="T284" s="99"/>
      <c r="U284" s="113"/>
      <c r="V284" s="99"/>
      <c r="W284" s="99"/>
      <c r="X284" s="99"/>
      <c r="Y284" s="99"/>
      <c r="Z284" s="99"/>
      <c r="AA284" s="99"/>
      <c r="AB284" s="99"/>
      <c r="AC284" s="99"/>
      <c r="AD284" s="99"/>
      <c r="AE284" s="99"/>
      <c r="AF284" s="99"/>
      <c r="AG284" s="99"/>
      <c r="AH284" s="99"/>
    </row>
    <row r="285" spans="1:34" ht="15.5" x14ac:dyDescent="0.35">
      <c r="A285" s="99"/>
      <c r="B285" s="99"/>
      <c r="C285" s="112"/>
      <c r="D285" s="99"/>
      <c r="E285" s="99"/>
      <c r="F285" s="99"/>
      <c r="G285" s="99"/>
      <c r="H285" s="99"/>
      <c r="I285" s="99"/>
      <c r="J285" s="99"/>
      <c r="K285" s="99"/>
      <c r="L285" s="113"/>
      <c r="M285" s="113"/>
      <c r="N285" s="99"/>
      <c r="O285" s="99"/>
      <c r="P285" s="99"/>
      <c r="Q285" s="99"/>
      <c r="R285" s="99"/>
      <c r="S285" s="99"/>
      <c r="T285" s="99"/>
      <c r="U285" s="113"/>
      <c r="V285" s="99"/>
      <c r="W285" s="99"/>
      <c r="X285" s="99"/>
      <c r="Y285" s="99"/>
      <c r="Z285" s="99"/>
      <c r="AA285" s="99"/>
      <c r="AB285" s="99"/>
      <c r="AC285" s="99"/>
      <c r="AD285" s="99"/>
      <c r="AE285" s="99"/>
      <c r="AF285" s="99"/>
      <c r="AG285" s="99"/>
      <c r="AH285" s="99"/>
    </row>
    <row r="286" spans="1:34" ht="15.5" x14ac:dyDescent="0.35">
      <c r="A286" s="99"/>
      <c r="B286" s="99"/>
      <c r="C286" s="112"/>
      <c r="D286" s="99"/>
      <c r="E286" s="99"/>
      <c r="F286" s="99"/>
      <c r="G286" s="99"/>
      <c r="H286" s="99"/>
      <c r="I286" s="99"/>
      <c r="J286" s="99"/>
      <c r="K286" s="99"/>
      <c r="L286" s="113"/>
      <c r="M286" s="113"/>
      <c r="N286" s="99"/>
      <c r="O286" s="99"/>
      <c r="P286" s="99"/>
      <c r="Q286" s="99"/>
      <c r="R286" s="99"/>
      <c r="S286" s="99"/>
      <c r="T286" s="99"/>
      <c r="U286" s="113"/>
      <c r="V286" s="99"/>
      <c r="W286" s="99"/>
      <c r="X286" s="99"/>
      <c r="Y286" s="99"/>
      <c r="Z286" s="99"/>
      <c r="AA286" s="99"/>
      <c r="AB286" s="99"/>
      <c r="AC286" s="99"/>
      <c r="AD286" s="99"/>
      <c r="AE286" s="99"/>
      <c r="AF286" s="99"/>
      <c r="AG286" s="99"/>
      <c r="AH286" s="99"/>
    </row>
    <row r="287" spans="1:34" ht="15.5" x14ac:dyDescent="0.35">
      <c r="A287" s="99"/>
      <c r="B287" s="99"/>
      <c r="C287" s="112"/>
      <c r="D287" s="99"/>
      <c r="E287" s="99"/>
      <c r="F287" s="99"/>
      <c r="G287" s="99"/>
      <c r="H287" s="99"/>
      <c r="I287" s="99"/>
      <c r="J287" s="99"/>
      <c r="K287" s="99"/>
      <c r="L287" s="113"/>
      <c r="M287" s="113"/>
      <c r="N287" s="99"/>
      <c r="O287" s="99"/>
      <c r="P287" s="99"/>
      <c r="Q287" s="99"/>
      <c r="R287" s="99"/>
      <c r="S287" s="99"/>
      <c r="T287" s="99"/>
      <c r="U287" s="113"/>
      <c r="V287" s="99"/>
      <c r="W287" s="99"/>
      <c r="X287" s="99"/>
      <c r="Y287" s="99"/>
      <c r="Z287" s="99"/>
      <c r="AA287" s="99"/>
      <c r="AB287" s="99"/>
      <c r="AC287" s="99"/>
      <c r="AD287" s="99"/>
      <c r="AE287" s="99"/>
      <c r="AF287" s="99"/>
      <c r="AG287" s="99"/>
      <c r="AH287" s="99"/>
    </row>
    <row r="288" spans="1:34" ht="15.5" x14ac:dyDescent="0.35">
      <c r="A288" s="99"/>
      <c r="B288" s="99"/>
      <c r="C288" s="112"/>
      <c r="D288" s="99"/>
      <c r="E288" s="99"/>
      <c r="F288" s="99"/>
      <c r="G288" s="99"/>
      <c r="H288" s="99"/>
      <c r="I288" s="99"/>
      <c r="J288" s="99"/>
      <c r="K288" s="99"/>
      <c r="L288" s="113"/>
      <c r="M288" s="113"/>
      <c r="N288" s="99"/>
      <c r="O288" s="99"/>
      <c r="P288" s="99"/>
      <c r="Q288" s="99"/>
      <c r="R288" s="99"/>
      <c r="S288" s="99"/>
      <c r="T288" s="99"/>
      <c r="U288" s="113"/>
      <c r="V288" s="99"/>
      <c r="W288" s="99"/>
      <c r="X288" s="99"/>
      <c r="Y288" s="99"/>
      <c r="Z288" s="99"/>
      <c r="AA288" s="99"/>
      <c r="AB288" s="99"/>
      <c r="AC288" s="99"/>
      <c r="AD288" s="99"/>
      <c r="AE288" s="99"/>
      <c r="AF288" s="99"/>
      <c r="AG288" s="99"/>
      <c r="AH288" s="99"/>
    </row>
    <row r="289" spans="1:34" ht="15.5" x14ac:dyDescent="0.35">
      <c r="A289" s="99"/>
      <c r="B289" s="99"/>
      <c r="C289" s="112"/>
      <c r="D289" s="99"/>
      <c r="E289" s="99"/>
      <c r="F289" s="99"/>
      <c r="G289" s="99"/>
      <c r="H289" s="99"/>
      <c r="I289" s="99"/>
      <c r="J289" s="99"/>
      <c r="K289" s="99"/>
      <c r="L289" s="113"/>
      <c r="M289" s="113"/>
      <c r="N289" s="99"/>
      <c r="O289" s="99"/>
      <c r="P289" s="99"/>
      <c r="Q289" s="99"/>
      <c r="R289" s="99"/>
      <c r="S289" s="99"/>
      <c r="T289" s="99"/>
      <c r="U289" s="113"/>
      <c r="V289" s="99"/>
      <c r="W289" s="99"/>
      <c r="X289" s="99"/>
      <c r="Y289" s="99"/>
      <c r="Z289" s="99"/>
      <c r="AA289" s="99"/>
      <c r="AB289" s="99"/>
      <c r="AC289" s="99"/>
      <c r="AD289" s="99"/>
      <c r="AE289" s="99"/>
      <c r="AF289" s="99"/>
      <c r="AG289" s="99"/>
      <c r="AH289" s="99"/>
    </row>
    <row r="290" spans="1:34" ht="15.5" x14ac:dyDescent="0.35">
      <c r="A290" s="99"/>
      <c r="B290" s="99"/>
      <c r="C290" s="112"/>
      <c r="D290" s="99"/>
      <c r="E290" s="99"/>
      <c r="F290" s="99"/>
      <c r="G290" s="99"/>
      <c r="H290" s="99"/>
      <c r="I290" s="99"/>
      <c r="J290" s="99"/>
      <c r="K290" s="99"/>
      <c r="L290" s="113"/>
      <c r="M290" s="113"/>
      <c r="N290" s="99"/>
      <c r="O290" s="99"/>
      <c r="P290" s="99"/>
      <c r="Q290" s="99"/>
      <c r="R290" s="99"/>
      <c r="S290" s="99"/>
      <c r="T290" s="99"/>
      <c r="U290" s="113"/>
      <c r="V290" s="99"/>
      <c r="W290" s="99"/>
      <c r="X290" s="99"/>
      <c r="Y290" s="99"/>
      <c r="Z290" s="99"/>
      <c r="AA290" s="99"/>
      <c r="AB290" s="99"/>
      <c r="AC290" s="99"/>
      <c r="AD290" s="99"/>
      <c r="AE290" s="99"/>
      <c r="AF290" s="99"/>
      <c r="AG290" s="99"/>
      <c r="AH290" s="99"/>
    </row>
    <row r="291" spans="1:34" ht="15.5" x14ac:dyDescent="0.35">
      <c r="A291" s="99"/>
      <c r="B291" s="99"/>
      <c r="C291" s="112"/>
      <c r="D291" s="99"/>
      <c r="E291" s="99"/>
      <c r="F291" s="99"/>
      <c r="G291" s="99"/>
      <c r="H291" s="99"/>
      <c r="I291" s="99"/>
      <c r="J291" s="99"/>
      <c r="K291" s="99"/>
      <c r="L291" s="113"/>
      <c r="M291" s="113"/>
      <c r="N291" s="99"/>
      <c r="O291" s="99"/>
      <c r="P291" s="99"/>
      <c r="Q291" s="99"/>
      <c r="R291" s="99"/>
      <c r="S291" s="99"/>
      <c r="T291" s="99"/>
      <c r="U291" s="113"/>
      <c r="V291" s="99"/>
      <c r="W291" s="99"/>
      <c r="X291" s="99"/>
      <c r="Y291" s="99"/>
      <c r="Z291" s="99"/>
      <c r="AA291" s="99"/>
      <c r="AB291" s="99"/>
      <c r="AC291" s="99"/>
      <c r="AD291" s="99"/>
      <c r="AE291" s="99"/>
      <c r="AF291" s="99"/>
      <c r="AG291" s="99"/>
      <c r="AH291" s="99"/>
    </row>
    <row r="292" spans="1:34" ht="15.5" x14ac:dyDescent="0.35">
      <c r="A292" s="99"/>
      <c r="B292" s="99"/>
      <c r="C292" s="112"/>
      <c r="D292" s="99"/>
      <c r="E292" s="99"/>
      <c r="F292" s="99"/>
      <c r="G292" s="99"/>
      <c r="H292" s="99"/>
      <c r="I292" s="99"/>
      <c r="J292" s="99"/>
      <c r="K292" s="99"/>
      <c r="L292" s="113"/>
      <c r="M292" s="113"/>
      <c r="N292" s="99"/>
      <c r="O292" s="99"/>
      <c r="P292" s="99"/>
      <c r="Q292" s="99"/>
      <c r="R292" s="99"/>
      <c r="S292" s="99"/>
      <c r="T292" s="99"/>
      <c r="U292" s="113"/>
      <c r="V292" s="99"/>
      <c r="W292" s="99"/>
      <c r="X292" s="99"/>
      <c r="Y292" s="99"/>
      <c r="Z292" s="99"/>
      <c r="AA292" s="99"/>
      <c r="AB292" s="99"/>
      <c r="AC292" s="99"/>
      <c r="AD292" s="99"/>
      <c r="AE292" s="99"/>
      <c r="AF292" s="99"/>
      <c r="AG292" s="99"/>
      <c r="AH292" s="99"/>
    </row>
    <row r="293" spans="1:34" ht="15.5" x14ac:dyDescent="0.35">
      <c r="A293" s="99"/>
      <c r="B293" s="99"/>
      <c r="C293" s="112"/>
      <c r="D293" s="99"/>
      <c r="E293" s="99"/>
      <c r="F293" s="99"/>
      <c r="G293" s="99"/>
      <c r="H293" s="99"/>
      <c r="I293" s="99"/>
      <c r="J293" s="99"/>
      <c r="K293" s="99"/>
      <c r="L293" s="113"/>
      <c r="M293" s="113"/>
      <c r="N293" s="99"/>
      <c r="O293" s="99"/>
      <c r="P293" s="99"/>
      <c r="Q293" s="99"/>
      <c r="R293" s="99"/>
      <c r="S293" s="99"/>
      <c r="T293" s="99"/>
      <c r="U293" s="113"/>
      <c r="V293" s="99"/>
      <c r="W293" s="99"/>
      <c r="X293" s="99"/>
      <c r="Y293" s="99"/>
      <c r="Z293" s="99"/>
      <c r="AA293" s="99"/>
      <c r="AB293" s="99"/>
      <c r="AC293" s="99"/>
      <c r="AD293" s="99"/>
      <c r="AE293" s="99"/>
      <c r="AF293" s="99"/>
      <c r="AG293" s="99"/>
      <c r="AH293" s="99"/>
    </row>
    <row r="294" spans="1:34" ht="15.5" x14ac:dyDescent="0.35">
      <c r="A294" s="99"/>
      <c r="B294" s="99"/>
      <c r="C294" s="112"/>
      <c r="D294" s="99"/>
      <c r="E294" s="99"/>
      <c r="F294" s="99"/>
      <c r="G294" s="99"/>
      <c r="H294" s="99"/>
      <c r="I294" s="99"/>
      <c r="J294" s="99"/>
      <c r="K294" s="99"/>
      <c r="L294" s="113"/>
      <c r="M294" s="113"/>
      <c r="N294" s="99"/>
      <c r="O294" s="99"/>
      <c r="P294" s="99"/>
      <c r="Q294" s="99"/>
      <c r="R294" s="99"/>
      <c r="S294" s="99"/>
      <c r="T294" s="99"/>
      <c r="U294" s="113"/>
      <c r="V294" s="99"/>
      <c r="W294" s="99"/>
      <c r="X294" s="99"/>
      <c r="Y294" s="99"/>
      <c r="Z294" s="99"/>
      <c r="AA294" s="99"/>
      <c r="AB294" s="99"/>
      <c r="AC294" s="99"/>
      <c r="AD294" s="99"/>
      <c r="AE294" s="99"/>
      <c r="AF294" s="99"/>
      <c r="AG294" s="99"/>
      <c r="AH294" s="99"/>
    </row>
    <row r="295" spans="1:34" ht="15.5" x14ac:dyDescent="0.35">
      <c r="A295" s="99"/>
      <c r="B295" s="99"/>
      <c r="C295" s="112"/>
      <c r="D295" s="99"/>
      <c r="E295" s="99"/>
      <c r="F295" s="99"/>
      <c r="G295" s="99"/>
      <c r="H295" s="99"/>
      <c r="I295" s="99"/>
      <c r="J295" s="99"/>
      <c r="K295" s="99"/>
      <c r="L295" s="113"/>
      <c r="M295" s="113"/>
      <c r="N295" s="99"/>
      <c r="O295" s="99"/>
      <c r="P295" s="99"/>
      <c r="Q295" s="99"/>
      <c r="R295" s="99"/>
      <c r="S295" s="99"/>
      <c r="T295" s="99"/>
      <c r="U295" s="113"/>
      <c r="V295" s="99"/>
      <c r="W295" s="99"/>
      <c r="X295" s="99"/>
      <c r="Y295" s="99"/>
      <c r="Z295" s="99"/>
      <c r="AA295" s="99"/>
      <c r="AB295" s="99"/>
      <c r="AC295" s="99"/>
      <c r="AD295" s="99"/>
      <c r="AE295" s="99"/>
      <c r="AF295" s="99"/>
      <c r="AG295" s="99"/>
      <c r="AH295" s="99"/>
    </row>
    <row r="296" spans="1:34" ht="15.5" x14ac:dyDescent="0.35">
      <c r="A296" s="99"/>
      <c r="B296" s="99"/>
      <c r="C296" s="112"/>
      <c r="D296" s="99"/>
      <c r="E296" s="99"/>
      <c r="F296" s="99"/>
      <c r="G296" s="99"/>
      <c r="H296" s="99"/>
      <c r="I296" s="99"/>
      <c r="J296" s="99"/>
      <c r="K296" s="99"/>
      <c r="L296" s="113"/>
      <c r="M296" s="113"/>
      <c r="N296" s="99"/>
      <c r="O296" s="99"/>
      <c r="P296" s="99"/>
      <c r="Q296" s="99"/>
      <c r="R296" s="99"/>
      <c r="S296" s="99"/>
      <c r="T296" s="99"/>
      <c r="U296" s="113"/>
      <c r="V296" s="99"/>
      <c r="W296" s="99"/>
      <c r="X296" s="99"/>
      <c r="Y296" s="99"/>
      <c r="Z296" s="99"/>
      <c r="AA296" s="99"/>
      <c r="AB296" s="99"/>
      <c r="AC296" s="99"/>
      <c r="AD296" s="99"/>
      <c r="AE296" s="99"/>
      <c r="AF296" s="99"/>
      <c r="AG296" s="99"/>
      <c r="AH296" s="99"/>
    </row>
    <row r="297" spans="1:34" ht="15.5" x14ac:dyDescent="0.35">
      <c r="A297" s="99"/>
      <c r="B297" s="99"/>
      <c r="C297" s="112"/>
      <c r="D297" s="99"/>
      <c r="E297" s="99"/>
      <c r="F297" s="99"/>
      <c r="G297" s="99"/>
      <c r="H297" s="99"/>
      <c r="I297" s="99"/>
      <c r="J297" s="99"/>
      <c r="K297" s="99"/>
      <c r="L297" s="113"/>
      <c r="M297" s="113"/>
      <c r="N297" s="99"/>
      <c r="O297" s="99"/>
      <c r="P297" s="99"/>
      <c r="Q297" s="99"/>
      <c r="R297" s="99"/>
      <c r="S297" s="99"/>
      <c r="T297" s="99"/>
      <c r="U297" s="113"/>
      <c r="V297" s="99"/>
      <c r="W297" s="99"/>
      <c r="X297" s="99"/>
      <c r="Y297" s="99"/>
      <c r="Z297" s="99"/>
      <c r="AA297" s="99"/>
      <c r="AB297" s="99"/>
      <c r="AC297" s="99"/>
      <c r="AD297" s="99"/>
      <c r="AE297" s="99"/>
      <c r="AF297" s="99"/>
      <c r="AG297" s="99"/>
      <c r="AH297" s="99"/>
    </row>
    <row r="298" spans="1:34" ht="15.5" x14ac:dyDescent="0.35">
      <c r="A298" s="99"/>
      <c r="B298" s="99"/>
      <c r="C298" s="112"/>
      <c r="D298" s="99"/>
      <c r="E298" s="99"/>
      <c r="F298" s="99"/>
      <c r="G298" s="99"/>
      <c r="H298" s="99"/>
      <c r="I298" s="99"/>
      <c r="J298" s="99"/>
      <c r="K298" s="99"/>
      <c r="L298" s="113"/>
      <c r="M298" s="113"/>
      <c r="N298" s="99"/>
      <c r="O298" s="99"/>
      <c r="P298" s="99"/>
      <c r="Q298" s="99"/>
      <c r="R298" s="99"/>
      <c r="S298" s="99"/>
      <c r="T298" s="99"/>
      <c r="U298" s="113"/>
      <c r="V298" s="99"/>
      <c r="W298" s="99"/>
      <c r="X298" s="99"/>
      <c r="Y298" s="99"/>
      <c r="Z298" s="99"/>
      <c r="AA298" s="99"/>
      <c r="AB298" s="99"/>
      <c r="AC298" s="99"/>
      <c r="AD298" s="99"/>
      <c r="AE298" s="99"/>
      <c r="AF298" s="99"/>
      <c r="AG298" s="99"/>
      <c r="AH298" s="99"/>
    </row>
    <row r="299" spans="1:34" ht="15.5" x14ac:dyDescent="0.35">
      <c r="A299" s="99"/>
      <c r="B299" s="99"/>
      <c r="C299" s="112"/>
      <c r="D299" s="99"/>
      <c r="E299" s="99"/>
      <c r="F299" s="99"/>
      <c r="G299" s="99"/>
      <c r="H299" s="99"/>
      <c r="I299" s="99"/>
      <c r="J299" s="99"/>
      <c r="K299" s="99"/>
      <c r="L299" s="113"/>
      <c r="M299" s="113"/>
      <c r="N299" s="99"/>
      <c r="O299" s="99"/>
      <c r="P299" s="99"/>
      <c r="Q299" s="99"/>
      <c r="R299" s="99"/>
      <c r="S299" s="99"/>
      <c r="T299" s="99"/>
      <c r="U299" s="113"/>
      <c r="V299" s="99"/>
      <c r="W299" s="99"/>
      <c r="X299" s="99"/>
      <c r="Y299" s="99"/>
      <c r="Z299" s="99"/>
      <c r="AA299" s="99"/>
      <c r="AB299" s="99"/>
      <c r="AC299" s="99"/>
      <c r="AD299" s="99"/>
      <c r="AE299" s="99"/>
      <c r="AF299" s="99"/>
      <c r="AG299" s="99"/>
      <c r="AH299" s="99"/>
    </row>
    <row r="300" spans="1:34" ht="15.5" x14ac:dyDescent="0.35">
      <c r="A300" s="99"/>
      <c r="B300" s="99"/>
      <c r="C300" s="112"/>
      <c r="D300" s="99"/>
      <c r="E300" s="99"/>
      <c r="F300" s="99"/>
      <c r="G300" s="99"/>
      <c r="H300" s="99"/>
      <c r="I300" s="99"/>
      <c r="J300" s="99"/>
      <c r="K300" s="99"/>
      <c r="L300" s="113"/>
      <c r="M300" s="113"/>
      <c r="N300" s="99"/>
      <c r="O300" s="99"/>
      <c r="P300" s="99"/>
      <c r="Q300" s="99"/>
      <c r="R300" s="99"/>
      <c r="S300" s="99"/>
      <c r="T300" s="99"/>
      <c r="U300" s="113"/>
      <c r="V300" s="99"/>
      <c r="W300" s="99"/>
      <c r="X300" s="99"/>
      <c r="Y300" s="99"/>
      <c r="Z300" s="99"/>
      <c r="AA300" s="99"/>
      <c r="AB300" s="99"/>
      <c r="AC300" s="99"/>
      <c r="AD300" s="99"/>
      <c r="AE300" s="99"/>
      <c r="AF300" s="99"/>
      <c r="AG300" s="99"/>
      <c r="AH300" s="99"/>
    </row>
    <row r="301" spans="1:34" ht="15.5" x14ac:dyDescent="0.35">
      <c r="A301" s="99"/>
      <c r="B301" s="99"/>
      <c r="C301" s="112"/>
      <c r="D301" s="99"/>
      <c r="E301" s="99"/>
      <c r="F301" s="99"/>
      <c r="G301" s="99"/>
      <c r="H301" s="99"/>
      <c r="I301" s="99"/>
      <c r="J301" s="99"/>
      <c r="K301" s="99"/>
      <c r="L301" s="113"/>
      <c r="M301" s="113"/>
      <c r="N301" s="99"/>
      <c r="O301" s="99"/>
      <c r="P301" s="99"/>
      <c r="Q301" s="99"/>
      <c r="R301" s="99"/>
      <c r="S301" s="99"/>
      <c r="T301" s="99"/>
      <c r="U301" s="113"/>
      <c r="V301" s="99"/>
      <c r="W301" s="99"/>
      <c r="X301" s="99"/>
      <c r="Y301" s="99"/>
      <c r="Z301" s="99"/>
      <c r="AA301" s="99"/>
      <c r="AB301" s="99"/>
      <c r="AC301" s="99"/>
      <c r="AD301" s="99"/>
      <c r="AE301" s="99"/>
      <c r="AF301" s="99"/>
      <c r="AG301" s="99"/>
      <c r="AH301" s="99"/>
    </row>
    <row r="302" spans="1:34" ht="15.5" x14ac:dyDescent="0.35">
      <c r="A302" s="99"/>
      <c r="B302" s="99"/>
      <c r="C302" s="112"/>
      <c r="D302" s="99"/>
      <c r="E302" s="99"/>
      <c r="F302" s="99"/>
      <c r="G302" s="99"/>
      <c r="H302" s="99"/>
      <c r="I302" s="99"/>
      <c r="J302" s="99"/>
      <c r="K302" s="99"/>
      <c r="L302" s="113"/>
      <c r="M302" s="113"/>
      <c r="N302" s="99"/>
      <c r="O302" s="99"/>
      <c r="P302" s="99"/>
      <c r="Q302" s="99"/>
      <c r="R302" s="99"/>
      <c r="S302" s="99"/>
      <c r="T302" s="99"/>
      <c r="U302" s="113"/>
      <c r="V302" s="99"/>
      <c r="W302" s="99"/>
      <c r="X302" s="99"/>
      <c r="Y302" s="99"/>
      <c r="Z302" s="99"/>
      <c r="AA302" s="99"/>
      <c r="AB302" s="99"/>
      <c r="AC302" s="99"/>
      <c r="AD302" s="99"/>
      <c r="AE302" s="99"/>
      <c r="AF302" s="99"/>
      <c r="AG302" s="99"/>
      <c r="AH302" s="99"/>
    </row>
    <row r="303" spans="1:34" ht="15.5" x14ac:dyDescent="0.35">
      <c r="A303" s="99"/>
      <c r="B303" s="99"/>
      <c r="C303" s="112"/>
      <c r="D303" s="99"/>
      <c r="E303" s="99"/>
      <c r="F303" s="99"/>
      <c r="G303" s="99"/>
      <c r="H303" s="99"/>
      <c r="I303" s="99"/>
      <c r="J303" s="99"/>
      <c r="K303" s="99"/>
      <c r="L303" s="113"/>
      <c r="M303" s="113"/>
      <c r="N303" s="99"/>
      <c r="O303" s="99"/>
      <c r="P303" s="99"/>
      <c r="Q303" s="99"/>
      <c r="R303" s="99"/>
      <c r="S303" s="99"/>
      <c r="T303" s="99"/>
      <c r="U303" s="113"/>
      <c r="V303" s="99"/>
      <c r="W303" s="99"/>
      <c r="X303" s="99"/>
      <c r="Y303" s="99"/>
      <c r="Z303" s="99"/>
      <c r="AA303" s="99"/>
      <c r="AB303" s="99"/>
      <c r="AC303" s="99"/>
      <c r="AD303" s="99"/>
      <c r="AE303" s="99"/>
      <c r="AF303" s="99"/>
      <c r="AG303" s="99"/>
      <c r="AH303" s="99"/>
    </row>
    <row r="304" spans="1:34" ht="15.5" x14ac:dyDescent="0.35">
      <c r="A304" s="99"/>
      <c r="B304" s="99"/>
      <c r="C304" s="112"/>
      <c r="D304" s="99"/>
      <c r="E304" s="99"/>
      <c r="F304" s="99"/>
      <c r="G304" s="99"/>
      <c r="H304" s="99"/>
      <c r="I304" s="99"/>
      <c r="J304" s="99"/>
      <c r="K304" s="99"/>
      <c r="L304" s="113"/>
      <c r="M304" s="113"/>
      <c r="N304" s="99"/>
      <c r="O304" s="99"/>
      <c r="P304" s="99"/>
      <c r="Q304" s="99"/>
      <c r="R304" s="99"/>
      <c r="S304" s="99"/>
      <c r="T304" s="99"/>
      <c r="U304" s="113"/>
      <c r="V304" s="99"/>
      <c r="W304" s="99"/>
      <c r="X304" s="99"/>
      <c r="Y304" s="99"/>
      <c r="Z304" s="99"/>
      <c r="AA304" s="99"/>
      <c r="AB304" s="99"/>
      <c r="AC304" s="99"/>
      <c r="AD304" s="99"/>
      <c r="AE304" s="99"/>
      <c r="AF304" s="99"/>
      <c r="AG304" s="99"/>
      <c r="AH304" s="99"/>
    </row>
    <row r="305" spans="1:34" ht="15.5" x14ac:dyDescent="0.35">
      <c r="A305" s="99"/>
      <c r="B305" s="99"/>
      <c r="C305" s="112"/>
      <c r="D305" s="99"/>
      <c r="E305" s="99"/>
      <c r="F305" s="99"/>
      <c r="G305" s="99"/>
      <c r="H305" s="99"/>
      <c r="I305" s="99"/>
      <c r="J305" s="99"/>
      <c r="K305" s="99"/>
      <c r="L305" s="113"/>
      <c r="M305" s="113"/>
      <c r="N305" s="99"/>
      <c r="O305" s="99"/>
      <c r="P305" s="99"/>
      <c r="Q305" s="99"/>
      <c r="R305" s="99"/>
      <c r="S305" s="99"/>
      <c r="T305" s="99"/>
      <c r="U305" s="113"/>
      <c r="V305" s="99"/>
      <c r="W305" s="99"/>
      <c r="X305" s="99"/>
      <c r="Y305" s="99"/>
      <c r="Z305" s="99"/>
      <c r="AA305" s="99"/>
      <c r="AB305" s="99"/>
      <c r="AC305" s="99"/>
      <c r="AD305" s="99"/>
      <c r="AE305" s="99"/>
      <c r="AF305" s="99"/>
      <c r="AG305" s="99"/>
      <c r="AH305" s="99"/>
    </row>
    <row r="306" spans="1:34" ht="15.5" x14ac:dyDescent="0.35">
      <c r="A306" s="99"/>
      <c r="B306" s="99"/>
      <c r="C306" s="112"/>
      <c r="D306" s="99"/>
      <c r="E306" s="99"/>
      <c r="F306" s="99"/>
      <c r="G306" s="99"/>
      <c r="H306" s="99"/>
      <c r="I306" s="99"/>
      <c r="J306" s="99"/>
      <c r="K306" s="99"/>
      <c r="L306" s="113"/>
      <c r="M306" s="113"/>
      <c r="N306" s="99"/>
      <c r="O306" s="99"/>
      <c r="P306" s="99"/>
      <c r="Q306" s="99"/>
      <c r="R306" s="99"/>
      <c r="S306" s="99"/>
      <c r="T306" s="99"/>
      <c r="U306" s="113"/>
      <c r="V306" s="99"/>
      <c r="W306" s="99"/>
      <c r="X306" s="99"/>
      <c r="Y306" s="99"/>
      <c r="Z306" s="99"/>
      <c r="AA306" s="99"/>
      <c r="AB306" s="99"/>
      <c r="AC306" s="99"/>
      <c r="AD306" s="99"/>
      <c r="AE306" s="99"/>
      <c r="AF306" s="99"/>
      <c r="AG306" s="99"/>
      <c r="AH306" s="99"/>
    </row>
    <row r="307" spans="1:34" ht="15.5" x14ac:dyDescent="0.35">
      <c r="A307" s="99"/>
      <c r="B307" s="99"/>
      <c r="C307" s="112"/>
      <c r="D307" s="99"/>
      <c r="E307" s="99"/>
      <c r="F307" s="99"/>
      <c r="G307" s="99"/>
      <c r="H307" s="99"/>
      <c r="I307" s="99"/>
      <c r="J307" s="99"/>
      <c r="K307" s="99"/>
      <c r="L307" s="113"/>
      <c r="M307" s="113"/>
      <c r="N307" s="99"/>
      <c r="O307" s="99"/>
      <c r="P307" s="99"/>
      <c r="Q307" s="99"/>
      <c r="R307" s="99"/>
      <c r="S307" s="99"/>
      <c r="T307" s="99"/>
      <c r="U307" s="113"/>
      <c r="V307" s="99"/>
      <c r="W307" s="99"/>
      <c r="X307" s="99"/>
      <c r="Y307" s="99"/>
      <c r="Z307" s="99"/>
      <c r="AA307" s="99"/>
      <c r="AB307" s="99"/>
      <c r="AC307" s="99"/>
      <c r="AD307" s="99"/>
      <c r="AE307" s="99"/>
      <c r="AF307" s="99"/>
      <c r="AG307" s="99"/>
      <c r="AH307" s="99"/>
    </row>
    <row r="308" spans="1:34" ht="15.5" x14ac:dyDescent="0.35">
      <c r="A308" s="99"/>
      <c r="B308" s="99"/>
      <c r="C308" s="112"/>
      <c r="D308" s="99"/>
      <c r="E308" s="99"/>
      <c r="F308" s="99"/>
      <c r="G308" s="99"/>
      <c r="H308" s="99"/>
      <c r="I308" s="99"/>
      <c r="J308" s="99"/>
      <c r="K308" s="99"/>
      <c r="L308" s="113"/>
      <c r="M308" s="113"/>
      <c r="N308" s="99"/>
      <c r="O308" s="99"/>
      <c r="P308" s="99"/>
      <c r="Q308" s="99"/>
      <c r="R308" s="99"/>
      <c r="S308" s="99"/>
      <c r="T308" s="99"/>
      <c r="U308" s="113"/>
      <c r="V308" s="99"/>
      <c r="W308" s="99"/>
      <c r="X308" s="99"/>
      <c r="Y308" s="99"/>
      <c r="Z308" s="99"/>
      <c r="AA308" s="99"/>
      <c r="AB308" s="99"/>
      <c r="AC308" s="99"/>
      <c r="AD308" s="99"/>
      <c r="AE308" s="99"/>
      <c r="AF308" s="99"/>
      <c r="AG308" s="99"/>
      <c r="AH308" s="99"/>
    </row>
    <row r="309" spans="1:34" ht="15.5" x14ac:dyDescent="0.35">
      <c r="A309" s="99"/>
      <c r="B309" s="99"/>
      <c r="C309" s="112"/>
      <c r="D309" s="99"/>
      <c r="E309" s="99"/>
      <c r="F309" s="99"/>
      <c r="G309" s="99"/>
      <c r="H309" s="99"/>
      <c r="I309" s="99"/>
      <c r="J309" s="99"/>
      <c r="K309" s="99"/>
      <c r="L309" s="113"/>
      <c r="M309" s="113"/>
      <c r="N309" s="99"/>
      <c r="O309" s="99"/>
      <c r="P309" s="99"/>
      <c r="Q309" s="99"/>
      <c r="R309" s="99"/>
      <c r="S309" s="99"/>
      <c r="T309" s="99"/>
      <c r="U309" s="113"/>
      <c r="V309" s="99"/>
      <c r="W309" s="99"/>
      <c r="X309" s="99"/>
      <c r="Y309" s="99"/>
      <c r="Z309" s="99"/>
      <c r="AA309" s="99"/>
      <c r="AB309" s="99"/>
      <c r="AC309" s="99"/>
      <c r="AD309" s="99"/>
      <c r="AE309" s="99"/>
      <c r="AF309" s="99"/>
      <c r="AG309" s="99"/>
      <c r="AH309" s="99"/>
    </row>
    <row r="310" spans="1:34" ht="15.5" x14ac:dyDescent="0.35">
      <c r="A310" s="99"/>
      <c r="B310" s="99"/>
      <c r="C310" s="112"/>
      <c r="D310" s="99"/>
      <c r="E310" s="99"/>
      <c r="F310" s="99"/>
      <c r="G310" s="99"/>
      <c r="H310" s="99"/>
      <c r="I310" s="99"/>
      <c r="J310" s="99"/>
      <c r="K310" s="99"/>
      <c r="L310" s="113"/>
      <c r="M310" s="113"/>
      <c r="N310" s="99"/>
      <c r="O310" s="99"/>
      <c r="P310" s="99"/>
      <c r="Q310" s="99"/>
      <c r="R310" s="99"/>
      <c r="S310" s="99"/>
      <c r="T310" s="99"/>
      <c r="U310" s="113"/>
      <c r="V310" s="99"/>
      <c r="W310" s="99"/>
      <c r="X310" s="99"/>
      <c r="Y310" s="99"/>
      <c r="Z310" s="99"/>
      <c r="AA310" s="99"/>
      <c r="AB310" s="99"/>
      <c r="AC310" s="99"/>
      <c r="AD310" s="99"/>
      <c r="AE310" s="99"/>
      <c r="AF310" s="99"/>
      <c r="AG310" s="99"/>
      <c r="AH310" s="99"/>
    </row>
    <row r="311" spans="1:34" ht="15.5" x14ac:dyDescent="0.35">
      <c r="A311" s="99"/>
      <c r="B311" s="99"/>
      <c r="C311" s="112"/>
      <c r="D311" s="99"/>
      <c r="E311" s="99"/>
      <c r="F311" s="99"/>
      <c r="G311" s="99"/>
      <c r="H311" s="99"/>
      <c r="I311" s="99"/>
      <c r="J311" s="99"/>
      <c r="K311" s="99"/>
      <c r="L311" s="113"/>
      <c r="M311" s="113"/>
      <c r="N311" s="99"/>
      <c r="O311" s="99"/>
      <c r="P311" s="99"/>
      <c r="Q311" s="99"/>
      <c r="R311" s="99"/>
      <c r="S311" s="99"/>
      <c r="T311" s="99"/>
      <c r="U311" s="113"/>
      <c r="V311" s="99"/>
      <c r="W311" s="99"/>
      <c r="X311" s="99"/>
      <c r="Y311" s="99"/>
      <c r="Z311" s="99"/>
      <c r="AA311" s="99"/>
      <c r="AB311" s="99"/>
      <c r="AC311" s="99"/>
      <c r="AD311" s="99"/>
      <c r="AE311" s="99"/>
      <c r="AF311" s="99"/>
      <c r="AG311" s="99"/>
      <c r="AH311" s="99"/>
    </row>
    <row r="312" spans="1:34" ht="15.5" x14ac:dyDescent="0.35">
      <c r="A312" s="99"/>
      <c r="B312" s="99"/>
      <c r="C312" s="112"/>
      <c r="D312" s="99"/>
      <c r="E312" s="99"/>
      <c r="F312" s="99"/>
      <c r="G312" s="99"/>
      <c r="H312" s="99"/>
      <c r="I312" s="99"/>
      <c r="J312" s="99"/>
      <c r="K312" s="99"/>
      <c r="L312" s="113"/>
      <c r="M312" s="113"/>
      <c r="N312" s="99"/>
      <c r="O312" s="99"/>
      <c r="P312" s="99"/>
      <c r="Q312" s="99"/>
      <c r="R312" s="99"/>
      <c r="S312" s="99"/>
      <c r="T312" s="99"/>
      <c r="U312" s="113"/>
      <c r="V312" s="99"/>
      <c r="W312" s="99"/>
      <c r="X312" s="99"/>
      <c r="Y312" s="99"/>
      <c r="Z312" s="99"/>
      <c r="AA312" s="99"/>
      <c r="AB312" s="99"/>
      <c r="AC312" s="99"/>
      <c r="AD312" s="99"/>
      <c r="AE312" s="99"/>
      <c r="AF312" s="99"/>
      <c r="AG312" s="99"/>
      <c r="AH312" s="99"/>
    </row>
    <row r="313" spans="1:34" ht="15.5" x14ac:dyDescent="0.35">
      <c r="A313" s="99"/>
      <c r="B313" s="99"/>
      <c r="C313" s="112"/>
      <c r="D313" s="99"/>
      <c r="E313" s="99"/>
      <c r="F313" s="99"/>
      <c r="G313" s="99"/>
      <c r="H313" s="99"/>
      <c r="I313" s="99"/>
      <c r="J313" s="99"/>
      <c r="K313" s="99"/>
      <c r="L313" s="113"/>
      <c r="M313" s="113"/>
      <c r="N313" s="99"/>
      <c r="O313" s="99"/>
      <c r="P313" s="99"/>
      <c r="Q313" s="99"/>
      <c r="R313" s="99"/>
      <c r="S313" s="99"/>
      <c r="T313" s="99"/>
      <c r="U313" s="113"/>
      <c r="V313" s="99"/>
      <c r="W313" s="99"/>
      <c r="X313" s="99"/>
      <c r="Y313" s="99"/>
      <c r="Z313" s="99"/>
      <c r="AA313" s="99"/>
      <c r="AB313" s="99"/>
      <c r="AC313" s="99"/>
      <c r="AD313" s="99"/>
      <c r="AE313" s="99"/>
      <c r="AF313" s="99"/>
      <c r="AG313" s="99"/>
      <c r="AH313" s="99"/>
    </row>
    <row r="314" spans="1:34" ht="15.5" x14ac:dyDescent="0.35">
      <c r="A314" s="99"/>
      <c r="B314" s="99"/>
      <c r="C314" s="112"/>
      <c r="D314" s="99"/>
      <c r="E314" s="99"/>
      <c r="F314" s="99"/>
      <c r="G314" s="99"/>
      <c r="H314" s="99"/>
      <c r="I314" s="99"/>
      <c r="J314" s="99"/>
      <c r="K314" s="99"/>
      <c r="L314" s="113"/>
      <c r="M314" s="113"/>
      <c r="N314" s="99"/>
      <c r="O314" s="99"/>
      <c r="P314" s="99"/>
      <c r="Q314" s="99"/>
      <c r="R314" s="99"/>
      <c r="S314" s="99"/>
      <c r="T314" s="99"/>
      <c r="U314" s="113"/>
      <c r="V314" s="99"/>
      <c r="W314" s="99"/>
      <c r="X314" s="99"/>
      <c r="Y314" s="99"/>
      <c r="Z314" s="99"/>
      <c r="AA314" s="99"/>
      <c r="AB314" s="99"/>
      <c r="AC314" s="99"/>
      <c r="AD314" s="99"/>
      <c r="AE314" s="99"/>
      <c r="AF314" s="99"/>
      <c r="AG314" s="99"/>
      <c r="AH314" s="99"/>
    </row>
    <row r="315" spans="1:34" ht="15.5" x14ac:dyDescent="0.35">
      <c r="A315" s="99"/>
      <c r="B315" s="99"/>
      <c r="C315" s="112"/>
      <c r="D315" s="99"/>
      <c r="E315" s="99"/>
      <c r="F315" s="99"/>
      <c r="G315" s="99"/>
      <c r="H315" s="99"/>
      <c r="I315" s="99"/>
      <c r="J315" s="99"/>
      <c r="K315" s="99"/>
      <c r="L315" s="113"/>
      <c r="M315" s="113"/>
      <c r="N315" s="99"/>
      <c r="O315" s="99"/>
      <c r="P315" s="99"/>
      <c r="Q315" s="99"/>
      <c r="R315" s="99"/>
      <c r="S315" s="99"/>
      <c r="T315" s="99"/>
      <c r="U315" s="113"/>
      <c r="V315" s="99"/>
      <c r="W315" s="99"/>
      <c r="X315" s="99"/>
      <c r="Y315" s="99"/>
      <c r="Z315" s="99"/>
      <c r="AA315" s="99"/>
      <c r="AB315" s="99"/>
      <c r="AC315" s="99"/>
      <c r="AD315" s="99"/>
      <c r="AE315" s="99"/>
      <c r="AF315" s="99"/>
      <c r="AG315" s="99"/>
      <c r="AH315" s="99"/>
    </row>
    <row r="316" spans="1:34" ht="15.5" x14ac:dyDescent="0.35">
      <c r="A316" s="99"/>
      <c r="B316" s="99"/>
      <c r="C316" s="112"/>
      <c r="D316" s="99"/>
      <c r="E316" s="99"/>
      <c r="F316" s="99"/>
      <c r="G316" s="99"/>
      <c r="H316" s="99"/>
      <c r="I316" s="99"/>
      <c r="J316" s="99"/>
      <c r="K316" s="99"/>
      <c r="L316" s="113"/>
      <c r="M316" s="113"/>
      <c r="N316" s="99"/>
      <c r="O316" s="99"/>
      <c r="P316" s="99"/>
      <c r="Q316" s="99"/>
      <c r="R316" s="99"/>
      <c r="S316" s="99"/>
      <c r="T316" s="99"/>
      <c r="U316" s="113"/>
      <c r="V316" s="99"/>
      <c r="W316" s="99"/>
      <c r="X316" s="99"/>
      <c r="Y316" s="99"/>
      <c r="Z316" s="99"/>
      <c r="AA316" s="99"/>
      <c r="AB316" s="99"/>
      <c r="AC316" s="99"/>
      <c r="AD316" s="99"/>
      <c r="AE316" s="99"/>
      <c r="AF316" s="99"/>
      <c r="AG316" s="99"/>
      <c r="AH316" s="99"/>
    </row>
    <row r="317" spans="1:34" ht="15.5" x14ac:dyDescent="0.35">
      <c r="A317" s="99"/>
      <c r="B317" s="99"/>
      <c r="C317" s="112"/>
      <c r="D317" s="99"/>
      <c r="E317" s="99"/>
      <c r="F317" s="99"/>
      <c r="G317" s="99"/>
      <c r="H317" s="99"/>
      <c r="I317" s="99"/>
      <c r="J317" s="99"/>
      <c r="K317" s="99"/>
      <c r="L317" s="113"/>
      <c r="M317" s="113"/>
      <c r="N317" s="99"/>
      <c r="O317" s="99"/>
      <c r="P317" s="99"/>
      <c r="Q317" s="99"/>
      <c r="R317" s="99"/>
      <c r="S317" s="99"/>
      <c r="T317" s="99"/>
      <c r="U317" s="113"/>
      <c r="V317" s="99"/>
      <c r="W317" s="99"/>
      <c r="X317" s="99"/>
      <c r="Y317" s="99"/>
      <c r="Z317" s="99"/>
      <c r="AA317" s="99"/>
      <c r="AB317" s="99"/>
      <c r="AC317" s="99"/>
      <c r="AD317" s="99"/>
      <c r="AE317" s="99"/>
      <c r="AF317" s="99"/>
      <c r="AG317" s="99"/>
      <c r="AH317" s="99"/>
    </row>
    <row r="318" spans="1:34" ht="15.5" x14ac:dyDescent="0.35">
      <c r="A318" s="99"/>
      <c r="B318" s="99"/>
      <c r="C318" s="112"/>
      <c r="D318" s="99"/>
      <c r="E318" s="99"/>
      <c r="F318" s="99"/>
      <c r="G318" s="99"/>
      <c r="H318" s="99"/>
      <c r="I318" s="99"/>
      <c r="J318" s="99"/>
      <c r="K318" s="99"/>
      <c r="L318" s="113"/>
      <c r="M318" s="113"/>
      <c r="N318" s="99"/>
      <c r="O318" s="99"/>
      <c r="P318" s="99"/>
      <c r="Q318" s="99"/>
      <c r="R318" s="99"/>
      <c r="S318" s="99"/>
      <c r="T318" s="99"/>
      <c r="U318" s="113"/>
      <c r="V318" s="99"/>
      <c r="W318" s="99"/>
      <c r="X318" s="99"/>
      <c r="Y318" s="99"/>
      <c r="Z318" s="99"/>
      <c r="AA318" s="99"/>
      <c r="AB318" s="99"/>
      <c r="AC318" s="99"/>
      <c r="AD318" s="99"/>
      <c r="AE318" s="99"/>
      <c r="AF318" s="99"/>
      <c r="AG318" s="99"/>
      <c r="AH318" s="99"/>
    </row>
    <row r="319" spans="1:34" ht="15.5" x14ac:dyDescent="0.35">
      <c r="A319" s="99"/>
      <c r="B319" s="99"/>
      <c r="C319" s="112"/>
      <c r="D319" s="99"/>
      <c r="E319" s="99"/>
      <c r="F319" s="99"/>
      <c r="G319" s="99"/>
      <c r="H319" s="99"/>
      <c r="I319" s="99"/>
      <c r="J319" s="99"/>
      <c r="K319" s="99"/>
      <c r="L319" s="113"/>
      <c r="M319" s="113"/>
      <c r="N319" s="99"/>
      <c r="O319" s="99"/>
      <c r="P319" s="99"/>
      <c r="Q319" s="99"/>
      <c r="R319" s="99"/>
      <c r="S319" s="99"/>
      <c r="T319" s="99"/>
      <c r="U319" s="113"/>
      <c r="V319" s="99"/>
      <c r="W319" s="99"/>
      <c r="X319" s="99"/>
      <c r="Y319" s="99"/>
      <c r="Z319" s="99"/>
      <c r="AA319" s="99"/>
      <c r="AB319" s="99"/>
      <c r="AC319" s="99"/>
      <c r="AD319" s="99"/>
      <c r="AE319" s="99"/>
      <c r="AF319" s="99"/>
      <c r="AG319" s="99"/>
      <c r="AH319" s="99"/>
    </row>
    <row r="320" spans="1:34" ht="15.5" x14ac:dyDescent="0.35">
      <c r="A320" s="99"/>
      <c r="B320" s="99"/>
      <c r="C320" s="112"/>
      <c r="D320" s="99"/>
      <c r="E320" s="99"/>
      <c r="F320" s="99"/>
      <c r="G320" s="99"/>
      <c r="H320" s="99"/>
      <c r="I320" s="99"/>
      <c r="J320" s="99"/>
      <c r="K320" s="99"/>
      <c r="L320" s="113"/>
      <c r="M320" s="113"/>
      <c r="N320" s="99"/>
      <c r="O320" s="99"/>
      <c r="P320" s="99"/>
      <c r="Q320" s="99"/>
      <c r="R320" s="99"/>
      <c r="S320" s="99"/>
      <c r="T320" s="99"/>
      <c r="U320" s="113"/>
      <c r="V320" s="99"/>
      <c r="W320" s="99"/>
      <c r="X320" s="99"/>
      <c r="Y320" s="99"/>
      <c r="Z320" s="99"/>
      <c r="AA320" s="99"/>
      <c r="AB320" s="99"/>
      <c r="AC320" s="99"/>
      <c r="AD320" s="99"/>
      <c r="AE320" s="99"/>
      <c r="AF320" s="99"/>
      <c r="AG320" s="99"/>
      <c r="AH320" s="99"/>
    </row>
    <row r="321" spans="1:34" ht="15.5" x14ac:dyDescent="0.35">
      <c r="A321" s="99"/>
      <c r="B321" s="99"/>
      <c r="C321" s="112"/>
      <c r="D321" s="99"/>
      <c r="E321" s="99"/>
      <c r="F321" s="99"/>
      <c r="G321" s="99"/>
      <c r="H321" s="99"/>
      <c r="I321" s="99"/>
      <c r="J321" s="99"/>
      <c r="K321" s="99"/>
      <c r="L321" s="113"/>
      <c r="M321" s="113"/>
      <c r="N321" s="99"/>
      <c r="O321" s="99"/>
      <c r="P321" s="99"/>
      <c r="Q321" s="99"/>
      <c r="R321" s="99"/>
      <c r="S321" s="99"/>
      <c r="T321" s="99"/>
      <c r="U321" s="113"/>
      <c r="V321" s="99"/>
      <c r="W321" s="99"/>
      <c r="X321" s="99"/>
      <c r="Y321" s="99"/>
      <c r="Z321" s="99"/>
      <c r="AA321" s="99"/>
      <c r="AB321" s="99"/>
      <c r="AC321" s="99"/>
      <c r="AD321" s="99"/>
      <c r="AE321" s="99"/>
      <c r="AF321" s="99"/>
      <c r="AG321" s="99"/>
      <c r="AH321" s="99"/>
    </row>
    <row r="322" spans="1:34" ht="15.5" x14ac:dyDescent="0.35">
      <c r="A322" s="99"/>
      <c r="B322" s="99"/>
      <c r="C322" s="112"/>
      <c r="D322" s="99"/>
      <c r="E322" s="99"/>
      <c r="F322" s="99"/>
      <c r="G322" s="99"/>
      <c r="H322" s="99"/>
      <c r="I322" s="99"/>
      <c r="J322" s="99"/>
      <c r="K322" s="99"/>
      <c r="L322" s="113"/>
      <c r="M322" s="113"/>
      <c r="N322" s="99"/>
      <c r="O322" s="99"/>
      <c r="P322" s="99"/>
      <c r="Q322" s="99"/>
      <c r="R322" s="99"/>
      <c r="S322" s="99"/>
      <c r="T322" s="99"/>
      <c r="U322" s="113"/>
      <c r="V322" s="99"/>
      <c r="W322" s="99"/>
      <c r="X322" s="99"/>
      <c r="Y322" s="99"/>
      <c r="Z322" s="99"/>
      <c r="AA322" s="99"/>
      <c r="AB322" s="99"/>
      <c r="AC322" s="99"/>
      <c r="AD322" s="99"/>
      <c r="AE322" s="99"/>
      <c r="AF322" s="99"/>
      <c r="AG322" s="99"/>
      <c r="AH322" s="99"/>
    </row>
    <row r="323" spans="1:34" ht="15.5" x14ac:dyDescent="0.35">
      <c r="A323" s="99"/>
      <c r="B323" s="99"/>
      <c r="C323" s="112"/>
      <c r="D323" s="99"/>
      <c r="E323" s="99"/>
      <c r="F323" s="99"/>
      <c r="G323" s="99"/>
      <c r="H323" s="99"/>
      <c r="I323" s="99"/>
      <c r="J323" s="99"/>
      <c r="K323" s="99"/>
      <c r="L323" s="113"/>
      <c r="M323" s="113"/>
      <c r="N323" s="99"/>
      <c r="O323" s="99"/>
      <c r="P323" s="99"/>
      <c r="Q323" s="99"/>
      <c r="R323" s="99"/>
      <c r="S323" s="99"/>
      <c r="T323" s="99"/>
      <c r="U323" s="113"/>
      <c r="V323" s="99"/>
      <c r="W323" s="99"/>
      <c r="X323" s="99"/>
      <c r="Y323" s="99"/>
      <c r="Z323" s="99"/>
      <c r="AA323" s="99"/>
      <c r="AB323" s="99"/>
      <c r="AC323" s="99"/>
      <c r="AD323" s="99"/>
      <c r="AE323" s="99"/>
      <c r="AF323" s="99"/>
      <c r="AG323" s="99"/>
      <c r="AH323" s="99"/>
    </row>
    <row r="324" spans="1:34" ht="15.5" x14ac:dyDescent="0.35">
      <c r="A324" s="99"/>
      <c r="B324" s="99"/>
      <c r="C324" s="112"/>
      <c r="D324" s="99"/>
      <c r="E324" s="99"/>
      <c r="F324" s="99"/>
      <c r="G324" s="99"/>
      <c r="H324" s="99"/>
      <c r="I324" s="99"/>
      <c r="J324" s="99"/>
      <c r="K324" s="99"/>
      <c r="L324" s="113"/>
      <c r="M324" s="113"/>
      <c r="N324" s="99"/>
      <c r="O324" s="99"/>
      <c r="P324" s="99"/>
      <c r="Q324" s="99"/>
      <c r="R324" s="99"/>
      <c r="S324" s="99"/>
      <c r="T324" s="99"/>
      <c r="U324" s="113"/>
      <c r="V324" s="99"/>
      <c r="W324" s="99"/>
      <c r="X324" s="99"/>
      <c r="Y324" s="99"/>
      <c r="Z324" s="99"/>
      <c r="AA324" s="99"/>
      <c r="AB324" s="99"/>
      <c r="AC324" s="99"/>
      <c r="AD324" s="99"/>
      <c r="AE324" s="99"/>
      <c r="AF324" s="99"/>
      <c r="AG324" s="99"/>
      <c r="AH324" s="99"/>
    </row>
    <row r="325" spans="1:34" ht="15.5" x14ac:dyDescent="0.35">
      <c r="A325" s="99"/>
      <c r="B325" s="99"/>
      <c r="C325" s="112"/>
      <c r="D325" s="99"/>
      <c r="E325" s="99"/>
      <c r="F325" s="99"/>
      <c r="G325" s="99"/>
      <c r="H325" s="99"/>
      <c r="I325" s="99"/>
      <c r="J325" s="99"/>
      <c r="K325" s="99"/>
      <c r="L325" s="113"/>
      <c r="M325" s="113"/>
      <c r="N325" s="99"/>
      <c r="O325" s="99"/>
      <c r="P325" s="99"/>
      <c r="Q325" s="99"/>
      <c r="R325" s="99"/>
      <c r="S325" s="99"/>
      <c r="T325" s="99"/>
      <c r="U325" s="113"/>
      <c r="V325" s="99"/>
      <c r="W325" s="99"/>
      <c r="X325" s="99"/>
      <c r="Y325" s="99"/>
      <c r="Z325" s="99"/>
      <c r="AA325" s="99"/>
      <c r="AB325" s="99"/>
      <c r="AC325" s="99"/>
      <c r="AD325" s="99"/>
      <c r="AE325" s="99"/>
      <c r="AF325" s="99"/>
      <c r="AG325" s="99"/>
      <c r="AH325" s="99"/>
    </row>
    <row r="326" spans="1:34" ht="15.5" x14ac:dyDescent="0.35">
      <c r="A326" s="99"/>
      <c r="B326" s="99"/>
      <c r="C326" s="112"/>
      <c r="D326" s="99"/>
      <c r="E326" s="99"/>
      <c r="F326" s="99"/>
      <c r="G326" s="99"/>
      <c r="H326" s="99"/>
      <c r="I326" s="99"/>
      <c r="J326" s="99"/>
      <c r="K326" s="99"/>
      <c r="L326" s="113"/>
      <c r="M326" s="113"/>
      <c r="N326" s="99"/>
      <c r="O326" s="99"/>
      <c r="P326" s="99"/>
      <c r="Q326" s="99"/>
      <c r="R326" s="99"/>
      <c r="S326" s="99"/>
      <c r="T326" s="99"/>
      <c r="U326" s="113"/>
      <c r="V326" s="99"/>
      <c r="W326" s="99"/>
      <c r="X326" s="99"/>
      <c r="Y326" s="99"/>
      <c r="Z326" s="99"/>
      <c r="AA326" s="99"/>
      <c r="AB326" s="99"/>
      <c r="AC326" s="99"/>
      <c r="AD326" s="99"/>
      <c r="AE326" s="99"/>
      <c r="AF326" s="99"/>
      <c r="AG326" s="99"/>
      <c r="AH326" s="99"/>
    </row>
    <row r="327" spans="1:34" ht="15.5" x14ac:dyDescent="0.35">
      <c r="A327" s="99"/>
      <c r="B327" s="99"/>
      <c r="C327" s="112"/>
      <c r="D327" s="99"/>
      <c r="E327" s="99"/>
      <c r="F327" s="99"/>
      <c r="G327" s="99"/>
      <c r="H327" s="99"/>
      <c r="I327" s="99"/>
      <c r="J327" s="99"/>
      <c r="K327" s="99"/>
      <c r="L327" s="113"/>
      <c r="M327" s="113"/>
      <c r="N327" s="99"/>
      <c r="O327" s="99"/>
      <c r="P327" s="99"/>
      <c r="Q327" s="99"/>
      <c r="R327" s="99"/>
      <c r="S327" s="99"/>
      <c r="T327" s="99"/>
      <c r="U327" s="113"/>
      <c r="V327" s="99"/>
      <c r="W327" s="99"/>
      <c r="X327" s="99"/>
      <c r="Y327" s="99"/>
      <c r="Z327" s="99"/>
      <c r="AA327" s="99"/>
      <c r="AB327" s="99"/>
      <c r="AC327" s="99"/>
      <c r="AD327" s="99"/>
      <c r="AE327" s="99"/>
      <c r="AF327" s="99"/>
      <c r="AG327" s="99"/>
      <c r="AH327" s="99"/>
    </row>
    <row r="328" spans="1:34" ht="15.5" x14ac:dyDescent="0.35">
      <c r="A328" s="99"/>
      <c r="B328" s="99"/>
      <c r="C328" s="112"/>
      <c r="D328" s="99"/>
      <c r="E328" s="99"/>
      <c r="F328" s="99"/>
      <c r="G328" s="99"/>
      <c r="H328" s="99"/>
      <c r="I328" s="99"/>
      <c r="J328" s="99"/>
      <c r="K328" s="99"/>
      <c r="L328" s="113"/>
      <c r="M328" s="113"/>
      <c r="N328" s="99"/>
      <c r="O328" s="99"/>
      <c r="P328" s="99"/>
      <c r="Q328" s="99"/>
      <c r="R328" s="99"/>
      <c r="S328" s="99"/>
      <c r="T328" s="99"/>
      <c r="U328" s="113"/>
      <c r="V328" s="99"/>
      <c r="W328" s="99"/>
      <c r="X328" s="99"/>
      <c r="Y328" s="99"/>
      <c r="Z328" s="99"/>
      <c r="AA328" s="99"/>
      <c r="AB328" s="99"/>
      <c r="AC328" s="99"/>
      <c r="AD328" s="99"/>
      <c r="AE328" s="99"/>
      <c r="AF328" s="99"/>
      <c r="AG328" s="99"/>
      <c r="AH328" s="99"/>
    </row>
    <row r="329" spans="1:34" ht="15.5" x14ac:dyDescent="0.35">
      <c r="A329" s="99"/>
      <c r="B329" s="99"/>
      <c r="C329" s="112"/>
      <c r="D329" s="99"/>
      <c r="E329" s="99"/>
      <c r="F329" s="99"/>
      <c r="G329" s="99"/>
      <c r="H329" s="99"/>
      <c r="I329" s="99"/>
      <c r="J329" s="99"/>
      <c r="K329" s="99"/>
      <c r="L329" s="113"/>
      <c r="M329" s="113"/>
      <c r="N329" s="99"/>
      <c r="O329" s="99"/>
      <c r="P329" s="99"/>
      <c r="Q329" s="99"/>
      <c r="R329" s="99"/>
      <c r="S329" s="99"/>
      <c r="T329" s="99"/>
      <c r="U329" s="113"/>
      <c r="V329" s="99"/>
      <c r="W329" s="99"/>
      <c r="X329" s="99"/>
      <c r="Y329" s="99"/>
      <c r="Z329" s="99"/>
      <c r="AA329" s="99"/>
      <c r="AB329" s="99"/>
      <c r="AC329" s="99"/>
      <c r="AD329" s="99"/>
      <c r="AE329" s="99"/>
      <c r="AF329" s="99"/>
      <c r="AG329" s="99"/>
      <c r="AH329" s="99"/>
    </row>
    <row r="330" spans="1:34" ht="15.5" x14ac:dyDescent="0.35">
      <c r="A330" s="99"/>
      <c r="B330" s="99"/>
      <c r="C330" s="112"/>
      <c r="D330" s="99"/>
      <c r="E330" s="99"/>
      <c r="F330" s="99"/>
      <c r="G330" s="99"/>
      <c r="H330" s="99"/>
      <c r="I330" s="99"/>
      <c r="J330" s="99"/>
      <c r="K330" s="99"/>
      <c r="L330" s="113"/>
      <c r="M330" s="113"/>
      <c r="N330" s="99"/>
      <c r="O330" s="99"/>
      <c r="P330" s="99"/>
      <c r="Q330" s="99"/>
      <c r="R330" s="99"/>
      <c r="S330" s="99"/>
      <c r="T330" s="99"/>
      <c r="U330" s="113"/>
      <c r="V330" s="99"/>
      <c r="W330" s="99"/>
      <c r="X330" s="99"/>
      <c r="Y330" s="99"/>
      <c r="Z330" s="99"/>
      <c r="AA330" s="99"/>
      <c r="AB330" s="99"/>
      <c r="AC330" s="99"/>
      <c r="AD330" s="99"/>
      <c r="AE330" s="99"/>
      <c r="AF330" s="99"/>
      <c r="AG330" s="99"/>
      <c r="AH330" s="99"/>
    </row>
    <row r="331" spans="1:34" ht="15.5" x14ac:dyDescent="0.35">
      <c r="A331" s="99"/>
      <c r="B331" s="99"/>
      <c r="C331" s="112"/>
      <c r="D331" s="99"/>
      <c r="E331" s="99"/>
      <c r="F331" s="99"/>
      <c r="G331" s="99"/>
      <c r="H331" s="99"/>
      <c r="I331" s="99"/>
      <c r="J331" s="99"/>
      <c r="K331" s="99"/>
      <c r="L331" s="113"/>
      <c r="M331" s="113"/>
      <c r="N331" s="99"/>
      <c r="O331" s="99"/>
      <c r="P331" s="99"/>
      <c r="Q331" s="99"/>
      <c r="R331" s="99"/>
      <c r="S331" s="99"/>
      <c r="T331" s="99"/>
      <c r="U331" s="113"/>
      <c r="V331" s="99"/>
      <c r="W331" s="99"/>
      <c r="X331" s="99"/>
      <c r="Y331" s="99"/>
      <c r="Z331" s="99"/>
      <c r="AA331" s="99"/>
      <c r="AB331" s="99"/>
      <c r="AC331" s="99"/>
      <c r="AD331" s="99"/>
      <c r="AE331" s="99"/>
      <c r="AF331" s="99"/>
      <c r="AG331" s="99"/>
      <c r="AH331" s="99"/>
    </row>
    <row r="332" spans="1:34" ht="15.5" x14ac:dyDescent="0.35">
      <c r="A332" s="99"/>
      <c r="B332" s="99"/>
      <c r="C332" s="112"/>
      <c r="D332" s="99"/>
      <c r="E332" s="99"/>
      <c r="F332" s="99"/>
      <c r="G332" s="99"/>
      <c r="H332" s="99"/>
      <c r="I332" s="99"/>
      <c r="J332" s="99"/>
      <c r="K332" s="99"/>
      <c r="L332" s="113"/>
      <c r="M332" s="113"/>
      <c r="N332" s="99"/>
      <c r="O332" s="99"/>
      <c r="P332" s="99"/>
      <c r="Q332" s="99"/>
      <c r="R332" s="99"/>
      <c r="S332" s="99"/>
      <c r="T332" s="99"/>
      <c r="U332" s="113"/>
      <c r="V332" s="99"/>
      <c r="W332" s="99"/>
      <c r="X332" s="99"/>
      <c r="Y332" s="99"/>
      <c r="Z332" s="99"/>
      <c r="AA332" s="99"/>
      <c r="AB332" s="99"/>
      <c r="AC332" s="99"/>
      <c r="AD332" s="99"/>
      <c r="AE332" s="99"/>
      <c r="AF332" s="99"/>
      <c r="AG332" s="99"/>
      <c r="AH332" s="99"/>
    </row>
    <row r="333" spans="1:34" ht="15.5" x14ac:dyDescent="0.35">
      <c r="A333" s="99"/>
      <c r="B333" s="99"/>
      <c r="C333" s="112"/>
      <c r="D333" s="99"/>
      <c r="E333" s="99"/>
      <c r="F333" s="99"/>
      <c r="G333" s="99"/>
      <c r="H333" s="99"/>
      <c r="I333" s="99"/>
      <c r="J333" s="99"/>
      <c r="K333" s="99"/>
      <c r="L333" s="113"/>
      <c r="M333" s="113"/>
      <c r="N333" s="99"/>
      <c r="O333" s="99"/>
      <c r="P333" s="99"/>
      <c r="Q333" s="99"/>
      <c r="R333" s="99"/>
      <c r="S333" s="99"/>
      <c r="T333" s="99"/>
      <c r="U333" s="113"/>
      <c r="V333" s="99"/>
      <c r="W333" s="99"/>
      <c r="X333" s="99"/>
      <c r="Y333" s="99"/>
      <c r="Z333" s="99"/>
      <c r="AA333" s="99"/>
      <c r="AB333" s="99"/>
      <c r="AC333" s="99"/>
      <c r="AD333" s="99"/>
      <c r="AE333" s="99"/>
      <c r="AF333" s="99"/>
      <c r="AG333" s="99"/>
      <c r="AH333" s="99"/>
    </row>
    <row r="334" spans="1:34" ht="15.5" x14ac:dyDescent="0.35">
      <c r="A334" s="99"/>
      <c r="B334" s="99"/>
      <c r="C334" s="112"/>
      <c r="D334" s="99"/>
      <c r="E334" s="99"/>
      <c r="F334" s="99"/>
      <c r="G334" s="99"/>
      <c r="H334" s="99"/>
      <c r="I334" s="99"/>
      <c r="J334" s="99"/>
      <c r="K334" s="99"/>
      <c r="L334" s="113"/>
      <c r="M334" s="113"/>
      <c r="N334" s="99"/>
      <c r="O334" s="99"/>
      <c r="P334" s="99"/>
      <c r="Q334" s="99"/>
      <c r="R334" s="99"/>
      <c r="S334" s="99"/>
      <c r="T334" s="99"/>
      <c r="U334" s="113"/>
      <c r="V334" s="99"/>
      <c r="W334" s="99"/>
      <c r="X334" s="99"/>
      <c r="Y334" s="99"/>
      <c r="Z334" s="99"/>
      <c r="AA334" s="99"/>
      <c r="AB334" s="99"/>
      <c r="AC334" s="99"/>
      <c r="AD334" s="99"/>
      <c r="AE334" s="99"/>
      <c r="AF334" s="99"/>
      <c r="AG334" s="99"/>
      <c r="AH334" s="99"/>
    </row>
    <row r="335" spans="1:34" ht="15.5" x14ac:dyDescent="0.35">
      <c r="A335" s="99"/>
      <c r="B335" s="99"/>
      <c r="C335" s="112"/>
      <c r="D335" s="99"/>
      <c r="E335" s="99"/>
      <c r="F335" s="99"/>
      <c r="G335" s="99"/>
      <c r="H335" s="99"/>
      <c r="I335" s="99"/>
      <c r="J335" s="99"/>
      <c r="K335" s="99"/>
      <c r="L335" s="113"/>
      <c r="M335" s="113"/>
      <c r="N335" s="99"/>
      <c r="O335" s="99"/>
      <c r="P335" s="99"/>
      <c r="Q335" s="99"/>
      <c r="R335" s="99"/>
      <c r="S335" s="99"/>
      <c r="T335" s="99"/>
      <c r="U335" s="113"/>
      <c r="V335" s="99"/>
      <c r="W335" s="99"/>
      <c r="X335" s="99"/>
      <c r="Y335" s="99"/>
      <c r="Z335" s="99"/>
      <c r="AA335" s="99"/>
      <c r="AB335" s="99"/>
      <c r="AC335" s="99"/>
      <c r="AD335" s="99"/>
      <c r="AE335" s="99"/>
      <c r="AF335" s="99"/>
      <c r="AG335" s="99"/>
      <c r="AH335" s="99"/>
    </row>
    <row r="336" spans="1:34" ht="15.5" x14ac:dyDescent="0.35">
      <c r="A336" s="99"/>
      <c r="B336" s="99"/>
      <c r="C336" s="112"/>
      <c r="D336" s="99"/>
      <c r="E336" s="99"/>
      <c r="F336" s="99"/>
      <c r="G336" s="99"/>
      <c r="H336" s="99"/>
      <c r="I336" s="99"/>
      <c r="J336" s="99"/>
      <c r="K336" s="99"/>
      <c r="L336" s="113"/>
      <c r="M336" s="113"/>
      <c r="N336" s="99"/>
      <c r="O336" s="99"/>
      <c r="P336" s="99"/>
      <c r="Q336" s="99"/>
      <c r="R336" s="99"/>
      <c r="S336" s="99"/>
      <c r="T336" s="99"/>
      <c r="U336" s="113"/>
      <c r="V336" s="99"/>
      <c r="W336" s="99"/>
      <c r="X336" s="99"/>
      <c r="Y336" s="99"/>
      <c r="Z336" s="99"/>
      <c r="AA336" s="99"/>
      <c r="AB336" s="99"/>
      <c r="AC336" s="99"/>
      <c r="AD336" s="99"/>
      <c r="AE336" s="99"/>
      <c r="AF336" s="99"/>
      <c r="AG336" s="99"/>
      <c r="AH336" s="99"/>
    </row>
    <row r="337" spans="1:34" ht="15.5" x14ac:dyDescent="0.35">
      <c r="A337" s="99"/>
      <c r="B337" s="99"/>
      <c r="C337" s="112"/>
      <c r="D337" s="99"/>
      <c r="E337" s="99"/>
      <c r="F337" s="99"/>
      <c r="G337" s="99"/>
      <c r="H337" s="99"/>
      <c r="I337" s="99"/>
      <c r="J337" s="99"/>
      <c r="K337" s="99"/>
      <c r="L337" s="113"/>
      <c r="M337" s="113"/>
      <c r="N337" s="99"/>
      <c r="O337" s="99"/>
      <c r="P337" s="99"/>
      <c r="Q337" s="99"/>
      <c r="R337" s="99"/>
      <c r="S337" s="99"/>
      <c r="T337" s="99"/>
      <c r="U337" s="113"/>
      <c r="V337" s="99"/>
      <c r="W337" s="99"/>
      <c r="X337" s="99"/>
      <c r="Y337" s="99"/>
      <c r="Z337" s="99"/>
      <c r="AA337" s="99"/>
      <c r="AB337" s="99"/>
      <c r="AC337" s="99"/>
      <c r="AD337" s="99"/>
      <c r="AE337" s="99"/>
      <c r="AF337" s="99"/>
      <c r="AG337" s="99"/>
      <c r="AH337" s="99"/>
    </row>
    <row r="338" spans="1:34" ht="15.5" x14ac:dyDescent="0.35">
      <c r="A338" s="99"/>
      <c r="B338" s="99"/>
      <c r="C338" s="112"/>
      <c r="D338" s="99"/>
      <c r="E338" s="99"/>
      <c r="F338" s="99"/>
      <c r="G338" s="99"/>
      <c r="H338" s="99"/>
      <c r="I338" s="99"/>
      <c r="J338" s="99"/>
      <c r="K338" s="99"/>
      <c r="L338" s="113"/>
      <c r="M338" s="113"/>
      <c r="N338" s="99"/>
      <c r="O338" s="99"/>
      <c r="P338" s="99"/>
      <c r="Q338" s="99"/>
      <c r="R338" s="99"/>
      <c r="S338" s="99"/>
      <c r="T338" s="99"/>
      <c r="U338" s="113"/>
      <c r="V338" s="99"/>
      <c r="W338" s="99"/>
      <c r="X338" s="99"/>
      <c r="Y338" s="99"/>
      <c r="Z338" s="99"/>
      <c r="AA338" s="99"/>
      <c r="AB338" s="99"/>
      <c r="AC338" s="99"/>
      <c r="AD338" s="99"/>
      <c r="AE338" s="99"/>
      <c r="AF338" s="99"/>
      <c r="AG338" s="99"/>
      <c r="AH338" s="99"/>
    </row>
    <row r="339" spans="1:34" ht="15.5" x14ac:dyDescent="0.35">
      <c r="A339" s="99"/>
      <c r="B339" s="99"/>
      <c r="C339" s="112"/>
      <c r="D339" s="99"/>
      <c r="E339" s="99"/>
      <c r="F339" s="99"/>
      <c r="G339" s="99"/>
      <c r="H339" s="99"/>
      <c r="I339" s="99"/>
      <c r="J339" s="99"/>
      <c r="K339" s="99"/>
      <c r="L339" s="113"/>
      <c r="M339" s="113"/>
      <c r="N339" s="99"/>
      <c r="O339" s="99"/>
      <c r="P339" s="99"/>
      <c r="Q339" s="99"/>
      <c r="R339" s="99"/>
      <c r="S339" s="99"/>
      <c r="T339" s="99"/>
      <c r="U339" s="113"/>
      <c r="V339" s="99"/>
      <c r="W339" s="99"/>
      <c r="X339" s="99"/>
      <c r="Y339" s="99"/>
      <c r="Z339" s="99"/>
      <c r="AA339" s="99"/>
      <c r="AB339" s="99"/>
      <c r="AC339" s="99"/>
      <c r="AD339" s="99"/>
      <c r="AE339" s="99"/>
      <c r="AF339" s="99"/>
      <c r="AG339" s="99"/>
      <c r="AH339" s="99"/>
    </row>
    <row r="340" spans="1:34" ht="15.5" x14ac:dyDescent="0.35">
      <c r="A340" s="99"/>
      <c r="B340" s="99"/>
      <c r="C340" s="112"/>
      <c r="D340" s="99"/>
      <c r="E340" s="99"/>
      <c r="F340" s="99"/>
      <c r="G340" s="99"/>
      <c r="H340" s="99"/>
      <c r="I340" s="99"/>
      <c r="J340" s="99"/>
      <c r="K340" s="99"/>
      <c r="L340" s="113"/>
      <c r="M340" s="113"/>
      <c r="N340" s="99"/>
      <c r="O340" s="99"/>
      <c r="P340" s="99"/>
      <c r="Q340" s="99"/>
      <c r="R340" s="99"/>
      <c r="S340" s="99"/>
      <c r="T340" s="99"/>
      <c r="U340" s="113"/>
      <c r="V340" s="99"/>
      <c r="W340" s="99"/>
      <c r="X340" s="99"/>
      <c r="Y340" s="99"/>
      <c r="Z340" s="99"/>
      <c r="AA340" s="99"/>
      <c r="AB340" s="99"/>
      <c r="AC340" s="99"/>
      <c r="AD340" s="99"/>
      <c r="AE340" s="99"/>
      <c r="AF340" s="99"/>
      <c r="AG340" s="99"/>
      <c r="AH340" s="99"/>
    </row>
    <row r="341" spans="1:34" ht="15.5" x14ac:dyDescent="0.35">
      <c r="A341" s="99"/>
      <c r="B341" s="99"/>
      <c r="C341" s="112"/>
      <c r="D341" s="99"/>
      <c r="E341" s="99"/>
      <c r="F341" s="99"/>
      <c r="G341" s="99"/>
      <c r="H341" s="99"/>
      <c r="I341" s="99"/>
      <c r="J341" s="99"/>
      <c r="K341" s="99"/>
      <c r="L341" s="113"/>
      <c r="M341" s="113"/>
      <c r="N341" s="99"/>
      <c r="O341" s="99"/>
      <c r="P341" s="99"/>
      <c r="Q341" s="99"/>
      <c r="R341" s="99"/>
      <c r="S341" s="99"/>
      <c r="T341" s="99"/>
      <c r="U341" s="113"/>
      <c r="V341" s="99"/>
      <c r="W341" s="99"/>
      <c r="X341" s="99"/>
      <c r="Y341" s="99"/>
      <c r="Z341" s="99"/>
      <c r="AA341" s="99"/>
      <c r="AB341" s="99"/>
      <c r="AC341" s="99"/>
      <c r="AD341" s="99"/>
      <c r="AE341" s="99"/>
      <c r="AF341" s="99"/>
      <c r="AG341" s="99"/>
      <c r="AH341" s="99"/>
    </row>
    <row r="342" spans="1:34" ht="15.5" x14ac:dyDescent="0.35">
      <c r="A342" s="99"/>
      <c r="B342" s="99"/>
      <c r="C342" s="112"/>
      <c r="D342" s="99"/>
      <c r="E342" s="99"/>
      <c r="F342" s="99"/>
      <c r="G342" s="99"/>
      <c r="H342" s="99"/>
      <c r="I342" s="99"/>
      <c r="J342" s="99"/>
      <c r="K342" s="99"/>
      <c r="L342" s="113"/>
      <c r="M342" s="113"/>
      <c r="N342" s="99"/>
      <c r="O342" s="99"/>
      <c r="P342" s="99"/>
      <c r="Q342" s="99"/>
      <c r="R342" s="99"/>
      <c r="S342" s="99"/>
      <c r="T342" s="99"/>
      <c r="U342" s="113"/>
      <c r="V342" s="99"/>
      <c r="W342" s="99"/>
      <c r="X342" s="99"/>
      <c r="Y342" s="99"/>
      <c r="Z342" s="99"/>
      <c r="AA342" s="99"/>
      <c r="AB342" s="99"/>
      <c r="AC342" s="99"/>
      <c r="AD342" s="99"/>
      <c r="AE342" s="99"/>
      <c r="AF342" s="99"/>
      <c r="AG342" s="99"/>
      <c r="AH342" s="99"/>
    </row>
    <row r="343" spans="1:34" ht="15.5" x14ac:dyDescent="0.35">
      <c r="A343" s="99"/>
      <c r="B343" s="99"/>
      <c r="C343" s="112"/>
      <c r="D343" s="99"/>
      <c r="E343" s="99"/>
      <c r="F343" s="99"/>
      <c r="G343" s="99"/>
      <c r="H343" s="99"/>
      <c r="I343" s="99"/>
      <c r="J343" s="99"/>
      <c r="K343" s="99"/>
      <c r="L343" s="113"/>
      <c r="M343" s="113"/>
      <c r="N343" s="99"/>
      <c r="O343" s="99"/>
      <c r="P343" s="99"/>
      <c r="Q343" s="99"/>
      <c r="R343" s="99"/>
      <c r="S343" s="99"/>
      <c r="T343" s="99"/>
      <c r="U343" s="113"/>
      <c r="V343" s="99"/>
      <c r="W343" s="99"/>
      <c r="X343" s="99"/>
      <c r="Y343" s="99"/>
      <c r="Z343" s="99"/>
      <c r="AA343" s="99"/>
      <c r="AB343" s="99"/>
      <c r="AC343" s="99"/>
      <c r="AD343" s="99"/>
      <c r="AE343" s="99"/>
      <c r="AF343" s="99"/>
      <c r="AG343" s="99"/>
      <c r="AH343" s="99"/>
    </row>
    <row r="344" spans="1:34" ht="15.5" x14ac:dyDescent="0.35">
      <c r="A344" s="99"/>
      <c r="B344" s="99"/>
      <c r="C344" s="112"/>
      <c r="D344" s="99"/>
      <c r="E344" s="99"/>
      <c r="F344" s="99"/>
      <c r="G344" s="99"/>
      <c r="H344" s="99"/>
      <c r="I344" s="99"/>
      <c r="J344" s="99"/>
      <c r="K344" s="99"/>
      <c r="L344" s="113"/>
      <c r="M344" s="113"/>
      <c r="N344" s="99"/>
      <c r="O344" s="99"/>
      <c r="P344" s="99"/>
      <c r="Q344" s="99"/>
      <c r="R344" s="99"/>
      <c r="S344" s="99"/>
      <c r="T344" s="99"/>
      <c r="U344" s="113"/>
      <c r="V344" s="99"/>
      <c r="W344" s="99"/>
      <c r="X344" s="99"/>
      <c r="Y344" s="99"/>
      <c r="Z344" s="99"/>
      <c r="AA344" s="99"/>
      <c r="AB344" s="99"/>
      <c r="AC344" s="99"/>
      <c r="AD344" s="99"/>
      <c r="AE344" s="99"/>
      <c r="AF344" s="99"/>
      <c r="AG344" s="99"/>
      <c r="AH344" s="99"/>
    </row>
    <row r="345" spans="1:34" ht="15.5" x14ac:dyDescent="0.35">
      <c r="A345" s="99"/>
      <c r="B345" s="99"/>
      <c r="C345" s="112"/>
      <c r="D345" s="99"/>
      <c r="E345" s="99"/>
      <c r="F345" s="99"/>
      <c r="G345" s="99"/>
      <c r="H345" s="99"/>
      <c r="I345" s="99"/>
      <c r="J345" s="99"/>
      <c r="K345" s="99"/>
      <c r="L345" s="113"/>
      <c r="M345" s="113"/>
      <c r="N345" s="99"/>
      <c r="O345" s="99"/>
      <c r="P345" s="99"/>
      <c r="Q345" s="99"/>
      <c r="R345" s="99"/>
      <c r="S345" s="99"/>
      <c r="T345" s="99"/>
      <c r="U345" s="113"/>
      <c r="V345" s="99"/>
      <c r="W345" s="99"/>
      <c r="X345" s="99"/>
      <c r="Y345" s="99"/>
      <c r="Z345" s="99"/>
      <c r="AA345" s="99"/>
      <c r="AB345" s="99"/>
      <c r="AC345" s="99"/>
      <c r="AD345" s="99"/>
      <c r="AE345" s="99"/>
      <c r="AF345" s="99"/>
      <c r="AG345" s="99"/>
      <c r="AH345" s="99"/>
    </row>
    <row r="346" spans="1:34" ht="15.5" x14ac:dyDescent="0.35">
      <c r="A346" s="99"/>
      <c r="B346" s="99"/>
      <c r="C346" s="112"/>
      <c r="D346" s="99"/>
      <c r="E346" s="99"/>
      <c r="F346" s="99"/>
      <c r="G346" s="99"/>
      <c r="H346" s="99"/>
      <c r="I346" s="99"/>
      <c r="J346" s="99"/>
      <c r="K346" s="99"/>
      <c r="L346" s="113"/>
      <c r="M346" s="113"/>
      <c r="N346" s="99"/>
      <c r="O346" s="99"/>
      <c r="P346" s="99"/>
      <c r="Q346" s="99"/>
      <c r="R346" s="99"/>
      <c r="S346" s="99"/>
      <c r="T346" s="99"/>
      <c r="U346" s="113"/>
      <c r="V346" s="99"/>
      <c r="W346" s="99"/>
      <c r="X346" s="99"/>
      <c r="Y346" s="99"/>
      <c r="Z346" s="99"/>
      <c r="AA346" s="99"/>
      <c r="AB346" s="99"/>
      <c r="AC346" s="99"/>
      <c r="AD346" s="99"/>
      <c r="AE346" s="99"/>
      <c r="AF346" s="99"/>
      <c r="AG346" s="99"/>
      <c r="AH346" s="99"/>
    </row>
    <row r="347" spans="1:34" ht="15.5" x14ac:dyDescent="0.35">
      <c r="A347" s="99"/>
      <c r="B347" s="99"/>
      <c r="C347" s="112"/>
      <c r="D347" s="99"/>
      <c r="E347" s="99"/>
      <c r="F347" s="99"/>
      <c r="G347" s="99"/>
      <c r="H347" s="99"/>
      <c r="I347" s="99"/>
      <c r="J347" s="99"/>
      <c r="K347" s="99"/>
      <c r="L347" s="113"/>
      <c r="M347" s="113"/>
      <c r="N347" s="99"/>
      <c r="O347" s="99"/>
      <c r="P347" s="99"/>
      <c r="Q347" s="99"/>
      <c r="R347" s="99"/>
      <c r="S347" s="99"/>
      <c r="T347" s="99"/>
      <c r="U347" s="113"/>
      <c r="V347" s="99"/>
      <c r="W347" s="99"/>
      <c r="X347" s="99"/>
      <c r="Y347" s="99"/>
      <c r="Z347" s="99"/>
      <c r="AA347" s="99"/>
      <c r="AB347" s="99"/>
      <c r="AC347" s="99"/>
      <c r="AD347" s="99"/>
      <c r="AE347" s="99"/>
      <c r="AF347" s="99"/>
      <c r="AG347" s="99"/>
      <c r="AH347" s="99"/>
    </row>
    <row r="348" spans="1:34" ht="15.5" x14ac:dyDescent="0.35">
      <c r="A348" s="99"/>
      <c r="B348" s="99"/>
      <c r="C348" s="112"/>
      <c r="D348" s="99"/>
      <c r="E348" s="99"/>
      <c r="F348" s="99"/>
      <c r="G348" s="99"/>
      <c r="H348" s="99"/>
      <c r="I348" s="99"/>
      <c r="J348" s="99"/>
      <c r="K348" s="99"/>
      <c r="L348" s="113"/>
      <c r="M348" s="113"/>
      <c r="N348" s="99"/>
      <c r="O348" s="99"/>
      <c r="P348" s="99"/>
      <c r="Q348" s="99"/>
      <c r="R348" s="99"/>
      <c r="S348" s="99"/>
      <c r="T348" s="99"/>
      <c r="U348" s="113"/>
      <c r="V348" s="99"/>
      <c r="W348" s="99"/>
      <c r="X348" s="99"/>
      <c r="Y348" s="99"/>
      <c r="Z348" s="99"/>
      <c r="AA348" s="99"/>
      <c r="AB348" s="99"/>
      <c r="AC348" s="99"/>
      <c r="AD348" s="99"/>
      <c r="AE348" s="99"/>
      <c r="AF348" s="99"/>
      <c r="AG348" s="99"/>
      <c r="AH348" s="99"/>
    </row>
    <row r="349" spans="1:34" ht="15.5" x14ac:dyDescent="0.35">
      <c r="A349" s="99"/>
      <c r="B349" s="99"/>
      <c r="C349" s="112"/>
      <c r="D349" s="99"/>
      <c r="E349" s="99"/>
      <c r="F349" s="99"/>
      <c r="G349" s="99"/>
      <c r="H349" s="99"/>
      <c r="I349" s="99"/>
      <c r="J349" s="99"/>
      <c r="K349" s="99"/>
      <c r="L349" s="113"/>
      <c r="M349" s="113"/>
      <c r="N349" s="99"/>
      <c r="O349" s="99"/>
      <c r="P349" s="99"/>
      <c r="Q349" s="99"/>
      <c r="R349" s="99"/>
      <c r="S349" s="99"/>
      <c r="T349" s="99"/>
      <c r="U349" s="113"/>
      <c r="V349" s="99"/>
      <c r="W349" s="99"/>
      <c r="X349" s="99"/>
      <c r="Y349" s="99"/>
      <c r="Z349" s="99"/>
      <c r="AA349" s="99"/>
      <c r="AB349" s="99"/>
      <c r="AC349" s="99"/>
      <c r="AD349" s="99"/>
      <c r="AE349" s="99"/>
      <c r="AF349" s="99"/>
      <c r="AG349" s="99"/>
      <c r="AH349" s="99"/>
    </row>
    <row r="350" spans="1:34" ht="15.5" x14ac:dyDescent="0.35">
      <c r="A350" s="99"/>
      <c r="B350" s="99"/>
      <c r="C350" s="112"/>
      <c r="D350" s="99"/>
      <c r="E350" s="99"/>
      <c r="F350" s="99"/>
      <c r="G350" s="99"/>
      <c r="H350" s="99"/>
      <c r="I350" s="99"/>
      <c r="J350" s="99"/>
      <c r="K350" s="99"/>
      <c r="L350" s="113"/>
      <c r="M350" s="113"/>
      <c r="N350" s="99"/>
      <c r="O350" s="99"/>
      <c r="P350" s="99"/>
      <c r="Q350" s="99"/>
      <c r="R350" s="99"/>
      <c r="S350" s="99"/>
      <c r="T350" s="99"/>
      <c r="U350" s="113"/>
      <c r="V350" s="99"/>
      <c r="W350" s="99"/>
      <c r="X350" s="99"/>
      <c r="Y350" s="99"/>
      <c r="Z350" s="99"/>
      <c r="AA350" s="99"/>
      <c r="AB350" s="99"/>
      <c r="AC350" s="99"/>
      <c r="AD350" s="99"/>
      <c r="AE350" s="99"/>
      <c r="AF350" s="99"/>
      <c r="AG350" s="99"/>
      <c r="AH350" s="99"/>
    </row>
    <row r="351" spans="1:34" ht="15.5" x14ac:dyDescent="0.35">
      <c r="A351" s="99"/>
      <c r="B351" s="99"/>
      <c r="C351" s="112"/>
      <c r="D351" s="99"/>
      <c r="E351" s="99"/>
      <c r="F351" s="99"/>
      <c r="G351" s="99"/>
      <c r="H351" s="99"/>
      <c r="I351" s="99"/>
      <c r="J351" s="99"/>
      <c r="K351" s="99"/>
      <c r="L351" s="113"/>
      <c r="M351" s="113"/>
      <c r="N351" s="99"/>
      <c r="O351" s="99"/>
      <c r="P351" s="99"/>
      <c r="Q351" s="99"/>
      <c r="R351" s="99"/>
      <c r="S351" s="99"/>
      <c r="T351" s="99"/>
      <c r="U351" s="113"/>
      <c r="V351" s="99"/>
      <c r="W351" s="99"/>
      <c r="X351" s="99"/>
      <c r="Y351" s="99"/>
      <c r="Z351" s="99"/>
      <c r="AA351" s="99"/>
      <c r="AB351" s="99"/>
      <c r="AC351" s="99"/>
      <c r="AD351" s="99"/>
      <c r="AE351" s="99"/>
      <c r="AF351" s="99"/>
      <c r="AG351" s="99"/>
      <c r="AH351" s="99"/>
    </row>
    <row r="352" spans="1:34" ht="15.5" x14ac:dyDescent="0.35">
      <c r="A352" s="99"/>
      <c r="B352" s="99"/>
      <c r="C352" s="112"/>
      <c r="D352" s="99"/>
      <c r="E352" s="99"/>
      <c r="F352" s="99"/>
      <c r="G352" s="99"/>
      <c r="H352" s="99"/>
      <c r="I352" s="99"/>
      <c r="J352" s="99"/>
      <c r="K352" s="99"/>
      <c r="L352" s="113"/>
      <c r="M352" s="113"/>
      <c r="N352" s="99"/>
      <c r="O352" s="99"/>
      <c r="P352" s="99"/>
      <c r="Q352" s="99"/>
      <c r="R352" s="99"/>
      <c r="S352" s="99"/>
      <c r="T352" s="99"/>
      <c r="U352" s="113"/>
      <c r="V352" s="99"/>
      <c r="W352" s="99"/>
      <c r="X352" s="99"/>
      <c r="Y352" s="99"/>
      <c r="Z352" s="99"/>
      <c r="AA352" s="99"/>
      <c r="AB352" s="99"/>
      <c r="AC352" s="99"/>
      <c r="AD352" s="99"/>
      <c r="AE352" s="99"/>
      <c r="AF352" s="99"/>
      <c r="AG352" s="99"/>
      <c r="AH352" s="99"/>
    </row>
    <row r="353" spans="1:34" ht="15.5" x14ac:dyDescent="0.35">
      <c r="A353" s="99"/>
      <c r="B353" s="99"/>
      <c r="C353" s="112"/>
      <c r="D353" s="99"/>
      <c r="E353" s="99"/>
      <c r="F353" s="99"/>
      <c r="G353" s="99"/>
      <c r="H353" s="99"/>
      <c r="I353" s="99"/>
      <c r="J353" s="99"/>
      <c r="K353" s="99"/>
      <c r="L353" s="113"/>
      <c r="M353" s="113"/>
      <c r="N353" s="99"/>
      <c r="O353" s="99"/>
      <c r="P353" s="99"/>
      <c r="Q353" s="99"/>
      <c r="R353" s="99"/>
      <c r="S353" s="99"/>
      <c r="T353" s="99"/>
      <c r="U353" s="113"/>
      <c r="V353" s="99"/>
      <c r="W353" s="99"/>
      <c r="X353" s="99"/>
      <c r="Y353" s="99"/>
      <c r="Z353" s="99"/>
      <c r="AA353" s="99"/>
      <c r="AB353" s="99"/>
      <c r="AC353" s="99"/>
      <c r="AD353" s="99"/>
      <c r="AE353" s="99"/>
      <c r="AF353" s="99"/>
      <c r="AG353" s="99"/>
      <c r="AH353" s="99"/>
    </row>
    <row r="354" spans="1:34" ht="15.5" x14ac:dyDescent="0.35">
      <c r="A354" s="99"/>
      <c r="B354" s="99"/>
      <c r="C354" s="112"/>
      <c r="D354" s="99"/>
      <c r="E354" s="99"/>
      <c r="F354" s="99"/>
      <c r="G354" s="99"/>
      <c r="H354" s="99"/>
      <c r="I354" s="99"/>
      <c r="J354" s="99"/>
      <c r="K354" s="99"/>
      <c r="L354" s="113"/>
      <c r="M354" s="113"/>
      <c r="N354" s="99"/>
      <c r="O354" s="99"/>
      <c r="P354" s="99"/>
      <c r="Q354" s="99"/>
      <c r="R354" s="99"/>
      <c r="S354" s="99"/>
      <c r="T354" s="99"/>
      <c r="U354" s="113"/>
      <c r="V354" s="99"/>
      <c r="W354" s="99"/>
      <c r="X354" s="99"/>
      <c r="Y354" s="99"/>
      <c r="Z354" s="99"/>
      <c r="AA354" s="99"/>
      <c r="AB354" s="99"/>
      <c r="AC354" s="99"/>
      <c r="AD354" s="99"/>
      <c r="AE354" s="99"/>
      <c r="AF354" s="99"/>
      <c r="AG354" s="99"/>
      <c r="AH354" s="99"/>
    </row>
    <row r="355" spans="1:34" ht="15.5" x14ac:dyDescent="0.35">
      <c r="A355" s="99"/>
      <c r="B355" s="99"/>
      <c r="C355" s="112"/>
      <c r="D355" s="99"/>
      <c r="E355" s="99"/>
      <c r="F355" s="99"/>
      <c r="G355" s="99"/>
      <c r="H355" s="99"/>
      <c r="I355" s="99"/>
      <c r="J355" s="99"/>
      <c r="K355" s="99"/>
      <c r="L355" s="113"/>
      <c r="M355" s="113"/>
      <c r="N355" s="99"/>
      <c r="O355" s="99"/>
      <c r="P355" s="99"/>
      <c r="Q355" s="99"/>
      <c r="R355" s="99"/>
      <c r="S355" s="99"/>
      <c r="T355" s="99"/>
      <c r="U355" s="113"/>
      <c r="V355" s="99"/>
      <c r="W355" s="99"/>
      <c r="X355" s="99"/>
      <c r="Y355" s="99"/>
      <c r="Z355" s="99"/>
      <c r="AA355" s="99"/>
      <c r="AB355" s="99"/>
      <c r="AC355" s="99"/>
      <c r="AD355" s="99"/>
      <c r="AE355" s="99"/>
      <c r="AF355" s="99"/>
      <c r="AG355" s="99"/>
      <c r="AH355" s="99"/>
    </row>
    <row r="356" spans="1:34" ht="15.5" x14ac:dyDescent="0.35">
      <c r="A356" s="99"/>
      <c r="B356" s="99"/>
      <c r="C356" s="112"/>
      <c r="D356" s="99"/>
      <c r="E356" s="99"/>
      <c r="F356" s="99"/>
      <c r="G356" s="99"/>
      <c r="H356" s="99"/>
      <c r="I356" s="99"/>
      <c r="J356" s="99"/>
      <c r="K356" s="99"/>
      <c r="L356" s="113"/>
      <c r="M356" s="113"/>
      <c r="N356" s="99"/>
      <c r="O356" s="99"/>
      <c r="P356" s="99"/>
      <c r="Q356" s="99"/>
      <c r="R356" s="99"/>
      <c r="S356" s="99"/>
      <c r="T356" s="99"/>
      <c r="U356" s="113"/>
      <c r="V356" s="99"/>
      <c r="W356" s="99"/>
      <c r="X356" s="99"/>
      <c r="Y356" s="99"/>
      <c r="Z356" s="99"/>
      <c r="AA356" s="99"/>
      <c r="AB356" s="99"/>
      <c r="AC356" s="99"/>
      <c r="AD356" s="99"/>
      <c r="AE356" s="99"/>
      <c r="AF356" s="99"/>
      <c r="AG356" s="99"/>
      <c r="AH356" s="99"/>
    </row>
    <row r="357" spans="1:34" ht="15.5" x14ac:dyDescent="0.35">
      <c r="A357" s="99"/>
      <c r="B357" s="99"/>
      <c r="C357" s="112"/>
      <c r="D357" s="99"/>
      <c r="E357" s="99"/>
      <c r="F357" s="99"/>
      <c r="G357" s="99"/>
      <c r="H357" s="99"/>
      <c r="I357" s="99"/>
      <c r="J357" s="99"/>
      <c r="K357" s="99"/>
      <c r="L357" s="113"/>
      <c r="M357" s="113"/>
      <c r="N357" s="99"/>
      <c r="O357" s="99"/>
      <c r="P357" s="99"/>
      <c r="Q357" s="99"/>
      <c r="R357" s="99"/>
      <c r="S357" s="99"/>
      <c r="T357" s="99"/>
      <c r="U357" s="113"/>
      <c r="V357" s="99"/>
      <c r="W357" s="99"/>
      <c r="X357" s="99"/>
      <c r="Y357" s="99"/>
      <c r="Z357" s="99"/>
      <c r="AA357" s="99"/>
      <c r="AB357" s="99"/>
      <c r="AC357" s="99"/>
      <c r="AD357" s="99"/>
      <c r="AE357" s="99"/>
      <c r="AF357" s="99"/>
      <c r="AG357" s="99"/>
      <c r="AH357" s="99"/>
    </row>
    <row r="358" spans="1:34" ht="15.5" x14ac:dyDescent="0.35">
      <c r="A358" s="99"/>
      <c r="B358" s="99"/>
      <c r="C358" s="112"/>
      <c r="D358" s="99"/>
      <c r="E358" s="99"/>
      <c r="F358" s="99"/>
      <c r="G358" s="99"/>
      <c r="H358" s="99"/>
      <c r="I358" s="99"/>
      <c r="J358" s="99"/>
      <c r="K358" s="99"/>
      <c r="L358" s="113"/>
      <c r="M358" s="113"/>
      <c r="N358" s="99"/>
      <c r="O358" s="99"/>
      <c r="P358" s="99"/>
      <c r="Q358" s="99"/>
      <c r="R358" s="99"/>
      <c r="S358" s="99"/>
      <c r="T358" s="99"/>
      <c r="U358" s="113"/>
      <c r="V358" s="99"/>
      <c r="W358" s="99"/>
      <c r="X358" s="99"/>
      <c r="Y358" s="99"/>
      <c r="Z358" s="99"/>
      <c r="AA358" s="99"/>
      <c r="AB358" s="99"/>
      <c r="AC358" s="99"/>
      <c r="AD358" s="99"/>
      <c r="AE358" s="99"/>
      <c r="AF358" s="99"/>
      <c r="AG358" s="99"/>
      <c r="AH358" s="99"/>
    </row>
    <row r="359" spans="1:34" ht="15.5" x14ac:dyDescent="0.35">
      <c r="A359" s="99"/>
      <c r="B359" s="99"/>
      <c r="C359" s="112"/>
      <c r="D359" s="99"/>
      <c r="E359" s="99"/>
      <c r="F359" s="99"/>
      <c r="G359" s="99"/>
      <c r="H359" s="99"/>
      <c r="I359" s="99"/>
      <c r="J359" s="99"/>
      <c r="K359" s="99"/>
      <c r="L359" s="113"/>
      <c r="M359" s="113"/>
      <c r="N359" s="99"/>
      <c r="O359" s="99"/>
      <c r="P359" s="99"/>
      <c r="Q359" s="99"/>
      <c r="R359" s="99"/>
      <c r="S359" s="99"/>
      <c r="T359" s="99"/>
      <c r="U359" s="113"/>
      <c r="V359" s="99"/>
      <c r="W359" s="99"/>
      <c r="X359" s="99"/>
      <c r="Y359" s="99"/>
      <c r="Z359" s="99"/>
      <c r="AA359" s="99"/>
      <c r="AB359" s="99"/>
      <c r="AC359" s="99"/>
      <c r="AD359" s="99"/>
      <c r="AE359" s="99"/>
      <c r="AF359" s="99"/>
      <c r="AG359" s="99"/>
      <c r="AH359" s="99"/>
    </row>
    <row r="360" spans="1:34" ht="15.5" x14ac:dyDescent="0.35">
      <c r="A360" s="99"/>
      <c r="B360" s="99"/>
      <c r="C360" s="112"/>
      <c r="D360" s="99"/>
      <c r="E360" s="99"/>
      <c r="F360" s="99"/>
      <c r="G360" s="99"/>
      <c r="H360" s="99"/>
      <c r="I360" s="99"/>
      <c r="J360" s="99"/>
      <c r="K360" s="99"/>
      <c r="L360" s="113"/>
      <c r="M360" s="113"/>
      <c r="N360" s="99"/>
      <c r="O360" s="99"/>
      <c r="P360" s="99"/>
      <c r="Q360" s="99"/>
      <c r="R360" s="99"/>
      <c r="S360" s="99"/>
      <c r="T360" s="99"/>
      <c r="U360" s="113"/>
      <c r="V360" s="99"/>
      <c r="W360" s="99"/>
      <c r="X360" s="99"/>
      <c r="Y360" s="99"/>
      <c r="Z360" s="99"/>
      <c r="AA360" s="99"/>
      <c r="AB360" s="99"/>
      <c r="AC360" s="99"/>
      <c r="AD360" s="99"/>
      <c r="AE360" s="99"/>
      <c r="AF360" s="99"/>
      <c r="AG360" s="99"/>
      <c r="AH360" s="99"/>
    </row>
    <row r="361" spans="1:34" ht="15.5" x14ac:dyDescent="0.35">
      <c r="A361" s="99"/>
      <c r="B361" s="99"/>
      <c r="C361" s="112"/>
      <c r="D361" s="99"/>
      <c r="E361" s="99"/>
      <c r="F361" s="99"/>
      <c r="G361" s="99"/>
      <c r="H361" s="99"/>
      <c r="I361" s="99"/>
      <c r="J361" s="99"/>
      <c r="K361" s="99"/>
      <c r="L361" s="113"/>
      <c r="M361" s="113"/>
      <c r="N361" s="99"/>
      <c r="O361" s="99"/>
      <c r="P361" s="99"/>
      <c r="Q361" s="99"/>
      <c r="R361" s="99"/>
      <c r="S361" s="99"/>
      <c r="T361" s="99"/>
      <c r="U361" s="113"/>
      <c r="V361" s="99"/>
      <c r="W361" s="99"/>
      <c r="X361" s="99"/>
      <c r="Y361" s="99"/>
      <c r="Z361" s="99"/>
      <c r="AA361" s="99"/>
      <c r="AB361" s="99"/>
      <c r="AC361" s="99"/>
      <c r="AD361" s="99"/>
      <c r="AE361" s="99"/>
      <c r="AF361" s="99"/>
      <c r="AG361" s="99"/>
      <c r="AH361" s="99"/>
    </row>
    <row r="362" spans="1:34" ht="15.5" x14ac:dyDescent="0.35">
      <c r="A362" s="99"/>
      <c r="B362" s="99"/>
      <c r="C362" s="112"/>
      <c r="D362" s="99"/>
      <c r="E362" s="99"/>
      <c r="F362" s="99"/>
      <c r="G362" s="99"/>
      <c r="H362" s="99"/>
      <c r="I362" s="99"/>
      <c r="J362" s="99"/>
      <c r="K362" s="99"/>
      <c r="L362" s="113"/>
      <c r="M362" s="113"/>
      <c r="N362" s="99"/>
      <c r="O362" s="99"/>
      <c r="P362" s="99"/>
      <c r="Q362" s="99"/>
      <c r="R362" s="99"/>
      <c r="S362" s="99"/>
      <c r="T362" s="99"/>
      <c r="U362" s="113"/>
      <c r="V362" s="99"/>
      <c r="W362" s="99"/>
      <c r="X362" s="99"/>
      <c r="Y362" s="99"/>
      <c r="Z362" s="99"/>
      <c r="AA362" s="99"/>
      <c r="AB362" s="99"/>
      <c r="AC362" s="99"/>
      <c r="AD362" s="99"/>
      <c r="AE362" s="99"/>
      <c r="AF362" s="99"/>
      <c r="AG362" s="99"/>
      <c r="AH362" s="99"/>
    </row>
    <row r="363" spans="1:34" ht="15.5" x14ac:dyDescent="0.35">
      <c r="A363" s="99"/>
      <c r="B363" s="99"/>
      <c r="C363" s="112"/>
      <c r="D363" s="99"/>
      <c r="E363" s="99"/>
      <c r="F363" s="99"/>
      <c r="G363" s="99"/>
      <c r="H363" s="99"/>
      <c r="I363" s="99"/>
      <c r="J363" s="99"/>
      <c r="K363" s="99"/>
      <c r="L363" s="113"/>
      <c r="M363" s="113"/>
      <c r="N363" s="99"/>
      <c r="O363" s="99"/>
      <c r="P363" s="99"/>
      <c r="Q363" s="99"/>
      <c r="R363" s="99"/>
      <c r="S363" s="99"/>
      <c r="T363" s="99"/>
      <c r="U363" s="113"/>
      <c r="V363" s="99"/>
      <c r="W363" s="99"/>
      <c r="X363" s="99"/>
      <c r="Y363" s="99"/>
      <c r="Z363" s="99"/>
      <c r="AA363" s="99"/>
      <c r="AB363" s="99"/>
      <c r="AC363" s="99"/>
      <c r="AD363" s="99"/>
      <c r="AE363" s="99"/>
      <c r="AF363" s="99"/>
      <c r="AG363" s="99"/>
      <c r="AH363" s="99"/>
    </row>
    <row r="364" spans="1:34" ht="15.5" x14ac:dyDescent="0.35">
      <c r="A364" s="99"/>
      <c r="B364" s="99"/>
      <c r="C364" s="112"/>
      <c r="D364" s="99"/>
      <c r="E364" s="99"/>
      <c r="F364" s="99"/>
      <c r="G364" s="99"/>
      <c r="H364" s="99"/>
      <c r="I364" s="99"/>
      <c r="J364" s="99"/>
      <c r="K364" s="99"/>
      <c r="L364" s="113"/>
      <c r="M364" s="113"/>
      <c r="N364" s="99"/>
      <c r="O364" s="99"/>
      <c r="P364" s="99"/>
      <c r="Q364" s="99"/>
      <c r="R364" s="99"/>
      <c r="S364" s="99"/>
      <c r="T364" s="99"/>
      <c r="U364" s="113"/>
      <c r="V364" s="99"/>
      <c r="W364" s="99"/>
      <c r="X364" s="99"/>
      <c r="Y364" s="99"/>
      <c r="Z364" s="99"/>
      <c r="AA364" s="99"/>
      <c r="AB364" s="99"/>
      <c r="AC364" s="99"/>
      <c r="AD364" s="99"/>
      <c r="AE364" s="99"/>
      <c r="AF364" s="99"/>
      <c r="AG364" s="99"/>
      <c r="AH364" s="99"/>
    </row>
    <row r="365" spans="1:34" ht="15.5" x14ac:dyDescent="0.35">
      <c r="A365" s="99"/>
      <c r="B365" s="99"/>
      <c r="C365" s="112"/>
      <c r="D365" s="99"/>
      <c r="E365" s="99"/>
      <c r="F365" s="99"/>
      <c r="G365" s="99"/>
      <c r="H365" s="99"/>
      <c r="I365" s="99"/>
      <c r="J365" s="99"/>
      <c r="K365" s="99"/>
      <c r="L365" s="113"/>
      <c r="M365" s="113"/>
      <c r="N365" s="99"/>
      <c r="O365" s="99"/>
      <c r="P365" s="99"/>
      <c r="Q365" s="99"/>
      <c r="R365" s="99"/>
      <c r="S365" s="99"/>
      <c r="T365" s="99"/>
      <c r="U365" s="113"/>
      <c r="V365" s="99"/>
      <c r="W365" s="99"/>
      <c r="X365" s="99"/>
      <c r="Y365" s="99"/>
      <c r="Z365" s="99"/>
      <c r="AA365" s="99"/>
      <c r="AB365" s="99"/>
      <c r="AC365" s="99"/>
      <c r="AD365" s="99"/>
      <c r="AE365" s="99"/>
      <c r="AF365" s="99"/>
      <c r="AG365" s="99"/>
      <c r="AH365" s="99"/>
    </row>
    <row r="366" spans="1:34" ht="15.5" x14ac:dyDescent="0.35">
      <c r="A366" s="99"/>
      <c r="B366" s="99"/>
      <c r="C366" s="112"/>
      <c r="D366" s="99"/>
      <c r="E366" s="99"/>
      <c r="F366" s="99"/>
      <c r="G366" s="99"/>
      <c r="H366" s="99"/>
      <c r="I366" s="99"/>
      <c r="J366" s="99"/>
      <c r="K366" s="99"/>
      <c r="L366" s="113"/>
      <c r="M366" s="113"/>
      <c r="N366" s="99"/>
      <c r="O366" s="99"/>
      <c r="P366" s="99"/>
      <c r="Q366" s="99"/>
      <c r="R366" s="99"/>
      <c r="S366" s="99"/>
      <c r="T366" s="99"/>
      <c r="U366" s="113"/>
      <c r="V366" s="99"/>
      <c r="W366" s="99"/>
      <c r="X366" s="99"/>
      <c r="Y366" s="99"/>
      <c r="Z366" s="99"/>
      <c r="AA366" s="99"/>
      <c r="AB366" s="99"/>
      <c r="AC366" s="99"/>
      <c r="AD366" s="99"/>
      <c r="AE366" s="99"/>
      <c r="AF366" s="99"/>
      <c r="AG366" s="99"/>
      <c r="AH366" s="99"/>
    </row>
    <row r="367" spans="1:34" ht="15.5" x14ac:dyDescent="0.35">
      <c r="A367" s="99"/>
      <c r="B367" s="99"/>
      <c r="C367" s="112"/>
      <c r="D367" s="99"/>
      <c r="E367" s="99"/>
      <c r="F367" s="99"/>
      <c r="G367" s="99"/>
      <c r="H367" s="99"/>
      <c r="I367" s="99"/>
      <c r="J367" s="99"/>
      <c r="K367" s="99"/>
      <c r="L367" s="113"/>
      <c r="M367" s="113"/>
      <c r="N367" s="99"/>
      <c r="O367" s="99"/>
      <c r="P367" s="99"/>
      <c r="Q367" s="99"/>
      <c r="R367" s="99"/>
      <c r="S367" s="99"/>
      <c r="T367" s="99"/>
      <c r="U367" s="113"/>
      <c r="V367" s="99"/>
      <c r="W367" s="99"/>
      <c r="X367" s="99"/>
      <c r="Y367" s="99"/>
      <c r="Z367" s="99"/>
      <c r="AA367" s="99"/>
      <c r="AB367" s="99"/>
      <c r="AC367" s="99"/>
      <c r="AD367" s="99"/>
      <c r="AE367" s="99"/>
      <c r="AF367" s="99"/>
      <c r="AG367" s="99"/>
      <c r="AH367" s="99"/>
    </row>
    <row r="368" spans="1:34" ht="15.5" x14ac:dyDescent="0.35">
      <c r="A368" s="99"/>
      <c r="B368" s="99"/>
      <c r="C368" s="112"/>
      <c r="D368" s="99"/>
      <c r="E368" s="99"/>
      <c r="F368" s="99"/>
      <c r="G368" s="99"/>
      <c r="H368" s="99"/>
      <c r="I368" s="99"/>
      <c r="J368" s="99"/>
      <c r="K368" s="99"/>
      <c r="L368" s="113"/>
      <c r="M368" s="113"/>
      <c r="N368" s="99"/>
      <c r="O368" s="99"/>
      <c r="P368" s="99"/>
      <c r="Q368" s="99"/>
      <c r="R368" s="99"/>
      <c r="S368" s="99"/>
      <c r="T368" s="99"/>
      <c r="U368" s="113"/>
      <c r="V368" s="99"/>
      <c r="W368" s="99"/>
      <c r="X368" s="99"/>
      <c r="Y368" s="99"/>
      <c r="Z368" s="99"/>
      <c r="AA368" s="99"/>
      <c r="AB368" s="99"/>
      <c r="AC368" s="99"/>
      <c r="AD368" s="99"/>
      <c r="AE368" s="99"/>
      <c r="AF368" s="99"/>
      <c r="AG368" s="99"/>
      <c r="AH368" s="99"/>
    </row>
    <row r="369" spans="1:34" ht="15.5" x14ac:dyDescent="0.35">
      <c r="A369" s="99"/>
      <c r="B369" s="99"/>
      <c r="C369" s="112"/>
      <c r="D369" s="99"/>
      <c r="E369" s="99"/>
      <c r="F369" s="99"/>
      <c r="G369" s="99"/>
      <c r="H369" s="99"/>
      <c r="I369" s="99"/>
      <c r="J369" s="99"/>
      <c r="K369" s="99"/>
      <c r="L369" s="113"/>
      <c r="M369" s="113"/>
      <c r="N369" s="99"/>
      <c r="O369" s="99"/>
      <c r="P369" s="99"/>
      <c r="Q369" s="99"/>
      <c r="R369" s="99"/>
      <c r="S369" s="99"/>
      <c r="T369" s="99"/>
      <c r="U369" s="113"/>
      <c r="V369" s="99"/>
      <c r="W369" s="99"/>
      <c r="X369" s="99"/>
      <c r="Y369" s="99"/>
      <c r="Z369" s="99"/>
      <c r="AA369" s="99"/>
      <c r="AB369" s="99"/>
      <c r="AC369" s="99"/>
      <c r="AD369" s="99"/>
      <c r="AE369" s="99"/>
      <c r="AF369" s="99"/>
      <c r="AG369" s="99"/>
      <c r="AH369" s="99"/>
    </row>
    <row r="370" spans="1:34" ht="15.5" x14ac:dyDescent="0.35">
      <c r="A370" s="99"/>
      <c r="B370" s="99"/>
      <c r="C370" s="112"/>
      <c r="D370" s="99"/>
      <c r="E370" s="99"/>
      <c r="F370" s="99"/>
      <c r="G370" s="99"/>
      <c r="H370" s="99"/>
      <c r="I370" s="99"/>
      <c r="J370" s="99"/>
      <c r="K370" s="99"/>
      <c r="L370" s="113"/>
      <c r="M370" s="113"/>
      <c r="N370" s="99"/>
      <c r="O370" s="99"/>
      <c r="P370" s="99"/>
      <c r="Q370" s="99"/>
      <c r="R370" s="99"/>
      <c r="S370" s="99"/>
      <c r="T370" s="99"/>
      <c r="U370" s="113"/>
      <c r="V370" s="99"/>
      <c r="W370" s="99"/>
      <c r="X370" s="99"/>
      <c r="Y370" s="99"/>
      <c r="Z370" s="99"/>
      <c r="AA370" s="99"/>
      <c r="AB370" s="99"/>
      <c r="AC370" s="99"/>
      <c r="AD370" s="99"/>
      <c r="AE370" s="99"/>
      <c r="AF370" s="99"/>
      <c r="AG370" s="99"/>
      <c r="AH370" s="99"/>
    </row>
    <row r="371" spans="1:34" ht="15.5" x14ac:dyDescent="0.35">
      <c r="A371" s="99"/>
      <c r="B371" s="99"/>
      <c r="C371" s="112"/>
      <c r="D371" s="99"/>
      <c r="E371" s="99"/>
      <c r="F371" s="99"/>
      <c r="G371" s="99"/>
      <c r="H371" s="99"/>
      <c r="I371" s="99"/>
      <c r="J371" s="99"/>
      <c r="K371" s="99"/>
      <c r="L371" s="113"/>
      <c r="M371" s="113"/>
      <c r="N371" s="99"/>
      <c r="O371" s="99"/>
      <c r="P371" s="99"/>
      <c r="Q371" s="99"/>
      <c r="R371" s="99"/>
      <c r="S371" s="99"/>
      <c r="T371" s="99"/>
      <c r="U371" s="113"/>
      <c r="V371" s="99"/>
      <c r="W371" s="99"/>
      <c r="X371" s="99"/>
      <c r="Y371" s="99"/>
      <c r="Z371" s="99"/>
      <c r="AA371" s="99"/>
      <c r="AB371" s="99"/>
      <c r="AC371" s="99"/>
      <c r="AD371" s="99"/>
      <c r="AE371" s="99"/>
      <c r="AF371" s="99"/>
      <c r="AG371" s="99"/>
      <c r="AH371" s="99"/>
    </row>
    <row r="372" spans="1:34" ht="15.5" x14ac:dyDescent="0.35">
      <c r="A372" s="99"/>
      <c r="B372" s="99"/>
      <c r="C372" s="112"/>
      <c r="D372" s="99"/>
      <c r="E372" s="99"/>
      <c r="F372" s="99"/>
      <c r="G372" s="99"/>
      <c r="H372" s="99"/>
      <c r="I372" s="99"/>
      <c r="J372" s="99"/>
      <c r="K372" s="99"/>
      <c r="L372" s="113"/>
      <c r="M372" s="113"/>
      <c r="N372" s="99"/>
      <c r="O372" s="99"/>
      <c r="P372" s="99"/>
      <c r="Q372" s="99"/>
      <c r="R372" s="99"/>
      <c r="S372" s="99"/>
      <c r="T372" s="99"/>
      <c r="U372" s="113"/>
      <c r="V372" s="99"/>
      <c r="W372" s="99"/>
      <c r="X372" s="99"/>
      <c r="Y372" s="99"/>
      <c r="Z372" s="99"/>
      <c r="AA372" s="99"/>
      <c r="AB372" s="99"/>
      <c r="AC372" s="99"/>
      <c r="AD372" s="99"/>
      <c r="AE372" s="99"/>
      <c r="AF372" s="99"/>
      <c r="AG372" s="99"/>
      <c r="AH372" s="99"/>
    </row>
    <row r="373" spans="1:34" ht="15.5" x14ac:dyDescent="0.35">
      <c r="A373" s="99"/>
      <c r="B373" s="99"/>
      <c r="C373" s="112"/>
      <c r="D373" s="99"/>
      <c r="E373" s="99"/>
      <c r="F373" s="99"/>
      <c r="G373" s="99"/>
      <c r="H373" s="99"/>
      <c r="I373" s="99"/>
      <c r="J373" s="99"/>
      <c r="K373" s="99"/>
      <c r="L373" s="113"/>
      <c r="M373" s="113"/>
      <c r="N373" s="99"/>
      <c r="O373" s="99"/>
      <c r="P373" s="99"/>
      <c r="Q373" s="99"/>
      <c r="R373" s="99"/>
      <c r="S373" s="99"/>
      <c r="T373" s="99"/>
      <c r="U373" s="113"/>
      <c r="V373" s="99"/>
      <c r="W373" s="99"/>
      <c r="X373" s="99"/>
      <c r="Y373" s="99"/>
      <c r="Z373" s="99"/>
      <c r="AA373" s="99"/>
      <c r="AB373" s="99"/>
      <c r="AC373" s="99"/>
      <c r="AD373" s="99"/>
      <c r="AE373" s="99"/>
      <c r="AF373" s="99"/>
      <c r="AG373" s="99"/>
      <c r="AH373" s="99"/>
    </row>
    <row r="374" spans="1:34" ht="15.5" x14ac:dyDescent="0.35">
      <c r="A374" s="99"/>
      <c r="B374" s="99"/>
      <c r="C374" s="112"/>
      <c r="D374" s="99"/>
      <c r="E374" s="99"/>
      <c r="F374" s="99"/>
      <c r="G374" s="99"/>
      <c r="H374" s="99"/>
      <c r="I374" s="99"/>
      <c r="J374" s="99"/>
      <c r="K374" s="99"/>
      <c r="L374" s="113"/>
      <c r="M374" s="113"/>
      <c r="N374" s="99"/>
      <c r="O374" s="99"/>
      <c r="P374" s="99"/>
      <c r="Q374" s="99"/>
      <c r="R374" s="99"/>
      <c r="S374" s="99"/>
      <c r="T374" s="99"/>
      <c r="U374" s="113"/>
      <c r="V374" s="99"/>
      <c r="W374" s="99"/>
      <c r="X374" s="99"/>
      <c r="Y374" s="99"/>
      <c r="Z374" s="99"/>
      <c r="AA374" s="99"/>
      <c r="AB374" s="99"/>
      <c r="AC374" s="99"/>
      <c r="AD374" s="99"/>
      <c r="AE374" s="99"/>
      <c r="AF374" s="99"/>
      <c r="AG374" s="99"/>
      <c r="AH374" s="99"/>
    </row>
    <row r="375" spans="1:34" ht="15.5" x14ac:dyDescent="0.35">
      <c r="A375" s="99"/>
      <c r="B375" s="99"/>
      <c r="C375" s="112"/>
      <c r="D375" s="99"/>
      <c r="E375" s="99"/>
      <c r="F375" s="99"/>
      <c r="G375" s="99"/>
      <c r="H375" s="99"/>
      <c r="I375" s="99"/>
      <c r="J375" s="99"/>
      <c r="K375" s="99"/>
      <c r="L375" s="113"/>
      <c r="M375" s="113"/>
      <c r="N375" s="99"/>
      <c r="O375" s="99"/>
      <c r="P375" s="99"/>
      <c r="Q375" s="99"/>
      <c r="R375" s="99"/>
      <c r="S375" s="99"/>
      <c r="T375" s="99"/>
      <c r="U375" s="113"/>
      <c r="V375" s="99"/>
      <c r="W375" s="99"/>
      <c r="X375" s="99"/>
      <c r="Y375" s="99"/>
      <c r="Z375" s="99"/>
      <c r="AA375" s="99"/>
      <c r="AB375" s="99"/>
      <c r="AC375" s="99"/>
      <c r="AD375" s="99"/>
      <c r="AE375" s="99"/>
      <c r="AF375" s="99"/>
      <c r="AG375" s="99"/>
      <c r="AH375" s="99"/>
    </row>
    <row r="376" spans="1:34" ht="15.5" x14ac:dyDescent="0.35">
      <c r="A376" s="99"/>
      <c r="B376" s="99"/>
      <c r="C376" s="112"/>
      <c r="D376" s="99"/>
      <c r="E376" s="99"/>
      <c r="F376" s="99"/>
      <c r="G376" s="99"/>
      <c r="H376" s="99"/>
      <c r="I376" s="99"/>
      <c r="J376" s="99"/>
      <c r="K376" s="99"/>
      <c r="L376" s="113"/>
      <c r="M376" s="113"/>
      <c r="N376" s="99"/>
      <c r="O376" s="99"/>
      <c r="P376" s="99"/>
      <c r="Q376" s="99"/>
      <c r="R376" s="99"/>
      <c r="S376" s="99"/>
      <c r="T376" s="99"/>
      <c r="U376" s="113"/>
      <c r="V376" s="99"/>
      <c r="W376" s="99"/>
      <c r="X376" s="99"/>
      <c r="Y376" s="99"/>
      <c r="Z376" s="99"/>
      <c r="AA376" s="99"/>
      <c r="AB376" s="99"/>
      <c r="AC376" s="99"/>
      <c r="AD376" s="99"/>
      <c r="AE376" s="99"/>
      <c r="AF376" s="99"/>
      <c r="AG376" s="99"/>
      <c r="AH376" s="99"/>
    </row>
    <row r="377" spans="1:34" ht="15.5" x14ac:dyDescent="0.35">
      <c r="A377" s="99"/>
      <c r="B377" s="99"/>
      <c r="C377" s="112"/>
      <c r="D377" s="99"/>
      <c r="E377" s="99"/>
      <c r="F377" s="99"/>
      <c r="G377" s="99"/>
      <c r="H377" s="99"/>
      <c r="I377" s="99"/>
      <c r="J377" s="99"/>
      <c r="K377" s="99"/>
      <c r="L377" s="113"/>
      <c r="M377" s="113"/>
      <c r="N377" s="99"/>
      <c r="O377" s="99"/>
      <c r="P377" s="99"/>
      <c r="Q377" s="99"/>
      <c r="R377" s="99"/>
      <c r="S377" s="99"/>
      <c r="T377" s="99"/>
      <c r="U377" s="113"/>
      <c r="V377" s="99"/>
      <c r="W377" s="99"/>
      <c r="X377" s="99"/>
      <c r="Y377" s="99"/>
      <c r="Z377" s="99"/>
      <c r="AA377" s="99"/>
      <c r="AB377" s="99"/>
      <c r="AC377" s="99"/>
      <c r="AD377" s="99"/>
      <c r="AE377" s="99"/>
      <c r="AF377" s="99"/>
      <c r="AG377" s="99"/>
      <c r="AH377" s="99"/>
    </row>
    <row r="378" spans="1:34" ht="15.5" x14ac:dyDescent="0.35">
      <c r="A378" s="99"/>
      <c r="B378" s="99"/>
      <c r="C378" s="112"/>
      <c r="D378" s="99"/>
      <c r="E378" s="99"/>
      <c r="F378" s="99"/>
      <c r="G378" s="99"/>
      <c r="H378" s="99"/>
      <c r="I378" s="99"/>
      <c r="J378" s="99"/>
      <c r="K378" s="99"/>
      <c r="L378" s="113"/>
      <c r="M378" s="113"/>
      <c r="N378" s="99"/>
      <c r="O378" s="99"/>
      <c r="P378" s="99"/>
      <c r="Q378" s="99"/>
      <c r="R378" s="99"/>
      <c r="S378" s="99"/>
      <c r="T378" s="99"/>
      <c r="U378" s="113"/>
      <c r="V378" s="99"/>
      <c r="W378" s="99"/>
      <c r="X378" s="99"/>
      <c r="Y378" s="99"/>
      <c r="Z378" s="99"/>
      <c r="AA378" s="99"/>
      <c r="AB378" s="99"/>
      <c r="AC378" s="99"/>
      <c r="AD378" s="99"/>
      <c r="AE378" s="99"/>
      <c r="AF378" s="99"/>
      <c r="AG378" s="99"/>
      <c r="AH378" s="99"/>
    </row>
    <row r="379" spans="1:34" ht="15.5" x14ac:dyDescent="0.35">
      <c r="A379" s="99"/>
      <c r="B379" s="99"/>
      <c r="C379" s="112"/>
      <c r="D379" s="99"/>
      <c r="E379" s="99"/>
      <c r="F379" s="99"/>
      <c r="G379" s="99"/>
      <c r="H379" s="99"/>
      <c r="I379" s="99"/>
      <c r="J379" s="99"/>
      <c r="K379" s="99"/>
      <c r="L379" s="113"/>
      <c r="M379" s="113"/>
      <c r="N379" s="99"/>
      <c r="O379" s="99"/>
      <c r="P379" s="99"/>
      <c r="Q379" s="99"/>
      <c r="R379" s="99"/>
      <c r="S379" s="99"/>
      <c r="T379" s="99"/>
      <c r="U379" s="113"/>
      <c r="V379" s="99"/>
      <c r="W379" s="99"/>
      <c r="X379" s="99"/>
      <c r="Y379" s="99"/>
      <c r="Z379" s="99"/>
      <c r="AA379" s="99"/>
      <c r="AB379" s="99"/>
      <c r="AC379" s="99"/>
      <c r="AD379" s="99"/>
      <c r="AE379" s="99"/>
      <c r="AF379" s="99"/>
      <c r="AG379" s="99"/>
      <c r="AH379" s="99"/>
    </row>
    <row r="380" spans="1:34" ht="15.5" x14ac:dyDescent="0.35">
      <c r="A380" s="99"/>
      <c r="B380" s="99"/>
      <c r="C380" s="112"/>
      <c r="D380" s="99"/>
      <c r="E380" s="99"/>
      <c r="F380" s="99"/>
      <c r="G380" s="99"/>
      <c r="H380" s="99"/>
      <c r="I380" s="99"/>
      <c r="J380" s="99"/>
      <c r="K380" s="99"/>
      <c r="L380" s="113"/>
      <c r="M380" s="113"/>
      <c r="N380" s="99"/>
      <c r="O380" s="99"/>
      <c r="P380" s="99"/>
      <c r="Q380" s="99"/>
      <c r="R380" s="99"/>
      <c r="S380" s="99"/>
      <c r="T380" s="99"/>
      <c r="U380" s="113"/>
      <c r="V380" s="99"/>
      <c r="W380" s="99"/>
      <c r="X380" s="99"/>
      <c r="Y380" s="99"/>
      <c r="Z380" s="99"/>
      <c r="AA380" s="99"/>
      <c r="AB380" s="99"/>
      <c r="AC380" s="99"/>
      <c r="AD380" s="99"/>
      <c r="AE380" s="99"/>
      <c r="AF380" s="99"/>
      <c r="AG380" s="99"/>
      <c r="AH380" s="99"/>
    </row>
    <row r="381" spans="1:34" ht="15.5" x14ac:dyDescent="0.35">
      <c r="A381" s="99"/>
      <c r="B381" s="99"/>
      <c r="C381" s="112"/>
      <c r="D381" s="99"/>
      <c r="E381" s="99"/>
      <c r="F381" s="99"/>
      <c r="G381" s="99"/>
      <c r="H381" s="99"/>
      <c r="I381" s="99"/>
      <c r="J381" s="99"/>
      <c r="K381" s="99"/>
      <c r="L381" s="113"/>
      <c r="M381" s="113"/>
      <c r="N381" s="99"/>
      <c r="O381" s="99"/>
      <c r="P381" s="99"/>
      <c r="Q381" s="99"/>
      <c r="R381" s="99"/>
      <c r="S381" s="99"/>
      <c r="T381" s="99"/>
      <c r="U381" s="113"/>
      <c r="V381" s="99"/>
      <c r="W381" s="99"/>
      <c r="X381" s="99"/>
      <c r="Y381" s="99"/>
      <c r="Z381" s="99"/>
      <c r="AA381" s="99"/>
      <c r="AB381" s="99"/>
      <c r="AC381" s="99"/>
      <c r="AD381" s="99"/>
      <c r="AE381" s="99"/>
      <c r="AF381" s="99"/>
      <c r="AG381" s="99"/>
      <c r="AH381" s="99"/>
    </row>
    <row r="382" spans="1:34" ht="15.5" x14ac:dyDescent="0.35">
      <c r="A382" s="99"/>
      <c r="B382" s="99"/>
      <c r="C382" s="112"/>
      <c r="D382" s="99"/>
      <c r="E382" s="99"/>
      <c r="F382" s="99"/>
      <c r="G382" s="99"/>
      <c r="H382" s="99"/>
      <c r="I382" s="99"/>
      <c r="J382" s="99"/>
      <c r="K382" s="99"/>
      <c r="L382" s="113"/>
      <c r="M382" s="113"/>
      <c r="N382" s="99"/>
      <c r="O382" s="99"/>
      <c r="P382" s="99"/>
      <c r="Q382" s="99"/>
      <c r="R382" s="99"/>
      <c r="S382" s="99"/>
      <c r="T382" s="99"/>
      <c r="U382" s="113"/>
      <c r="V382" s="99"/>
      <c r="W382" s="99"/>
      <c r="X382" s="99"/>
      <c r="Y382" s="99"/>
      <c r="Z382" s="99"/>
      <c r="AA382" s="99"/>
      <c r="AB382" s="99"/>
      <c r="AC382" s="99"/>
      <c r="AD382" s="99"/>
      <c r="AE382" s="99"/>
      <c r="AF382" s="99"/>
      <c r="AG382" s="99"/>
      <c r="AH382" s="99"/>
    </row>
    <row r="383" spans="1:34" ht="15.5" x14ac:dyDescent="0.35">
      <c r="A383" s="99"/>
      <c r="B383" s="99"/>
      <c r="C383" s="112"/>
      <c r="D383" s="99"/>
      <c r="E383" s="99"/>
      <c r="F383" s="99"/>
      <c r="G383" s="99"/>
      <c r="H383" s="99"/>
      <c r="I383" s="99"/>
      <c r="J383" s="99"/>
      <c r="K383" s="99"/>
      <c r="L383" s="113"/>
      <c r="M383" s="113"/>
      <c r="N383" s="99"/>
      <c r="O383" s="99"/>
      <c r="P383" s="99"/>
      <c r="Q383" s="99"/>
      <c r="R383" s="99"/>
      <c r="S383" s="99"/>
      <c r="T383" s="99"/>
      <c r="U383" s="113"/>
      <c r="V383" s="99"/>
      <c r="W383" s="99"/>
      <c r="X383" s="99"/>
      <c r="Y383" s="99"/>
      <c r="Z383" s="99"/>
      <c r="AA383" s="99"/>
      <c r="AB383" s="99"/>
      <c r="AC383" s="99"/>
      <c r="AD383" s="99"/>
      <c r="AE383" s="99"/>
      <c r="AF383" s="99"/>
      <c r="AG383" s="99"/>
      <c r="AH383" s="99"/>
    </row>
    <row r="384" spans="1:34" ht="15.5" x14ac:dyDescent="0.35">
      <c r="A384" s="99"/>
      <c r="B384" s="99"/>
      <c r="C384" s="112"/>
      <c r="D384" s="99"/>
      <c r="E384" s="99"/>
      <c r="F384" s="99"/>
      <c r="G384" s="99"/>
      <c r="H384" s="99"/>
      <c r="I384" s="99"/>
      <c r="J384" s="99"/>
      <c r="K384" s="99"/>
      <c r="L384" s="113"/>
      <c r="M384" s="113"/>
      <c r="N384" s="99"/>
      <c r="O384" s="99"/>
      <c r="P384" s="99"/>
      <c r="Q384" s="99"/>
      <c r="R384" s="99"/>
      <c r="S384" s="99"/>
      <c r="T384" s="99"/>
      <c r="U384" s="113"/>
      <c r="V384" s="99"/>
      <c r="W384" s="99"/>
      <c r="X384" s="99"/>
      <c r="Y384" s="99"/>
      <c r="Z384" s="99"/>
      <c r="AA384" s="99"/>
      <c r="AB384" s="99"/>
      <c r="AC384" s="99"/>
      <c r="AD384" s="99"/>
      <c r="AE384" s="99"/>
      <c r="AF384" s="99"/>
      <c r="AG384" s="99"/>
      <c r="AH384" s="99"/>
    </row>
    <row r="385" spans="1:34" ht="15.5" x14ac:dyDescent="0.35">
      <c r="A385" s="99"/>
      <c r="B385" s="99"/>
      <c r="C385" s="112"/>
      <c r="D385" s="99"/>
      <c r="E385" s="99"/>
      <c r="F385" s="99"/>
      <c r="G385" s="99"/>
      <c r="H385" s="99"/>
      <c r="I385" s="99"/>
      <c r="J385" s="99"/>
      <c r="K385" s="99"/>
      <c r="L385" s="113"/>
      <c r="M385" s="113"/>
      <c r="N385" s="99"/>
      <c r="O385" s="99"/>
      <c r="P385" s="99"/>
      <c r="Q385" s="99"/>
      <c r="R385" s="99"/>
      <c r="S385" s="99"/>
      <c r="T385" s="99"/>
      <c r="U385" s="113"/>
      <c r="V385" s="99"/>
      <c r="W385" s="99"/>
      <c r="X385" s="99"/>
      <c r="Y385" s="99"/>
      <c r="Z385" s="99"/>
      <c r="AA385" s="99"/>
      <c r="AB385" s="99"/>
      <c r="AC385" s="99"/>
      <c r="AD385" s="99"/>
      <c r="AE385" s="99"/>
      <c r="AF385" s="99"/>
      <c r="AG385" s="99"/>
      <c r="AH385" s="99"/>
    </row>
    <row r="386" spans="1:34" ht="15.5" x14ac:dyDescent="0.35">
      <c r="A386" s="99"/>
      <c r="B386" s="99"/>
      <c r="C386" s="112"/>
      <c r="D386" s="99"/>
      <c r="E386" s="99"/>
      <c r="F386" s="99"/>
      <c r="G386" s="99"/>
      <c r="H386" s="99"/>
      <c r="I386" s="99"/>
      <c r="J386" s="99"/>
      <c r="K386" s="99"/>
      <c r="L386" s="113"/>
      <c r="M386" s="113"/>
      <c r="N386" s="99"/>
      <c r="O386" s="99"/>
      <c r="P386" s="99"/>
      <c r="Q386" s="99"/>
      <c r="R386" s="99"/>
      <c r="S386" s="99"/>
      <c r="T386" s="99"/>
      <c r="U386" s="113"/>
      <c r="V386" s="99"/>
      <c r="W386" s="99"/>
      <c r="X386" s="99"/>
      <c r="Y386" s="99"/>
      <c r="Z386" s="99"/>
      <c r="AA386" s="99"/>
      <c r="AB386" s="99"/>
      <c r="AC386" s="99"/>
      <c r="AD386" s="99"/>
      <c r="AE386" s="99"/>
      <c r="AF386" s="99"/>
      <c r="AG386" s="99"/>
      <c r="AH386" s="99"/>
    </row>
    <row r="387" spans="1:34" ht="15.5" x14ac:dyDescent="0.35">
      <c r="A387" s="99"/>
      <c r="B387" s="99"/>
      <c r="C387" s="112"/>
      <c r="D387" s="99"/>
      <c r="E387" s="99"/>
      <c r="F387" s="99"/>
      <c r="G387" s="99"/>
      <c r="H387" s="99"/>
      <c r="I387" s="99"/>
      <c r="J387" s="99"/>
      <c r="K387" s="99"/>
      <c r="L387" s="113"/>
      <c r="M387" s="113"/>
      <c r="N387" s="99"/>
      <c r="O387" s="99"/>
      <c r="P387" s="99"/>
      <c r="Q387" s="99"/>
      <c r="R387" s="99"/>
      <c r="S387" s="99"/>
      <c r="T387" s="99"/>
      <c r="U387" s="113"/>
      <c r="V387" s="99"/>
      <c r="W387" s="99"/>
      <c r="X387" s="99"/>
      <c r="Y387" s="99"/>
      <c r="Z387" s="99"/>
      <c r="AA387" s="99"/>
      <c r="AB387" s="99"/>
      <c r="AC387" s="99"/>
      <c r="AD387" s="99"/>
      <c r="AE387" s="99"/>
      <c r="AF387" s="99"/>
      <c r="AG387" s="99"/>
      <c r="AH387" s="99"/>
    </row>
    <row r="388" spans="1:34" ht="15.5" x14ac:dyDescent="0.35">
      <c r="A388" s="99"/>
      <c r="B388" s="99"/>
      <c r="C388" s="112"/>
      <c r="D388" s="99"/>
      <c r="E388" s="99"/>
      <c r="F388" s="99"/>
      <c r="G388" s="99"/>
      <c r="H388" s="99"/>
      <c r="I388" s="99"/>
      <c r="J388" s="99"/>
      <c r="K388" s="99"/>
      <c r="L388" s="113"/>
      <c r="M388" s="113"/>
      <c r="N388" s="99"/>
      <c r="O388" s="99"/>
      <c r="P388" s="99"/>
      <c r="Q388" s="99"/>
      <c r="R388" s="99"/>
      <c r="S388" s="99"/>
      <c r="T388" s="99"/>
      <c r="U388" s="113"/>
      <c r="V388" s="99"/>
      <c r="W388" s="99"/>
      <c r="X388" s="99"/>
      <c r="Y388" s="99"/>
      <c r="Z388" s="99"/>
      <c r="AA388" s="99"/>
      <c r="AB388" s="99"/>
      <c r="AC388" s="99"/>
      <c r="AD388" s="99"/>
      <c r="AE388" s="99"/>
      <c r="AF388" s="99"/>
      <c r="AG388" s="99"/>
      <c r="AH388" s="99"/>
    </row>
    <row r="389" spans="1:34" ht="15.5" x14ac:dyDescent="0.35">
      <c r="A389" s="99"/>
      <c r="B389" s="99"/>
      <c r="C389" s="112"/>
      <c r="D389" s="99"/>
      <c r="E389" s="99"/>
      <c r="F389" s="99"/>
      <c r="G389" s="99"/>
      <c r="H389" s="99"/>
      <c r="I389" s="99"/>
      <c r="J389" s="99"/>
      <c r="K389" s="99"/>
      <c r="L389" s="113"/>
      <c r="M389" s="113"/>
      <c r="N389" s="99"/>
      <c r="O389" s="99"/>
      <c r="P389" s="99"/>
      <c r="Q389" s="99"/>
      <c r="R389" s="99"/>
      <c r="S389" s="99"/>
      <c r="T389" s="99"/>
      <c r="U389" s="113"/>
      <c r="V389" s="99"/>
      <c r="W389" s="99"/>
      <c r="X389" s="99"/>
      <c r="Y389" s="99"/>
      <c r="Z389" s="99"/>
      <c r="AA389" s="99"/>
      <c r="AB389" s="99"/>
      <c r="AC389" s="99"/>
      <c r="AD389" s="99"/>
      <c r="AE389" s="99"/>
      <c r="AF389" s="99"/>
      <c r="AG389" s="99"/>
      <c r="AH389" s="99"/>
    </row>
    <row r="390" spans="1:34" ht="15.5" x14ac:dyDescent="0.35">
      <c r="A390" s="99"/>
      <c r="B390" s="99"/>
      <c r="C390" s="112"/>
      <c r="D390" s="99"/>
      <c r="E390" s="99"/>
      <c r="F390" s="99"/>
      <c r="G390" s="99"/>
      <c r="H390" s="99"/>
      <c r="I390" s="99"/>
      <c r="J390" s="99"/>
      <c r="K390" s="99"/>
      <c r="L390" s="113"/>
      <c r="M390" s="113"/>
      <c r="N390" s="99"/>
      <c r="O390" s="99"/>
      <c r="P390" s="99"/>
      <c r="Q390" s="99"/>
      <c r="R390" s="99"/>
      <c r="S390" s="99"/>
      <c r="T390" s="99"/>
      <c r="U390" s="113"/>
      <c r="V390" s="99"/>
      <c r="W390" s="99"/>
      <c r="X390" s="99"/>
      <c r="Y390" s="99"/>
      <c r="Z390" s="99"/>
      <c r="AA390" s="99"/>
      <c r="AB390" s="99"/>
      <c r="AC390" s="99"/>
      <c r="AD390" s="99"/>
      <c r="AE390" s="99"/>
      <c r="AF390" s="99"/>
      <c r="AG390" s="99"/>
      <c r="AH390" s="99"/>
    </row>
    <row r="391" spans="1:34" ht="15.5" x14ac:dyDescent="0.35">
      <c r="A391" s="99"/>
      <c r="B391" s="99"/>
      <c r="C391" s="112"/>
      <c r="D391" s="99"/>
      <c r="E391" s="99"/>
      <c r="F391" s="99"/>
      <c r="G391" s="99"/>
      <c r="H391" s="99"/>
      <c r="I391" s="99"/>
      <c r="J391" s="99"/>
      <c r="K391" s="99"/>
      <c r="L391" s="113"/>
      <c r="M391" s="113"/>
      <c r="N391" s="99"/>
      <c r="O391" s="99"/>
      <c r="P391" s="99"/>
      <c r="Q391" s="99"/>
      <c r="R391" s="99"/>
      <c r="S391" s="99"/>
      <c r="T391" s="99"/>
      <c r="U391" s="113"/>
      <c r="V391" s="99"/>
      <c r="W391" s="99"/>
      <c r="X391" s="99"/>
      <c r="Y391" s="99"/>
      <c r="Z391" s="99"/>
      <c r="AA391" s="99"/>
      <c r="AB391" s="99"/>
      <c r="AC391" s="99"/>
      <c r="AD391" s="99"/>
      <c r="AE391" s="99"/>
      <c r="AF391" s="99"/>
      <c r="AG391" s="99"/>
      <c r="AH391" s="99"/>
    </row>
    <row r="392" spans="1:34" ht="15.5" x14ac:dyDescent="0.35">
      <c r="A392" s="99"/>
      <c r="B392" s="99"/>
      <c r="C392" s="112"/>
      <c r="D392" s="99"/>
      <c r="E392" s="99"/>
      <c r="F392" s="99"/>
      <c r="G392" s="99"/>
      <c r="H392" s="99"/>
      <c r="I392" s="99"/>
      <c r="J392" s="99"/>
      <c r="K392" s="99"/>
      <c r="L392" s="113"/>
      <c r="M392" s="113"/>
      <c r="N392" s="99"/>
      <c r="O392" s="99"/>
      <c r="P392" s="99"/>
      <c r="Q392" s="99"/>
      <c r="R392" s="99"/>
      <c r="S392" s="99"/>
      <c r="T392" s="99"/>
      <c r="U392" s="113"/>
      <c r="V392" s="99"/>
      <c r="W392" s="99"/>
      <c r="X392" s="99"/>
      <c r="Y392" s="99"/>
      <c r="Z392" s="99"/>
      <c r="AA392" s="99"/>
      <c r="AB392" s="99"/>
      <c r="AC392" s="99"/>
      <c r="AD392" s="99"/>
      <c r="AE392" s="99"/>
      <c r="AF392" s="99"/>
      <c r="AG392" s="99"/>
      <c r="AH392" s="99"/>
    </row>
    <row r="393" spans="1:34" ht="15.5" x14ac:dyDescent="0.35">
      <c r="A393" s="99"/>
      <c r="B393" s="99"/>
      <c r="C393" s="112"/>
      <c r="D393" s="99"/>
      <c r="E393" s="99"/>
      <c r="F393" s="99"/>
      <c r="G393" s="99"/>
      <c r="H393" s="99"/>
      <c r="I393" s="99"/>
      <c r="J393" s="99"/>
      <c r="K393" s="99"/>
      <c r="L393" s="113"/>
      <c r="M393" s="113"/>
      <c r="N393" s="99"/>
      <c r="O393" s="99"/>
      <c r="P393" s="99"/>
      <c r="Q393" s="99"/>
      <c r="R393" s="99"/>
      <c r="S393" s="99"/>
      <c r="T393" s="99"/>
      <c r="U393" s="113"/>
      <c r="V393" s="99"/>
      <c r="W393" s="99"/>
      <c r="X393" s="99"/>
      <c r="Y393" s="99"/>
      <c r="Z393" s="99"/>
      <c r="AA393" s="99"/>
      <c r="AB393" s="99"/>
      <c r="AC393" s="99"/>
      <c r="AD393" s="99"/>
      <c r="AE393" s="99"/>
      <c r="AF393" s="99"/>
      <c r="AG393" s="99"/>
      <c r="AH393" s="99"/>
    </row>
    <row r="394" spans="1:34" ht="15.5" x14ac:dyDescent="0.35">
      <c r="A394" s="99"/>
      <c r="B394" s="99"/>
      <c r="C394" s="112"/>
      <c r="D394" s="99"/>
      <c r="E394" s="99"/>
      <c r="F394" s="99"/>
      <c r="G394" s="99"/>
      <c r="H394" s="99"/>
      <c r="I394" s="99"/>
      <c r="J394" s="99"/>
      <c r="K394" s="99"/>
      <c r="L394" s="113"/>
      <c r="M394" s="113"/>
      <c r="N394" s="99"/>
      <c r="O394" s="99"/>
      <c r="P394" s="99"/>
      <c r="Q394" s="99"/>
      <c r="R394" s="99"/>
      <c r="S394" s="99"/>
      <c r="T394" s="99"/>
      <c r="U394" s="113"/>
      <c r="V394" s="99"/>
      <c r="W394" s="99"/>
      <c r="X394" s="99"/>
      <c r="Y394" s="99"/>
      <c r="Z394" s="99"/>
      <c r="AA394" s="99"/>
      <c r="AB394" s="99"/>
      <c r="AC394" s="99"/>
      <c r="AD394" s="99"/>
      <c r="AE394" s="99"/>
      <c r="AF394" s="99"/>
      <c r="AG394" s="99"/>
      <c r="AH394" s="99"/>
    </row>
    <row r="395" spans="1:34" ht="15.5" x14ac:dyDescent="0.35">
      <c r="A395" s="99"/>
      <c r="B395" s="99"/>
      <c r="C395" s="112"/>
      <c r="D395" s="99"/>
      <c r="E395" s="99"/>
      <c r="F395" s="99"/>
      <c r="G395" s="99"/>
      <c r="H395" s="99"/>
      <c r="I395" s="99"/>
      <c r="J395" s="99"/>
      <c r="K395" s="99"/>
      <c r="L395" s="113"/>
      <c r="M395" s="113"/>
      <c r="N395" s="99"/>
      <c r="O395" s="99"/>
      <c r="P395" s="99"/>
      <c r="Q395" s="99"/>
      <c r="R395" s="99"/>
      <c r="S395" s="99"/>
      <c r="T395" s="99"/>
      <c r="U395" s="113"/>
      <c r="V395" s="99"/>
      <c r="W395" s="99"/>
      <c r="X395" s="99"/>
      <c r="Y395" s="99"/>
      <c r="Z395" s="99"/>
      <c r="AA395" s="99"/>
      <c r="AB395" s="99"/>
      <c r="AC395" s="99"/>
      <c r="AD395" s="99"/>
      <c r="AE395" s="99"/>
      <c r="AF395" s="99"/>
      <c r="AG395" s="99"/>
      <c r="AH395" s="99"/>
    </row>
    <row r="396" spans="1:34" ht="15.5" x14ac:dyDescent="0.35">
      <c r="A396" s="99"/>
      <c r="B396" s="99"/>
      <c r="C396" s="112"/>
      <c r="D396" s="99"/>
      <c r="E396" s="99"/>
      <c r="F396" s="99"/>
      <c r="G396" s="99"/>
      <c r="H396" s="99"/>
      <c r="I396" s="99"/>
      <c r="J396" s="99"/>
      <c r="K396" s="99"/>
      <c r="L396" s="113"/>
      <c r="M396" s="113"/>
      <c r="N396" s="99"/>
      <c r="O396" s="99"/>
      <c r="P396" s="99"/>
      <c r="Q396" s="99"/>
      <c r="R396" s="99"/>
      <c r="S396" s="99"/>
      <c r="T396" s="99"/>
      <c r="U396" s="113"/>
      <c r="V396" s="99"/>
      <c r="W396" s="99"/>
      <c r="X396" s="99"/>
      <c r="Y396" s="99"/>
      <c r="Z396" s="99"/>
      <c r="AA396" s="99"/>
      <c r="AB396" s="99"/>
      <c r="AC396" s="99"/>
      <c r="AD396" s="99"/>
      <c r="AE396" s="99"/>
      <c r="AF396" s="99"/>
      <c r="AG396" s="99"/>
      <c r="AH396" s="99"/>
    </row>
    <row r="397" spans="1:34" ht="15.5" x14ac:dyDescent="0.35">
      <c r="A397" s="99"/>
      <c r="B397" s="99"/>
      <c r="C397" s="112"/>
      <c r="D397" s="99"/>
      <c r="E397" s="99"/>
      <c r="F397" s="99"/>
      <c r="G397" s="99"/>
      <c r="H397" s="99"/>
      <c r="I397" s="99"/>
      <c r="J397" s="99"/>
      <c r="K397" s="99"/>
      <c r="L397" s="113"/>
      <c r="M397" s="113"/>
      <c r="N397" s="99"/>
      <c r="O397" s="99"/>
      <c r="P397" s="99"/>
      <c r="Q397" s="99"/>
      <c r="R397" s="99"/>
      <c r="S397" s="99"/>
      <c r="T397" s="99"/>
      <c r="U397" s="113"/>
      <c r="V397" s="99"/>
      <c r="W397" s="99"/>
      <c r="X397" s="99"/>
      <c r="Y397" s="99"/>
      <c r="Z397" s="99"/>
      <c r="AA397" s="99"/>
      <c r="AB397" s="99"/>
      <c r="AC397" s="99"/>
      <c r="AD397" s="99"/>
      <c r="AE397" s="99"/>
      <c r="AF397" s="99"/>
      <c r="AG397" s="99"/>
      <c r="AH397" s="99"/>
    </row>
    <row r="398" spans="1:34" ht="15.5" x14ac:dyDescent="0.35">
      <c r="A398" s="99"/>
      <c r="B398" s="99"/>
      <c r="C398" s="112"/>
      <c r="D398" s="99"/>
      <c r="E398" s="99"/>
      <c r="F398" s="99"/>
      <c r="G398" s="99"/>
      <c r="H398" s="99"/>
      <c r="I398" s="99"/>
      <c r="J398" s="99"/>
      <c r="K398" s="99"/>
      <c r="L398" s="113"/>
      <c r="M398" s="113"/>
      <c r="N398" s="99"/>
      <c r="O398" s="99"/>
      <c r="P398" s="99"/>
      <c r="Q398" s="99"/>
      <c r="R398" s="99"/>
      <c r="S398" s="99"/>
      <c r="T398" s="99"/>
      <c r="U398" s="113"/>
      <c r="V398" s="99"/>
      <c r="W398" s="99"/>
      <c r="X398" s="99"/>
      <c r="Y398" s="99"/>
      <c r="Z398" s="99"/>
      <c r="AA398" s="99"/>
      <c r="AB398" s="99"/>
      <c r="AC398" s="99"/>
      <c r="AD398" s="99"/>
      <c r="AE398" s="99"/>
      <c r="AF398" s="99"/>
      <c r="AG398" s="99"/>
      <c r="AH398" s="99"/>
    </row>
    <row r="399" spans="1:34" ht="15.5" x14ac:dyDescent="0.35">
      <c r="A399" s="99"/>
      <c r="B399" s="99"/>
      <c r="C399" s="112"/>
      <c r="D399" s="99"/>
      <c r="E399" s="99"/>
      <c r="F399" s="99"/>
      <c r="G399" s="99"/>
      <c r="H399" s="99"/>
      <c r="I399" s="99"/>
      <c r="J399" s="99"/>
      <c r="K399" s="99"/>
      <c r="L399" s="113"/>
      <c r="M399" s="113"/>
      <c r="N399" s="99"/>
      <c r="O399" s="99"/>
      <c r="P399" s="99"/>
      <c r="Q399" s="99"/>
      <c r="R399" s="99"/>
      <c r="S399" s="99"/>
      <c r="T399" s="99"/>
      <c r="U399" s="113"/>
      <c r="V399" s="99"/>
      <c r="W399" s="99"/>
      <c r="X399" s="99"/>
      <c r="Y399" s="99"/>
      <c r="Z399" s="99"/>
      <c r="AA399" s="99"/>
      <c r="AB399" s="99"/>
      <c r="AC399" s="99"/>
      <c r="AD399" s="99"/>
      <c r="AE399" s="99"/>
      <c r="AF399" s="99"/>
      <c r="AG399" s="99"/>
      <c r="AH399" s="99"/>
    </row>
    <row r="400" spans="1:34" ht="15.5" x14ac:dyDescent="0.35">
      <c r="A400" s="99"/>
      <c r="B400" s="99"/>
      <c r="C400" s="112"/>
      <c r="D400" s="99"/>
      <c r="E400" s="99"/>
      <c r="F400" s="99"/>
      <c r="G400" s="99"/>
      <c r="H400" s="99"/>
      <c r="I400" s="99"/>
      <c r="J400" s="99"/>
      <c r="K400" s="99"/>
      <c r="L400" s="113"/>
      <c r="M400" s="113"/>
      <c r="N400" s="99"/>
      <c r="O400" s="99"/>
      <c r="P400" s="99"/>
      <c r="Q400" s="99"/>
      <c r="R400" s="99"/>
      <c r="S400" s="99"/>
      <c r="T400" s="99"/>
      <c r="U400" s="113"/>
      <c r="V400" s="99"/>
      <c r="W400" s="99"/>
      <c r="X400" s="99"/>
      <c r="Y400" s="99"/>
      <c r="Z400" s="99"/>
      <c r="AA400" s="99"/>
      <c r="AB400" s="99"/>
      <c r="AC400" s="99"/>
      <c r="AD400" s="99"/>
      <c r="AE400" s="99"/>
      <c r="AF400" s="99"/>
      <c r="AG400" s="99"/>
      <c r="AH400" s="99"/>
    </row>
    <row r="401" spans="1:34" ht="15.5" x14ac:dyDescent="0.35">
      <c r="A401" s="99"/>
      <c r="B401" s="99"/>
      <c r="C401" s="112"/>
      <c r="D401" s="99"/>
      <c r="E401" s="99"/>
      <c r="F401" s="99"/>
      <c r="G401" s="99"/>
      <c r="H401" s="99"/>
      <c r="I401" s="99"/>
      <c r="J401" s="99"/>
      <c r="K401" s="99"/>
      <c r="L401" s="113"/>
      <c r="M401" s="113"/>
      <c r="N401" s="99"/>
      <c r="O401" s="99"/>
      <c r="P401" s="99"/>
      <c r="Q401" s="99"/>
      <c r="R401" s="99"/>
      <c r="S401" s="99"/>
      <c r="T401" s="99"/>
      <c r="U401" s="113"/>
      <c r="V401" s="99"/>
      <c r="W401" s="99"/>
      <c r="X401" s="99"/>
      <c r="Y401" s="99"/>
      <c r="Z401" s="99"/>
      <c r="AA401" s="99"/>
      <c r="AB401" s="99"/>
      <c r="AC401" s="99"/>
      <c r="AD401" s="99"/>
      <c r="AE401" s="99"/>
      <c r="AF401" s="99"/>
      <c r="AG401" s="99"/>
      <c r="AH401" s="99"/>
    </row>
    <row r="402" spans="1:34" ht="15.5" x14ac:dyDescent="0.35">
      <c r="A402" s="99"/>
      <c r="B402" s="99"/>
      <c r="C402" s="112"/>
      <c r="D402" s="99"/>
      <c r="E402" s="99"/>
      <c r="F402" s="99"/>
      <c r="G402" s="99"/>
      <c r="H402" s="99"/>
      <c r="I402" s="99"/>
      <c r="J402" s="99"/>
      <c r="K402" s="99"/>
      <c r="L402" s="113"/>
      <c r="M402" s="113"/>
      <c r="N402" s="99"/>
      <c r="O402" s="99"/>
      <c r="P402" s="99"/>
      <c r="Q402" s="99"/>
      <c r="R402" s="99"/>
      <c r="S402" s="99"/>
      <c r="T402" s="99"/>
      <c r="U402" s="113"/>
      <c r="V402" s="99"/>
      <c r="W402" s="99"/>
      <c r="X402" s="99"/>
      <c r="Y402" s="99"/>
      <c r="Z402" s="99"/>
      <c r="AA402" s="99"/>
      <c r="AB402" s="99"/>
      <c r="AC402" s="99"/>
      <c r="AD402" s="99"/>
      <c r="AE402" s="99"/>
      <c r="AF402" s="99"/>
      <c r="AG402" s="99"/>
      <c r="AH402" s="99"/>
    </row>
    <row r="403" spans="1:34" ht="15.5" x14ac:dyDescent="0.35">
      <c r="A403" s="99"/>
      <c r="B403" s="99"/>
      <c r="C403" s="112"/>
      <c r="D403" s="99"/>
      <c r="E403" s="99"/>
      <c r="F403" s="99"/>
      <c r="G403" s="99"/>
      <c r="H403" s="99"/>
      <c r="I403" s="99"/>
      <c r="J403" s="99"/>
      <c r="K403" s="99"/>
      <c r="L403" s="113"/>
      <c r="M403" s="113"/>
      <c r="N403" s="99"/>
      <c r="O403" s="99"/>
      <c r="P403" s="99"/>
      <c r="Q403" s="99"/>
      <c r="R403" s="99"/>
      <c r="S403" s="99"/>
      <c r="T403" s="99"/>
      <c r="U403" s="113"/>
      <c r="V403" s="99"/>
      <c r="W403" s="99"/>
      <c r="X403" s="99"/>
      <c r="Y403" s="99"/>
      <c r="Z403" s="99"/>
      <c r="AA403" s="99"/>
      <c r="AB403" s="99"/>
      <c r="AC403" s="99"/>
      <c r="AD403" s="99"/>
      <c r="AE403" s="99"/>
      <c r="AF403" s="99"/>
      <c r="AG403" s="99"/>
      <c r="AH403" s="99"/>
    </row>
    <row r="404" spans="1:34" ht="15.5" x14ac:dyDescent="0.35">
      <c r="A404" s="99"/>
      <c r="B404" s="99"/>
      <c r="C404" s="112"/>
      <c r="D404" s="99"/>
      <c r="E404" s="99"/>
      <c r="F404" s="99"/>
      <c r="G404" s="99"/>
      <c r="H404" s="99"/>
      <c r="I404" s="99"/>
      <c r="J404" s="99"/>
      <c r="K404" s="99"/>
      <c r="L404" s="113"/>
      <c r="M404" s="113"/>
      <c r="N404" s="99"/>
      <c r="O404" s="99"/>
      <c r="P404" s="99"/>
      <c r="Q404" s="99"/>
      <c r="R404" s="99"/>
      <c r="S404" s="99"/>
      <c r="T404" s="99"/>
      <c r="U404" s="113"/>
      <c r="V404" s="99"/>
      <c r="W404" s="99"/>
      <c r="X404" s="99"/>
      <c r="Y404" s="99"/>
      <c r="Z404" s="99"/>
      <c r="AA404" s="99"/>
      <c r="AB404" s="99"/>
      <c r="AC404" s="99"/>
      <c r="AD404" s="99"/>
      <c r="AE404" s="99"/>
      <c r="AF404" s="99"/>
      <c r="AG404" s="99"/>
      <c r="AH404" s="99"/>
    </row>
    <row r="405" spans="1:34" ht="15.5" x14ac:dyDescent="0.35">
      <c r="A405" s="99"/>
      <c r="B405" s="99"/>
      <c r="C405" s="112"/>
      <c r="D405" s="99"/>
      <c r="E405" s="99"/>
      <c r="F405" s="99"/>
      <c r="G405" s="99"/>
      <c r="H405" s="99"/>
      <c r="I405" s="99"/>
      <c r="J405" s="99"/>
      <c r="K405" s="99"/>
      <c r="L405" s="113"/>
      <c r="M405" s="113"/>
      <c r="N405" s="99"/>
      <c r="O405" s="99"/>
      <c r="P405" s="99"/>
      <c r="Q405" s="99"/>
      <c r="R405" s="99"/>
      <c r="S405" s="99"/>
      <c r="T405" s="99"/>
      <c r="U405" s="113"/>
      <c r="V405" s="99"/>
      <c r="W405" s="99"/>
      <c r="X405" s="99"/>
      <c r="Y405" s="99"/>
      <c r="Z405" s="99"/>
      <c r="AA405" s="99"/>
      <c r="AB405" s="99"/>
      <c r="AC405" s="99"/>
      <c r="AD405" s="99"/>
      <c r="AE405" s="99"/>
      <c r="AF405" s="99"/>
      <c r="AG405" s="99"/>
      <c r="AH405" s="99"/>
    </row>
    <row r="406" spans="1:34" ht="15.5" x14ac:dyDescent="0.35">
      <c r="A406" s="99"/>
      <c r="B406" s="99"/>
      <c r="C406" s="112"/>
      <c r="D406" s="99"/>
      <c r="E406" s="99"/>
      <c r="F406" s="99"/>
      <c r="G406" s="99"/>
      <c r="H406" s="99"/>
      <c r="I406" s="99"/>
      <c r="J406" s="99"/>
      <c r="K406" s="99"/>
      <c r="L406" s="113"/>
      <c r="M406" s="113"/>
      <c r="N406" s="99"/>
      <c r="O406" s="99"/>
      <c r="P406" s="99"/>
      <c r="Q406" s="99"/>
      <c r="R406" s="99"/>
      <c r="S406" s="99"/>
      <c r="T406" s="99"/>
      <c r="U406" s="113"/>
      <c r="V406" s="99"/>
      <c r="W406" s="99"/>
      <c r="X406" s="99"/>
      <c r="Y406" s="99"/>
      <c r="Z406" s="99"/>
      <c r="AA406" s="99"/>
      <c r="AB406" s="99"/>
      <c r="AC406" s="99"/>
      <c r="AD406" s="99"/>
      <c r="AE406" s="99"/>
      <c r="AF406" s="99"/>
      <c r="AG406" s="99"/>
      <c r="AH406" s="99"/>
    </row>
    <row r="407" spans="1:34" ht="15.5" x14ac:dyDescent="0.35">
      <c r="A407" s="99"/>
      <c r="B407" s="99"/>
      <c r="C407" s="112"/>
      <c r="D407" s="99"/>
      <c r="E407" s="99"/>
      <c r="F407" s="99"/>
      <c r="G407" s="99"/>
      <c r="H407" s="99"/>
      <c r="I407" s="99"/>
      <c r="J407" s="99"/>
      <c r="K407" s="99"/>
      <c r="L407" s="113"/>
      <c r="M407" s="113"/>
      <c r="N407" s="99"/>
      <c r="O407" s="99"/>
      <c r="P407" s="99"/>
      <c r="Q407" s="99"/>
      <c r="R407" s="99"/>
      <c r="S407" s="99"/>
      <c r="T407" s="99"/>
      <c r="U407" s="113"/>
      <c r="V407" s="99"/>
      <c r="W407" s="99"/>
      <c r="X407" s="99"/>
      <c r="Y407" s="99"/>
      <c r="Z407" s="99"/>
      <c r="AA407" s="99"/>
      <c r="AB407" s="99"/>
      <c r="AC407" s="99"/>
      <c r="AD407" s="99"/>
      <c r="AE407" s="99"/>
      <c r="AF407" s="99"/>
      <c r="AG407" s="99"/>
      <c r="AH407" s="99"/>
    </row>
    <row r="408" spans="1:34" ht="15.5" x14ac:dyDescent="0.35">
      <c r="A408" s="99"/>
      <c r="B408" s="99"/>
      <c r="C408" s="112"/>
      <c r="D408" s="99"/>
      <c r="E408" s="99"/>
      <c r="F408" s="99"/>
      <c r="G408" s="99"/>
      <c r="H408" s="99"/>
      <c r="I408" s="99"/>
      <c r="J408" s="99"/>
      <c r="K408" s="99"/>
      <c r="L408" s="113"/>
      <c r="M408" s="113"/>
      <c r="N408" s="99"/>
      <c r="O408" s="99"/>
      <c r="P408" s="99"/>
      <c r="Q408" s="99"/>
      <c r="R408" s="99"/>
      <c r="S408" s="99"/>
      <c r="T408" s="99"/>
      <c r="U408" s="113"/>
      <c r="V408" s="99"/>
      <c r="W408" s="99"/>
      <c r="X408" s="99"/>
      <c r="Y408" s="99"/>
      <c r="Z408" s="99"/>
      <c r="AA408" s="99"/>
      <c r="AB408" s="99"/>
      <c r="AC408" s="99"/>
      <c r="AD408" s="99"/>
      <c r="AE408" s="99"/>
      <c r="AF408" s="99"/>
      <c r="AG408" s="99"/>
      <c r="AH408" s="99"/>
    </row>
    <row r="409" spans="1:34" ht="15.5" x14ac:dyDescent="0.35">
      <c r="A409" s="99"/>
      <c r="B409" s="99"/>
      <c r="C409" s="112"/>
      <c r="D409" s="99"/>
      <c r="E409" s="99"/>
      <c r="F409" s="99"/>
      <c r="G409" s="99"/>
      <c r="H409" s="99"/>
      <c r="I409" s="99"/>
      <c r="J409" s="99"/>
      <c r="K409" s="99"/>
      <c r="L409" s="113"/>
      <c r="M409" s="113"/>
      <c r="N409" s="99"/>
      <c r="O409" s="99"/>
      <c r="P409" s="99"/>
      <c r="Q409" s="99"/>
      <c r="R409" s="99"/>
      <c r="S409" s="99"/>
      <c r="T409" s="99"/>
      <c r="U409" s="113"/>
      <c r="V409" s="99"/>
      <c r="W409" s="99"/>
      <c r="X409" s="99"/>
      <c r="Y409" s="99"/>
      <c r="Z409" s="99"/>
      <c r="AA409" s="99"/>
      <c r="AB409" s="99"/>
      <c r="AC409" s="99"/>
      <c r="AD409" s="99"/>
      <c r="AE409" s="99"/>
      <c r="AF409" s="99"/>
      <c r="AG409" s="99"/>
      <c r="AH409" s="99"/>
    </row>
    <row r="410" spans="1:34" ht="15.5" x14ac:dyDescent="0.35">
      <c r="A410" s="99"/>
      <c r="B410" s="99"/>
      <c r="C410" s="112"/>
      <c r="D410" s="99"/>
      <c r="E410" s="99"/>
      <c r="F410" s="99"/>
      <c r="G410" s="99"/>
      <c r="H410" s="99"/>
      <c r="I410" s="99"/>
      <c r="J410" s="99"/>
      <c r="K410" s="99"/>
      <c r="L410" s="113"/>
      <c r="M410" s="113"/>
      <c r="N410" s="99"/>
      <c r="O410" s="99"/>
      <c r="P410" s="99"/>
      <c r="Q410" s="99"/>
      <c r="R410" s="99"/>
      <c r="S410" s="99"/>
      <c r="T410" s="99"/>
      <c r="U410" s="113"/>
      <c r="V410" s="99"/>
      <c r="W410" s="99"/>
      <c r="X410" s="99"/>
      <c r="Y410" s="99"/>
      <c r="Z410" s="99"/>
      <c r="AA410" s="99"/>
      <c r="AB410" s="99"/>
      <c r="AC410" s="99"/>
      <c r="AD410" s="99"/>
      <c r="AE410" s="99"/>
      <c r="AF410" s="99"/>
      <c r="AG410" s="99"/>
      <c r="AH410" s="99"/>
    </row>
    <row r="411" spans="1:34" ht="15.5" x14ac:dyDescent="0.35">
      <c r="A411" s="99"/>
      <c r="B411" s="99"/>
      <c r="C411" s="112"/>
      <c r="D411" s="99"/>
      <c r="E411" s="99"/>
      <c r="F411" s="99"/>
      <c r="G411" s="99"/>
      <c r="H411" s="99"/>
      <c r="I411" s="99"/>
      <c r="J411" s="99"/>
      <c r="K411" s="99"/>
      <c r="L411" s="113"/>
      <c r="M411" s="113"/>
      <c r="N411" s="99"/>
      <c r="O411" s="99"/>
      <c r="P411" s="99"/>
      <c r="Q411" s="99"/>
      <c r="R411" s="99"/>
      <c r="S411" s="99"/>
      <c r="T411" s="99"/>
      <c r="U411" s="113"/>
      <c r="V411" s="99"/>
      <c r="W411" s="99"/>
      <c r="X411" s="99"/>
      <c r="Y411" s="99"/>
      <c r="Z411" s="99"/>
      <c r="AA411" s="99"/>
      <c r="AB411" s="99"/>
      <c r="AC411" s="99"/>
      <c r="AD411" s="99"/>
      <c r="AE411" s="99"/>
      <c r="AF411" s="99"/>
      <c r="AG411" s="99"/>
      <c r="AH411" s="99"/>
    </row>
    <row r="412" spans="1:34" ht="15.5" x14ac:dyDescent="0.35">
      <c r="A412" s="99"/>
      <c r="B412" s="99"/>
      <c r="C412" s="112"/>
      <c r="D412" s="99"/>
      <c r="E412" s="99"/>
      <c r="F412" s="99"/>
      <c r="G412" s="99"/>
      <c r="H412" s="99"/>
      <c r="I412" s="99"/>
      <c r="J412" s="99"/>
      <c r="K412" s="99"/>
      <c r="L412" s="113"/>
      <c r="M412" s="113"/>
      <c r="N412" s="99"/>
      <c r="O412" s="99"/>
      <c r="P412" s="99"/>
      <c r="Q412" s="99"/>
      <c r="R412" s="99"/>
      <c r="S412" s="99"/>
      <c r="T412" s="99"/>
      <c r="U412" s="113"/>
      <c r="V412" s="99"/>
      <c r="W412" s="99"/>
      <c r="X412" s="99"/>
      <c r="Y412" s="99"/>
      <c r="Z412" s="99"/>
      <c r="AA412" s="99"/>
      <c r="AB412" s="99"/>
      <c r="AC412" s="99"/>
      <c r="AD412" s="99"/>
      <c r="AE412" s="99"/>
      <c r="AF412" s="99"/>
      <c r="AG412" s="99"/>
      <c r="AH412" s="99"/>
    </row>
    <row r="413" spans="1:34" ht="15.5" x14ac:dyDescent="0.35">
      <c r="A413" s="99"/>
      <c r="B413" s="99"/>
      <c r="C413" s="112"/>
      <c r="D413" s="99"/>
      <c r="E413" s="99"/>
      <c r="F413" s="99"/>
      <c r="G413" s="99"/>
      <c r="H413" s="99"/>
      <c r="I413" s="99"/>
      <c r="J413" s="99"/>
      <c r="K413" s="99"/>
      <c r="L413" s="113"/>
      <c r="M413" s="113"/>
      <c r="N413" s="99"/>
      <c r="O413" s="99"/>
      <c r="P413" s="99"/>
      <c r="Q413" s="99"/>
      <c r="R413" s="99"/>
      <c r="S413" s="99"/>
      <c r="T413" s="99"/>
      <c r="U413" s="113"/>
      <c r="V413" s="99"/>
      <c r="W413" s="99"/>
      <c r="X413" s="99"/>
      <c r="Y413" s="99"/>
      <c r="Z413" s="99"/>
      <c r="AA413" s="99"/>
      <c r="AB413" s="99"/>
      <c r="AC413" s="99"/>
      <c r="AD413" s="99"/>
      <c r="AE413" s="99"/>
      <c r="AF413" s="99"/>
      <c r="AG413" s="99"/>
      <c r="AH413" s="99"/>
    </row>
    <row r="414" spans="1:34" ht="15.5" x14ac:dyDescent="0.35">
      <c r="A414" s="99"/>
      <c r="B414" s="99"/>
      <c r="C414" s="112"/>
      <c r="D414" s="99"/>
      <c r="E414" s="99"/>
      <c r="F414" s="99"/>
      <c r="G414" s="99"/>
      <c r="H414" s="99"/>
      <c r="I414" s="99"/>
      <c r="J414" s="99"/>
      <c r="K414" s="99"/>
      <c r="L414" s="113"/>
      <c r="M414" s="113"/>
      <c r="N414" s="99"/>
      <c r="O414" s="99"/>
      <c r="P414" s="99"/>
      <c r="Q414" s="99"/>
      <c r="R414" s="99"/>
      <c r="S414" s="99"/>
      <c r="T414" s="99"/>
      <c r="U414" s="113"/>
      <c r="V414" s="99"/>
      <c r="W414" s="99"/>
      <c r="X414" s="99"/>
      <c r="Y414" s="99"/>
      <c r="Z414" s="99"/>
      <c r="AA414" s="99"/>
      <c r="AB414" s="99"/>
      <c r="AC414" s="99"/>
      <c r="AD414" s="99"/>
      <c r="AE414" s="99"/>
      <c r="AF414" s="99"/>
      <c r="AG414" s="99"/>
      <c r="AH414" s="99"/>
    </row>
    <row r="415" spans="1:34" ht="15.5" x14ac:dyDescent="0.35">
      <c r="A415" s="99"/>
      <c r="B415" s="99"/>
      <c r="C415" s="112"/>
      <c r="D415" s="99"/>
      <c r="E415" s="99"/>
      <c r="F415" s="99"/>
      <c r="G415" s="99"/>
      <c r="H415" s="99"/>
      <c r="I415" s="99"/>
      <c r="J415" s="99"/>
      <c r="K415" s="99"/>
      <c r="L415" s="113"/>
      <c r="M415" s="113"/>
      <c r="N415" s="99"/>
      <c r="O415" s="99"/>
      <c r="P415" s="99"/>
      <c r="Q415" s="99"/>
      <c r="R415" s="99"/>
      <c r="S415" s="99"/>
      <c r="T415" s="99"/>
      <c r="U415" s="113"/>
      <c r="V415" s="99"/>
      <c r="W415" s="99"/>
      <c r="X415" s="99"/>
      <c r="Y415" s="99"/>
      <c r="Z415" s="99"/>
      <c r="AA415" s="99"/>
      <c r="AB415" s="99"/>
      <c r="AC415" s="99"/>
      <c r="AD415" s="99"/>
      <c r="AE415" s="99"/>
      <c r="AF415" s="99"/>
      <c r="AG415" s="99"/>
      <c r="AH415" s="99"/>
    </row>
    <row r="416" spans="1:34" ht="15.5" x14ac:dyDescent="0.35">
      <c r="A416" s="99"/>
      <c r="B416" s="99"/>
      <c r="C416" s="112"/>
      <c r="D416" s="99"/>
      <c r="E416" s="99"/>
      <c r="F416" s="99"/>
      <c r="G416" s="99"/>
      <c r="H416" s="99"/>
      <c r="I416" s="99"/>
      <c r="J416" s="99"/>
      <c r="K416" s="99"/>
      <c r="L416" s="113"/>
      <c r="M416" s="113"/>
      <c r="N416" s="99"/>
      <c r="O416" s="99"/>
      <c r="P416" s="99"/>
      <c r="Q416" s="99"/>
      <c r="R416" s="99"/>
      <c r="S416" s="99"/>
      <c r="T416" s="99"/>
      <c r="U416" s="113"/>
      <c r="V416" s="99"/>
      <c r="W416" s="99"/>
      <c r="X416" s="99"/>
      <c r="Y416" s="99"/>
      <c r="Z416" s="99"/>
      <c r="AA416" s="99"/>
      <c r="AB416" s="99"/>
      <c r="AC416" s="99"/>
      <c r="AD416" s="99"/>
      <c r="AE416" s="99"/>
      <c r="AF416" s="99"/>
      <c r="AG416" s="99"/>
      <c r="AH416" s="99"/>
    </row>
    <row r="417" spans="1:34" ht="15.5" x14ac:dyDescent="0.35">
      <c r="A417" s="99"/>
      <c r="B417" s="99"/>
      <c r="C417" s="112"/>
      <c r="D417" s="99"/>
      <c r="E417" s="99"/>
      <c r="F417" s="99"/>
      <c r="G417" s="99"/>
      <c r="H417" s="99"/>
      <c r="I417" s="99"/>
      <c r="J417" s="99"/>
      <c r="K417" s="99"/>
      <c r="L417" s="113"/>
      <c r="M417" s="113"/>
      <c r="N417" s="99"/>
      <c r="O417" s="99"/>
      <c r="P417" s="99"/>
      <c r="Q417" s="99"/>
      <c r="R417" s="99"/>
      <c r="S417" s="99"/>
      <c r="T417" s="99"/>
      <c r="U417" s="113"/>
      <c r="V417" s="99"/>
      <c r="W417" s="99"/>
      <c r="X417" s="99"/>
      <c r="Y417" s="99"/>
      <c r="Z417" s="99"/>
      <c r="AA417" s="99"/>
      <c r="AB417" s="99"/>
      <c r="AC417" s="99"/>
      <c r="AD417" s="99"/>
      <c r="AE417" s="99"/>
      <c r="AF417" s="99"/>
      <c r="AG417" s="99"/>
      <c r="AH417" s="99"/>
    </row>
    <row r="418" spans="1:34" ht="15.5" x14ac:dyDescent="0.35">
      <c r="A418" s="99"/>
      <c r="B418" s="99"/>
      <c r="C418" s="112"/>
      <c r="D418" s="99"/>
      <c r="E418" s="99"/>
      <c r="F418" s="99"/>
      <c r="G418" s="99"/>
      <c r="H418" s="99"/>
      <c r="I418" s="99"/>
      <c r="J418" s="99"/>
      <c r="K418" s="99"/>
      <c r="L418" s="113"/>
      <c r="M418" s="113"/>
      <c r="N418" s="99"/>
      <c r="O418" s="99"/>
      <c r="P418" s="99"/>
      <c r="Q418" s="99"/>
      <c r="R418" s="99"/>
      <c r="S418" s="99"/>
      <c r="T418" s="99"/>
      <c r="U418" s="113"/>
      <c r="V418" s="99"/>
      <c r="W418" s="99"/>
      <c r="X418" s="99"/>
      <c r="Y418" s="99"/>
      <c r="Z418" s="99"/>
      <c r="AA418" s="99"/>
      <c r="AB418" s="99"/>
      <c r="AC418" s="99"/>
      <c r="AD418" s="99"/>
      <c r="AE418" s="99"/>
      <c r="AF418" s="99"/>
      <c r="AG418" s="99"/>
      <c r="AH418" s="99"/>
    </row>
    <row r="419" spans="1:34" ht="15.5" x14ac:dyDescent="0.35">
      <c r="A419" s="99"/>
      <c r="B419" s="99"/>
      <c r="C419" s="112"/>
      <c r="D419" s="99"/>
      <c r="E419" s="99"/>
      <c r="F419" s="99"/>
      <c r="G419" s="99"/>
      <c r="H419" s="99"/>
      <c r="I419" s="99"/>
      <c r="J419" s="99"/>
      <c r="K419" s="99"/>
      <c r="L419" s="113"/>
      <c r="M419" s="113"/>
      <c r="N419" s="99"/>
      <c r="O419" s="99"/>
      <c r="P419" s="99"/>
      <c r="Q419" s="99"/>
      <c r="R419" s="99"/>
      <c r="S419" s="99"/>
      <c r="T419" s="99"/>
      <c r="U419" s="113"/>
      <c r="V419" s="99"/>
      <c r="W419" s="99"/>
      <c r="X419" s="99"/>
      <c r="Y419" s="99"/>
      <c r="Z419" s="99"/>
      <c r="AA419" s="99"/>
      <c r="AB419" s="99"/>
      <c r="AC419" s="99"/>
      <c r="AD419" s="99"/>
      <c r="AE419" s="99"/>
      <c r="AF419" s="99"/>
      <c r="AG419" s="99"/>
      <c r="AH419" s="99"/>
    </row>
    <row r="420" spans="1:34" ht="15.5" x14ac:dyDescent="0.35">
      <c r="A420" s="99"/>
      <c r="B420" s="99"/>
      <c r="C420" s="112"/>
      <c r="D420" s="99"/>
      <c r="E420" s="99"/>
      <c r="F420" s="99"/>
      <c r="G420" s="99"/>
      <c r="H420" s="99"/>
      <c r="I420" s="99"/>
      <c r="J420" s="99"/>
      <c r="K420" s="99"/>
      <c r="L420" s="113"/>
      <c r="M420" s="113"/>
      <c r="N420" s="99"/>
      <c r="O420" s="99"/>
      <c r="P420" s="99"/>
      <c r="Q420" s="99"/>
      <c r="R420" s="99"/>
      <c r="S420" s="99"/>
      <c r="T420" s="99"/>
      <c r="U420" s="113"/>
      <c r="V420" s="99"/>
      <c r="W420" s="99"/>
      <c r="X420" s="99"/>
      <c r="Y420" s="99"/>
      <c r="Z420" s="99"/>
      <c r="AA420" s="99"/>
      <c r="AB420" s="99"/>
      <c r="AC420" s="99"/>
      <c r="AD420" s="99"/>
      <c r="AE420" s="99"/>
      <c r="AF420" s="99"/>
      <c r="AG420" s="99"/>
      <c r="AH420" s="99"/>
    </row>
    <row r="421" spans="1:34" ht="15.5" x14ac:dyDescent="0.35">
      <c r="A421" s="99"/>
      <c r="B421" s="99"/>
      <c r="C421" s="112"/>
      <c r="D421" s="99"/>
      <c r="E421" s="99"/>
      <c r="F421" s="99"/>
      <c r="G421" s="99"/>
      <c r="H421" s="99"/>
      <c r="I421" s="99"/>
      <c r="J421" s="99"/>
      <c r="K421" s="99"/>
      <c r="L421" s="113"/>
      <c r="M421" s="113"/>
      <c r="N421" s="99"/>
      <c r="O421" s="99"/>
      <c r="P421" s="99"/>
      <c r="Q421" s="99"/>
      <c r="R421" s="99"/>
      <c r="S421" s="99"/>
      <c r="T421" s="99"/>
      <c r="U421" s="113"/>
      <c r="V421" s="99"/>
      <c r="W421" s="99"/>
      <c r="X421" s="99"/>
      <c r="Y421" s="99"/>
      <c r="Z421" s="99"/>
      <c r="AA421" s="99"/>
      <c r="AB421" s="99"/>
      <c r="AC421" s="99"/>
      <c r="AD421" s="99"/>
      <c r="AE421" s="99"/>
      <c r="AF421" s="99"/>
      <c r="AG421" s="99"/>
      <c r="AH421" s="99"/>
    </row>
    <row r="422" spans="1:34" ht="15.5" x14ac:dyDescent="0.35">
      <c r="A422" s="99"/>
      <c r="B422" s="99"/>
      <c r="C422" s="112"/>
      <c r="D422" s="99"/>
      <c r="E422" s="99"/>
      <c r="F422" s="99"/>
      <c r="G422" s="99"/>
      <c r="H422" s="99"/>
      <c r="I422" s="99"/>
      <c r="J422" s="99"/>
      <c r="K422" s="99"/>
      <c r="L422" s="113"/>
      <c r="M422" s="113"/>
      <c r="N422" s="99"/>
      <c r="O422" s="99"/>
      <c r="P422" s="99"/>
      <c r="Q422" s="99"/>
      <c r="R422" s="99"/>
      <c r="S422" s="99"/>
      <c r="T422" s="99"/>
      <c r="U422" s="113"/>
      <c r="V422" s="99"/>
      <c r="W422" s="99"/>
      <c r="X422" s="99"/>
      <c r="Y422" s="99"/>
      <c r="Z422" s="99"/>
      <c r="AA422" s="99"/>
      <c r="AB422" s="99"/>
      <c r="AC422" s="99"/>
      <c r="AD422" s="99"/>
      <c r="AE422" s="99"/>
      <c r="AF422" s="99"/>
      <c r="AG422" s="99"/>
      <c r="AH422" s="99"/>
    </row>
    <row r="423" spans="1:34" ht="15.5" x14ac:dyDescent="0.35">
      <c r="A423" s="99"/>
      <c r="B423" s="99"/>
      <c r="C423" s="112"/>
      <c r="D423" s="99"/>
      <c r="E423" s="99"/>
      <c r="F423" s="99"/>
      <c r="G423" s="99"/>
      <c r="H423" s="99"/>
      <c r="I423" s="99"/>
      <c r="J423" s="99"/>
      <c r="K423" s="99"/>
      <c r="L423" s="113"/>
      <c r="M423" s="113"/>
      <c r="N423" s="99"/>
      <c r="O423" s="99"/>
      <c r="P423" s="99"/>
      <c r="Q423" s="99"/>
      <c r="R423" s="99"/>
      <c r="S423" s="99"/>
      <c r="T423" s="99"/>
      <c r="U423" s="113"/>
      <c r="V423" s="99"/>
      <c r="W423" s="99"/>
      <c r="X423" s="99"/>
      <c r="Y423" s="99"/>
      <c r="Z423" s="99"/>
      <c r="AA423" s="99"/>
      <c r="AB423" s="99"/>
      <c r="AC423" s="99"/>
      <c r="AD423" s="99"/>
      <c r="AE423" s="99"/>
      <c r="AF423" s="99"/>
      <c r="AG423" s="99"/>
      <c r="AH423" s="99"/>
    </row>
    <row r="424" spans="1:34" ht="15.5" x14ac:dyDescent="0.35">
      <c r="A424" s="99"/>
      <c r="B424" s="99"/>
      <c r="C424" s="112"/>
      <c r="D424" s="99"/>
      <c r="E424" s="99"/>
      <c r="F424" s="99"/>
      <c r="G424" s="99"/>
      <c r="H424" s="99"/>
      <c r="I424" s="99"/>
      <c r="J424" s="99"/>
      <c r="K424" s="99"/>
      <c r="L424" s="113"/>
      <c r="M424" s="113"/>
      <c r="N424" s="99"/>
      <c r="O424" s="99"/>
      <c r="P424" s="99"/>
      <c r="Q424" s="99"/>
      <c r="R424" s="99"/>
      <c r="S424" s="99"/>
      <c r="T424" s="99"/>
      <c r="U424" s="113"/>
      <c r="V424" s="99"/>
      <c r="W424" s="99"/>
      <c r="X424" s="99"/>
      <c r="Y424" s="99"/>
      <c r="Z424" s="99"/>
      <c r="AA424" s="99"/>
      <c r="AB424" s="99"/>
      <c r="AC424" s="99"/>
      <c r="AD424" s="99"/>
      <c r="AE424" s="99"/>
      <c r="AF424" s="99"/>
      <c r="AG424" s="99"/>
      <c r="AH424" s="99"/>
    </row>
    <row r="425" spans="1:34" ht="15.5" x14ac:dyDescent="0.35">
      <c r="A425" s="99"/>
      <c r="B425" s="99"/>
      <c r="C425" s="112"/>
      <c r="D425" s="99"/>
      <c r="E425" s="99"/>
      <c r="F425" s="99"/>
      <c r="G425" s="99"/>
      <c r="H425" s="99"/>
      <c r="I425" s="99"/>
      <c r="J425" s="99"/>
      <c r="K425" s="99"/>
      <c r="L425" s="113"/>
      <c r="M425" s="113"/>
      <c r="N425" s="99"/>
      <c r="O425" s="99"/>
      <c r="P425" s="99"/>
      <c r="Q425" s="99"/>
      <c r="R425" s="99"/>
      <c r="S425" s="99"/>
      <c r="T425" s="99"/>
      <c r="U425" s="113"/>
      <c r="V425" s="99"/>
      <c r="W425" s="99"/>
      <c r="X425" s="99"/>
      <c r="Y425" s="99"/>
      <c r="Z425" s="99"/>
      <c r="AA425" s="99"/>
      <c r="AB425" s="99"/>
      <c r="AC425" s="99"/>
      <c r="AD425" s="99"/>
      <c r="AE425" s="99"/>
      <c r="AF425" s="99"/>
      <c r="AG425" s="99"/>
      <c r="AH425" s="99"/>
    </row>
    <row r="426" spans="1:34" ht="15.5" x14ac:dyDescent="0.35">
      <c r="A426" s="99"/>
      <c r="B426" s="99"/>
      <c r="C426" s="112"/>
      <c r="D426" s="99"/>
      <c r="E426" s="99"/>
      <c r="F426" s="99"/>
      <c r="G426" s="99"/>
      <c r="H426" s="99"/>
      <c r="I426" s="99"/>
      <c r="J426" s="99"/>
      <c r="K426" s="99"/>
      <c r="L426" s="113"/>
      <c r="M426" s="113"/>
      <c r="N426" s="99"/>
      <c r="O426" s="99"/>
      <c r="P426" s="99"/>
      <c r="Q426" s="99"/>
      <c r="R426" s="99"/>
      <c r="S426" s="99"/>
      <c r="T426" s="99"/>
      <c r="U426" s="113"/>
      <c r="V426" s="99"/>
      <c r="W426" s="99"/>
      <c r="X426" s="99"/>
      <c r="Y426" s="99"/>
      <c r="Z426" s="99"/>
      <c r="AA426" s="99"/>
      <c r="AB426" s="99"/>
      <c r="AC426" s="99"/>
      <c r="AD426" s="99"/>
      <c r="AE426" s="99"/>
      <c r="AF426" s="99"/>
      <c r="AG426" s="99"/>
      <c r="AH426" s="99"/>
    </row>
    <row r="427" spans="1:34" ht="15.5" x14ac:dyDescent="0.35">
      <c r="A427" s="99"/>
      <c r="B427" s="99"/>
      <c r="C427" s="112"/>
      <c r="D427" s="99"/>
      <c r="E427" s="99"/>
      <c r="F427" s="99"/>
      <c r="G427" s="99"/>
      <c r="H427" s="99"/>
      <c r="I427" s="99"/>
      <c r="J427" s="99"/>
      <c r="K427" s="99"/>
      <c r="L427" s="113"/>
      <c r="M427" s="113"/>
      <c r="N427" s="99"/>
      <c r="O427" s="99"/>
      <c r="P427" s="99"/>
      <c r="Q427" s="99"/>
      <c r="R427" s="99"/>
      <c r="S427" s="99"/>
      <c r="T427" s="99"/>
      <c r="U427" s="113"/>
      <c r="V427" s="99"/>
      <c r="W427" s="99"/>
      <c r="X427" s="99"/>
      <c r="Y427" s="99"/>
      <c r="Z427" s="99"/>
      <c r="AA427" s="99"/>
      <c r="AB427" s="99"/>
      <c r="AC427" s="99"/>
      <c r="AD427" s="99"/>
      <c r="AE427" s="99"/>
      <c r="AF427" s="99"/>
      <c r="AG427" s="99"/>
      <c r="AH427" s="99"/>
    </row>
    <row r="428" spans="1:34" ht="15.5" x14ac:dyDescent="0.35">
      <c r="A428" s="99"/>
      <c r="B428" s="99"/>
      <c r="C428" s="112"/>
      <c r="D428" s="99"/>
      <c r="E428" s="99"/>
      <c r="F428" s="99"/>
      <c r="G428" s="99"/>
      <c r="H428" s="99"/>
      <c r="I428" s="99"/>
      <c r="J428" s="99"/>
      <c r="K428" s="99"/>
      <c r="L428" s="113"/>
      <c r="M428" s="113"/>
      <c r="N428" s="99"/>
      <c r="O428" s="99"/>
      <c r="P428" s="99"/>
      <c r="Q428" s="99"/>
      <c r="R428" s="99"/>
      <c r="S428" s="99"/>
      <c r="T428" s="99"/>
      <c r="U428" s="113"/>
      <c r="V428" s="99"/>
      <c r="W428" s="99"/>
      <c r="X428" s="99"/>
      <c r="Y428" s="99"/>
      <c r="Z428" s="99"/>
      <c r="AA428" s="99"/>
      <c r="AB428" s="99"/>
      <c r="AC428" s="99"/>
      <c r="AD428" s="99"/>
      <c r="AE428" s="99"/>
      <c r="AF428" s="99"/>
      <c r="AG428" s="99"/>
      <c r="AH428" s="99"/>
    </row>
    <row r="429" spans="1:34" ht="15.5" x14ac:dyDescent="0.35">
      <c r="A429" s="99"/>
      <c r="B429" s="99"/>
      <c r="C429" s="112"/>
      <c r="D429" s="99"/>
      <c r="E429" s="99"/>
      <c r="F429" s="99"/>
      <c r="G429" s="99"/>
      <c r="H429" s="99"/>
      <c r="I429" s="99"/>
      <c r="J429" s="99"/>
      <c r="K429" s="99"/>
      <c r="L429" s="113"/>
      <c r="M429" s="113"/>
      <c r="N429" s="99"/>
      <c r="O429" s="99"/>
      <c r="P429" s="99"/>
      <c r="Q429" s="99"/>
      <c r="R429" s="99"/>
      <c r="S429" s="99"/>
      <c r="T429" s="99"/>
      <c r="U429" s="113"/>
      <c r="V429" s="99"/>
      <c r="W429" s="99"/>
      <c r="X429" s="99"/>
      <c r="Y429" s="99"/>
      <c r="Z429" s="99"/>
      <c r="AA429" s="99"/>
      <c r="AB429" s="99"/>
      <c r="AC429" s="99"/>
      <c r="AD429" s="99"/>
      <c r="AE429" s="99"/>
      <c r="AF429" s="99"/>
      <c r="AG429" s="99"/>
      <c r="AH429" s="99"/>
    </row>
    <row r="430" spans="1:34" ht="15.5" x14ac:dyDescent="0.35">
      <c r="A430" s="99"/>
      <c r="B430" s="99"/>
      <c r="C430" s="112"/>
      <c r="D430" s="99"/>
      <c r="E430" s="99"/>
      <c r="F430" s="99"/>
      <c r="G430" s="99"/>
      <c r="H430" s="99"/>
      <c r="I430" s="99"/>
      <c r="J430" s="99"/>
      <c r="K430" s="99"/>
      <c r="L430" s="113"/>
      <c r="M430" s="113"/>
      <c r="N430" s="99"/>
      <c r="O430" s="99"/>
      <c r="P430" s="99"/>
      <c r="Q430" s="99"/>
      <c r="R430" s="99"/>
      <c r="S430" s="99"/>
      <c r="T430" s="99"/>
      <c r="U430" s="113"/>
      <c r="V430" s="99"/>
      <c r="W430" s="99"/>
      <c r="X430" s="99"/>
      <c r="Y430" s="99"/>
      <c r="Z430" s="99"/>
      <c r="AA430" s="99"/>
      <c r="AB430" s="99"/>
      <c r="AC430" s="99"/>
      <c r="AD430" s="99"/>
      <c r="AE430" s="99"/>
      <c r="AF430" s="99"/>
      <c r="AG430" s="99"/>
      <c r="AH430" s="99"/>
    </row>
    <row r="431" spans="1:34" ht="15.5" x14ac:dyDescent="0.35">
      <c r="A431" s="99"/>
      <c r="B431" s="99"/>
      <c r="C431" s="112"/>
      <c r="D431" s="99"/>
      <c r="E431" s="99"/>
      <c r="F431" s="99"/>
      <c r="G431" s="99"/>
      <c r="H431" s="99"/>
      <c r="I431" s="99"/>
      <c r="J431" s="99"/>
      <c r="K431" s="99"/>
      <c r="L431" s="113"/>
      <c r="M431" s="113"/>
      <c r="N431" s="99"/>
      <c r="O431" s="99"/>
      <c r="P431" s="99"/>
      <c r="Q431" s="99"/>
      <c r="R431" s="99"/>
      <c r="S431" s="99"/>
      <c r="T431" s="99"/>
      <c r="U431" s="113"/>
      <c r="V431" s="99"/>
      <c r="W431" s="99"/>
      <c r="X431" s="99"/>
      <c r="Y431" s="99"/>
      <c r="Z431" s="99"/>
      <c r="AA431" s="99"/>
      <c r="AB431" s="99"/>
      <c r="AC431" s="99"/>
      <c r="AD431" s="99"/>
      <c r="AE431" s="99"/>
      <c r="AF431" s="99"/>
      <c r="AG431" s="99"/>
      <c r="AH431" s="99"/>
    </row>
    <row r="432" spans="1:34" ht="15.5" x14ac:dyDescent="0.35">
      <c r="A432" s="99"/>
      <c r="B432" s="99"/>
      <c r="C432" s="112"/>
      <c r="D432" s="99"/>
      <c r="E432" s="99"/>
      <c r="F432" s="99"/>
      <c r="G432" s="99"/>
      <c r="H432" s="99"/>
      <c r="I432" s="99"/>
      <c r="J432" s="99"/>
      <c r="K432" s="99"/>
      <c r="L432" s="113"/>
      <c r="M432" s="113"/>
      <c r="N432" s="99"/>
      <c r="O432" s="99"/>
      <c r="P432" s="99"/>
      <c r="Q432" s="99"/>
      <c r="R432" s="99"/>
      <c r="S432" s="99"/>
      <c r="T432" s="99"/>
      <c r="U432" s="113"/>
      <c r="V432" s="99"/>
      <c r="W432" s="99"/>
      <c r="X432" s="99"/>
      <c r="Y432" s="99"/>
      <c r="Z432" s="99"/>
      <c r="AA432" s="99"/>
      <c r="AB432" s="99"/>
      <c r="AC432" s="99"/>
      <c r="AD432" s="99"/>
      <c r="AE432" s="99"/>
      <c r="AF432" s="99"/>
      <c r="AG432" s="99"/>
      <c r="AH432" s="99"/>
    </row>
    <row r="433" spans="1:34" ht="15.5" x14ac:dyDescent="0.35">
      <c r="A433" s="99"/>
      <c r="B433" s="99"/>
      <c r="C433" s="112"/>
      <c r="D433" s="99"/>
      <c r="E433" s="99"/>
      <c r="F433" s="99"/>
      <c r="G433" s="99"/>
      <c r="H433" s="99"/>
      <c r="I433" s="99"/>
      <c r="J433" s="99"/>
      <c r="K433" s="99"/>
      <c r="L433" s="113"/>
      <c r="M433" s="113"/>
      <c r="N433" s="99"/>
      <c r="O433" s="99"/>
      <c r="P433" s="99"/>
      <c r="Q433" s="99"/>
      <c r="R433" s="99"/>
      <c r="S433" s="99"/>
      <c r="T433" s="99"/>
      <c r="U433" s="113"/>
      <c r="V433" s="99"/>
      <c r="W433" s="99"/>
      <c r="X433" s="99"/>
      <c r="Y433" s="99"/>
      <c r="Z433" s="99"/>
      <c r="AA433" s="99"/>
      <c r="AB433" s="99"/>
      <c r="AC433" s="99"/>
      <c r="AD433" s="99"/>
      <c r="AE433" s="99"/>
      <c r="AF433" s="99"/>
      <c r="AG433" s="99"/>
      <c r="AH433" s="99"/>
    </row>
    <row r="434" spans="1:34" ht="15.5" x14ac:dyDescent="0.35">
      <c r="A434" s="99"/>
      <c r="B434" s="99"/>
      <c r="C434" s="112"/>
      <c r="D434" s="99"/>
      <c r="E434" s="99"/>
      <c r="F434" s="99"/>
      <c r="G434" s="99"/>
      <c r="H434" s="99"/>
      <c r="I434" s="99"/>
      <c r="J434" s="99"/>
      <c r="K434" s="99"/>
      <c r="L434" s="113"/>
      <c r="M434" s="113"/>
      <c r="N434" s="99"/>
      <c r="O434" s="99"/>
      <c r="P434" s="99"/>
      <c r="Q434" s="99"/>
      <c r="R434" s="99"/>
      <c r="S434" s="99"/>
      <c r="T434" s="99"/>
      <c r="U434" s="113"/>
      <c r="V434" s="99"/>
      <c r="W434" s="99"/>
      <c r="X434" s="99"/>
      <c r="Y434" s="99"/>
      <c r="Z434" s="99"/>
      <c r="AA434" s="99"/>
      <c r="AB434" s="99"/>
      <c r="AC434" s="99"/>
      <c r="AD434" s="99"/>
      <c r="AE434" s="99"/>
      <c r="AF434" s="99"/>
      <c r="AG434" s="99"/>
      <c r="AH434" s="99"/>
    </row>
    <row r="435" spans="1:34" ht="15.5" x14ac:dyDescent="0.35">
      <c r="A435" s="99"/>
      <c r="B435" s="99"/>
      <c r="C435" s="112"/>
      <c r="D435" s="99"/>
      <c r="E435" s="99"/>
      <c r="F435" s="99"/>
      <c r="G435" s="99"/>
      <c r="H435" s="99"/>
      <c r="I435" s="99"/>
      <c r="J435" s="99"/>
      <c r="K435" s="99"/>
      <c r="L435" s="113"/>
      <c r="M435" s="113"/>
      <c r="N435" s="99"/>
      <c r="O435" s="99"/>
      <c r="P435" s="99"/>
      <c r="Q435" s="99"/>
      <c r="R435" s="99"/>
      <c r="S435" s="99"/>
      <c r="T435" s="99"/>
      <c r="U435" s="113"/>
      <c r="V435" s="99"/>
      <c r="W435" s="99"/>
      <c r="X435" s="99"/>
      <c r="Y435" s="99"/>
      <c r="Z435" s="99"/>
      <c r="AA435" s="99"/>
      <c r="AB435" s="99"/>
      <c r="AC435" s="99"/>
      <c r="AD435" s="99"/>
      <c r="AE435" s="99"/>
      <c r="AF435" s="99"/>
      <c r="AG435" s="99"/>
      <c r="AH435" s="99"/>
    </row>
    <row r="436" spans="1:34" ht="15.5" x14ac:dyDescent="0.35">
      <c r="A436" s="99"/>
      <c r="B436" s="99"/>
      <c r="C436" s="112"/>
      <c r="D436" s="99"/>
      <c r="E436" s="99"/>
      <c r="F436" s="99"/>
      <c r="G436" s="99"/>
      <c r="H436" s="99"/>
      <c r="I436" s="99"/>
      <c r="J436" s="99"/>
      <c r="K436" s="99"/>
      <c r="L436" s="113"/>
      <c r="M436" s="113"/>
      <c r="N436" s="99"/>
      <c r="O436" s="99"/>
      <c r="P436" s="99"/>
      <c r="Q436" s="99"/>
      <c r="R436" s="99"/>
      <c r="S436" s="99"/>
      <c r="T436" s="99"/>
      <c r="U436" s="113"/>
      <c r="V436" s="99"/>
      <c r="W436" s="99"/>
      <c r="X436" s="99"/>
      <c r="Y436" s="99"/>
      <c r="Z436" s="99"/>
      <c r="AA436" s="99"/>
      <c r="AB436" s="99"/>
      <c r="AC436" s="99"/>
      <c r="AD436" s="99"/>
      <c r="AE436" s="99"/>
      <c r="AF436" s="99"/>
      <c r="AG436" s="99"/>
      <c r="AH436" s="99"/>
    </row>
    <row r="437" spans="1:34" ht="15.5" x14ac:dyDescent="0.35">
      <c r="A437" s="99"/>
      <c r="B437" s="99"/>
      <c r="C437" s="112"/>
      <c r="D437" s="99"/>
      <c r="E437" s="99"/>
      <c r="F437" s="99"/>
      <c r="G437" s="99"/>
      <c r="H437" s="99"/>
      <c r="I437" s="99"/>
      <c r="J437" s="99"/>
      <c r="K437" s="99"/>
      <c r="L437" s="113"/>
      <c r="M437" s="113"/>
      <c r="N437" s="99"/>
      <c r="O437" s="99"/>
      <c r="P437" s="99"/>
      <c r="Q437" s="99"/>
      <c r="R437" s="99"/>
      <c r="S437" s="99"/>
      <c r="T437" s="99"/>
      <c r="U437" s="113"/>
      <c r="V437" s="99"/>
      <c r="W437" s="99"/>
      <c r="X437" s="99"/>
      <c r="Y437" s="99"/>
      <c r="Z437" s="99"/>
      <c r="AA437" s="99"/>
      <c r="AB437" s="99"/>
      <c r="AC437" s="99"/>
      <c r="AD437" s="99"/>
      <c r="AE437" s="99"/>
      <c r="AF437" s="99"/>
      <c r="AG437" s="99"/>
      <c r="AH437" s="99"/>
    </row>
    <row r="438" spans="1:34" ht="15.5" x14ac:dyDescent="0.35">
      <c r="A438" s="99"/>
      <c r="B438" s="99"/>
      <c r="C438" s="112"/>
      <c r="D438" s="99"/>
      <c r="E438" s="99"/>
      <c r="F438" s="99"/>
      <c r="G438" s="99"/>
      <c r="H438" s="99"/>
      <c r="I438" s="99"/>
      <c r="J438" s="99"/>
      <c r="K438" s="99"/>
      <c r="L438" s="113"/>
      <c r="M438" s="113"/>
      <c r="N438" s="99"/>
      <c r="O438" s="99"/>
      <c r="P438" s="99"/>
      <c r="Q438" s="99"/>
      <c r="R438" s="99"/>
      <c r="S438" s="99"/>
      <c r="T438" s="99"/>
      <c r="U438" s="113"/>
      <c r="V438" s="99"/>
      <c r="W438" s="99"/>
      <c r="X438" s="99"/>
      <c r="Y438" s="99"/>
      <c r="Z438" s="99"/>
      <c r="AA438" s="99"/>
      <c r="AB438" s="99"/>
      <c r="AC438" s="99"/>
      <c r="AD438" s="99"/>
      <c r="AE438" s="99"/>
      <c r="AF438" s="99"/>
      <c r="AG438" s="99"/>
      <c r="AH438" s="99"/>
    </row>
    <row r="439" spans="1:34" ht="15.5" x14ac:dyDescent="0.35">
      <c r="A439" s="99"/>
      <c r="B439" s="99"/>
      <c r="C439" s="112"/>
      <c r="D439" s="99"/>
      <c r="E439" s="99"/>
      <c r="F439" s="99"/>
      <c r="G439" s="99"/>
      <c r="H439" s="99"/>
      <c r="I439" s="99"/>
      <c r="J439" s="99"/>
      <c r="K439" s="99"/>
      <c r="L439" s="113"/>
      <c r="M439" s="113"/>
      <c r="N439" s="99"/>
      <c r="O439" s="99"/>
      <c r="P439" s="99"/>
      <c r="Q439" s="99"/>
      <c r="R439" s="99"/>
      <c r="S439" s="99"/>
      <c r="T439" s="99"/>
      <c r="U439" s="113"/>
      <c r="V439" s="99"/>
      <c r="W439" s="99"/>
      <c r="X439" s="99"/>
      <c r="Y439" s="99"/>
      <c r="Z439" s="99"/>
      <c r="AA439" s="99"/>
      <c r="AB439" s="99"/>
      <c r="AC439" s="99"/>
      <c r="AD439" s="99"/>
      <c r="AE439" s="99"/>
      <c r="AF439" s="99"/>
      <c r="AG439" s="99"/>
      <c r="AH439" s="99"/>
    </row>
    <row r="440" spans="1:34" ht="15.5" x14ac:dyDescent="0.35">
      <c r="A440" s="99"/>
      <c r="B440" s="99"/>
      <c r="C440" s="112"/>
      <c r="D440" s="99"/>
      <c r="E440" s="99"/>
      <c r="F440" s="99"/>
      <c r="G440" s="99"/>
      <c r="H440" s="99"/>
      <c r="I440" s="99"/>
      <c r="J440" s="99"/>
      <c r="K440" s="99"/>
      <c r="L440" s="113"/>
      <c r="M440" s="113"/>
      <c r="N440" s="99"/>
      <c r="O440" s="99"/>
      <c r="P440" s="99"/>
      <c r="Q440" s="99"/>
      <c r="R440" s="99"/>
      <c r="S440" s="99"/>
      <c r="T440" s="99"/>
      <c r="U440" s="113"/>
      <c r="V440" s="99"/>
      <c r="W440" s="99"/>
      <c r="X440" s="99"/>
      <c r="Y440" s="99"/>
      <c r="Z440" s="99"/>
      <c r="AA440" s="99"/>
      <c r="AB440" s="99"/>
      <c r="AC440" s="99"/>
      <c r="AD440" s="99"/>
      <c r="AE440" s="99"/>
      <c r="AF440" s="99"/>
      <c r="AG440" s="99"/>
      <c r="AH440" s="99"/>
    </row>
    <row r="441" spans="1:34" ht="15.5" x14ac:dyDescent="0.35">
      <c r="A441" s="99"/>
      <c r="B441" s="99"/>
      <c r="C441" s="112"/>
      <c r="D441" s="99"/>
      <c r="E441" s="99"/>
      <c r="F441" s="99"/>
      <c r="G441" s="99"/>
      <c r="H441" s="99"/>
      <c r="I441" s="99"/>
      <c r="J441" s="99"/>
      <c r="K441" s="99"/>
      <c r="L441" s="113"/>
      <c r="M441" s="113"/>
      <c r="N441" s="99"/>
      <c r="O441" s="99"/>
      <c r="P441" s="99"/>
      <c r="Q441" s="99"/>
      <c r="R441" s="99"/>
      <c r="S441" s="99"/>
      <c r="T441" s="99"/>
      <c r="U441" s="113"/>
      <c r="V441" s="99"/>
      <c r="W441" s="99"/>
      <c r="X441" s="99"/>
      <c r="Y441" s="99"/>
      <c r="Z441" s="99"/>
      <c r="AA441" s="99"/>
      <c r="AB441" s="99"/>
      <c r="AC441" s="99"/>
      <c r="AD441" s="99"/>
      <c r="AE441" s="99"/>
      <c r="AF441" s="99"/>
      <c r="AG441" s="99"/>
      <c r="AH441" s="99"/>
    </row>
    <row r="442" spans="1:34" ht="15.5" x14ac:dyDescent="0.35">
      <c r="A442" s="99"/>
      <c r="B442" s="99"/>
      <c r="C442" s="112"/>
      <c r="D442" s="99"/>
      <c r="E442" s="99"/>
      <c r="F442" s="99"/>
      <c r="G442" s="99"/>
      <c r="H442" s="99"/>
      <c r="I442" s="99"/>
      <c r="J442" s="99"/>
      <c r="K442" s="99"/>
      <c r="L442" s="113"/>
      <c r="M442" s="113"/>
      <c r="N442" s="99"/>
      <c r="O442" s="99"/>
      <c r="P442" s="99"/>
      <c r="Q442" s="99"/>
      <c r="R442" s="99"/>
      <c r="S442" s="99"/>
      <c r="T442" s="99"/>
      <c r="U442" s="113"/>
      <c r="V442" s="99"/>
      <c r="W442" s="99"/>
      <c r="X442" s="99"/>
      <c r="Y442" s="99"/>
      <c r="Z442" s="99"/>
      <c r="AA442" s="99"/>
      <c r="AB442" s="99"/>
      <c r="AC442" s="99"/>
      <c r="AD442" s="99"/>
      <c r="AE442" s="99"/>
      <c r="AF442" s="99"/>
      <c r="AG442" s="99"/>
      <c r="AH442" s="99"/>
    </row>
    <row r="443" spans="1:34" ht="15.5" x14ac:dyDescent="0.35">
      <c r="A443" s="99"/>
      <c r="B443" s="99"/>
      <c r="C443" s="112"/>
      <c r="D443" s="99"/>
      <c r="E443" s="99"/>
      <c r="F443" s="99"/>
      <c r="G443" s="99"/>
      <c r="H443" s="99"/>
      <c r="I443" s="99"/>
      <c r="J443" s="99"/>
      <c r="K443" s="99"/>
      <c r="L443" s="113"/>
      <c r="M443" s="113"/>
      <c r="N443" s="99"/>
      <c r="O443" s="99"/>
      <c r="P443" s="99"/>
      <c r="Q443" s="99"/>
      <c r="R443" s="99"/>
      <c r="S443" s="99"/>
      <c r="T443" s="99"/>
      <c r="U443" s="113"/>
      <c r="V443" s="99"/>
      <c r="W443" s="99"/>
      <c r="X443" s="99"/>
      <c r="Y443" s="99"/>
      <c r="Z443" s="99"/>
      <c r="AA443" s="99"/>
      <c r="AB443" s="99"/>
      <c r="AC443" s="99"/>
      <c r="AD443" s="99"/>
      <c r="AE443" s="99"/>
      <c r="AF443" s="99"/>
      <c r="AG443" s="99"/>
      <c r="AH443" s="99"/>
    </row>
    <row r="444" spans="1:34" ht="15.5" x14ac:dyDescent="0.35">
      <c r="A444" s="99"/>
      <c r="B444" s="99"/>
      <c r="C444" s="112"/>
      <c r="D444" s="99"/>
      <c r="E444" s="99"/>
      <c r="F444" s="99"/>
      <c r="G444" s="99"/>
      <c r="H444" s="99"/>
      <c r="I444" s="99"/>
      <c r="J444" s="99"/>
      <c r="K444" s="99"/>
      <c r="L444" s="113"/>
      <c r="M444" s="113"/>
      <c r="N444" s="99"/>
      <c r="O444" s="99"/>
      <c r="P444" s="99"/>
      <c r="Q444" s="99"/>
      <c r="R444" s="99"/>
      <c r="S444" s="99"/>
      <c r="T444" s="99"/>
      <c r="U444" s="113"/>
      <c r="V444" s="99"/>
      <c r="W444" s="99"/>
      <c r="X444" s="99"/>
      <c r="Y444" s="99"/>
      <c r="Z444" s="99"/>
      <c r="AA444" s="99"/>
      <c r="AB444" s="99"/>
      <c r="AC444" s="99"/>
      <c r="AD444" s="99"/>
      <c r="AE444" s="99"/>
      <c r="AF444" s="99"/>
      <c r="AG444" s="99"/>
      <c r="AH444" s="99"/>
    </row>
    <row r="445" spans="1:34" ht="15.5" x14ac:dyDescent="0.35">
      <c r="A445" s="99"/>
      <c r="B445" s="99"/>
      <c r="C445" s="112"/>
      <c r="D445" s="99"/>
      <c r="E445" s="99"/>
      <c r="F445" s="99"/>
      <c r="G445" s="99"/>
      <c r="H445" s="99"/>
      <c r="I445" s="99"/>
      <c r="J445" s="99"/>
      <c r="K445" s="99"/>
      <c r="L445" s="113"/>
      <c r="M445" s="113"/>
      <c r="N445" s="99"/>
      <c r="O445" s="99"/>
      <c r="P445" s="99"/>
      <c r="Q445" s="99"/>
      <c r="R445" s="99"/>
      <c r="S445" s="99"/>
      <c r="T445" s="99"/>
      <c r="U445" s="113"/>
      <c r="V445" s="99"/>
      <c r="W445" s="99"/>
      <c r="X445" s="99"/>
      <c r="Y445" s="99"/>
      <c r="Z445" s="99"/>
      <c r="AA445" s="99"/>
      <c r="AB445" s="99"/>
      <c r="AC445" s="99"/>
      <c r="AD445" s="99"/>
      <c r="AE445" s="99"/>
      <c r="AF445" s="99"/>
      <c r="AG445" s="99"/>
      <c r="AH445" s="99"/>
    </row>
    <row r="446" spans="1:34" ht="15.5" x14ac:dyDescent="0.35">
      <c r="A446" s="99"/>
      <c r="B446" s="99"/>
      <c r="C446" s="112"/>
      <c r="D446" s="99"/>
      <c r="E446" s="99"/>
      <c r="F446" s="99"/>
      <c r="G446" s="99"/>
      <c r="H446" s="99"/>
      <c r="I446" s="99"/>
      <c r="J446" s="99"/>
      <c r="K446" s="99"/>
      <c r="L446" s="113"/>
      <c r="M446" s="113"/>
      <c r="N446" s="99"/>
      <c r="O446" s="99"/>
      <c r="P446" s="99"/>
      <c r="Q446" s="99"/>
      <c r="R446" s="99"/>
      <c r="S446" s="99"/>
      <c r="T446" s="99"/>
      <c r="U446" s="113"/>
      <c r="V446" s="99"/>
      <c r="W446" s="99"/>
      <c r="X446" s="99"/>
      <c r="Y446" s="99"/>
      <c r="Z446" s="99"/>
      <c r="AA446" s="99"/>
      <c r="AB446" s="99"/>
      <c r="AC446" s="99"/>
      <c r="AD446" s="99"/>
      <c r="AE446" s="99"/>
      <c r="AF446" s="99"/>
      <c r="AG446" s="99"/>
      <c r="AH446" s="99"/>
    </row>
    <row r="447" spans="1:34" ht="15.5" x14ac:dyDescent="0.35">
      <c r="A447" s="99"/>
      <c r="B447" s="99"/>
      <c r="C447" s="112"/>
      <c r="D447" s="99"/>
      <c r="E447" s="99"/>
      <c r="F447" s="99"/>
      <c r="G447" s="99"/>
      <c r="H447" s="99"/>
      <c r="I447" s="99"/>
      <c r="J447" s="99"/>
      <c r="K447" s="99"/>
      <c r="L447" s="113"/>
      <c r="M447" s="113"/>
      <c r="N447" s="99"/>
      <c r="O447" s="99"/>
      <c r="P447" s="99"/>
      <c r="Q447" s="99"/>
      <c r="R447" s="99"/>
      <c r="S447" s="99"/>
      <c r="T447" s="99"/>
      <c r="U447" s="113"/>
      <c r="V447" s="99"/>
      <c r="W447" s="99"/>
      <c r="X447" s="99"/>
      <c r="Y447" s="99"/>
      <c r="Z447" s="99"/>
      <c r="AA447" s="99"/>
      <c r="AB447" s="99"/>
      <c r="AC447" s="99"/>
      <c r="AD447" s="99"/>
      <c r="AE447" s="99"/>
      <c r="AF447" s="99"/>
      <c r="AG447" s="99"/>
      <c r="AH447" s="99"/>
    </row>
    <row r="448" spans="1:34" ht="15.5" x14ac:dyDescent="0.35">
      <c r="A448" s="99"/>
      <c r="B448" s="99"/>
      <c r="C448" s="112"/>
      <c r="D448" s="99"/>
      <c r="E448" s="99"/>
      <c r="F448" s="99"/>
      <c r="G448" s="99"/>
      <c r="H448" s="99"/>
      <c r="I448" s="99"/>
      <c r="J448" s="99"/>
      <c r="K448" s="99"/>
      <c r="L448" s="113"/>
      <c r="M448" s="113"/>
      <c r="N448" s="99"/>
      <c r="O448" s="99"/>
      <c r="P448" s="99"/>
      <c r="Q448" s="99"/>
      <c r="R448" s="99"/>
      <c r="S448" s="99"/>
      <c r="T448" s="99"/>
      <c r="U448" s="113"/>
      <c r="V448" s="99"/>
      <c r="W448" s="99"/>
      <c r="X448" s="99"/>
      <c r="Y448" s="99"/>
      <c r="Z448" s="99"/>
      <c r="AA448" s="99"/>
      <c r="AB448" s="99"/>
      <c r="AC448" s="99"/>
      <c r="AD448" s="99"/>
      <c r="AE448" s="99"/>
      <c r="AF448" s="99"/>
      <c r="AG448" s="99"/>
      <c r="AH448" s="99"/>
    </row>
    <row r="449" spans="1:34" ht="15.5" x14ac:dyDescent="0.35">
      <c r="A449" s="99"/>
      <c r="B449" s="99"/>
      <c r="C449" s="112"/>
      <c r="D449" s="99"/>
      <c r="E449" s="99"/>
      <c r="F449" s="99"/>
      <c r="G449" s="99"/>
      <c r="H449" s="99"/>
      <c r="I449" s="99"/>
      <c r="J449" s="99"/>
      <c r="K449" s="99"/>
      <c r="L449" s="113"/>
      <c r="M449" s="113"/>
      <c r="N449" s="99"/>
      <c r="O449" s="99"/>
      <c r="P449" s="99"/>
      <c r="Q449" s="99"/>
      <c r="R449" s="99"/>
      <c r="S449" s="99"/>
      <c r="T449" s="99"/>
      <c r="U449" s="113"/>
      <c r="V449" s="99"/>
      <c r="W449" s="99"/>
      <c r="X449" s="99"/>
      <c r="Y449" s="99"/>
      <c r="Z449" s="99"/>
      <c r="AA449" s="99"/>
      <c r="AB449" s="99"/>
      <c r="AC449" s="99"/>
      <c r="AD449" s="99"/>
      <c r="AE449" s="99"/>
      <c r="AF449" s="99"/>
      <c r="AG449" s="99"/>
      <c r="AH449" s="99"/>
    </row>
    <row r="450" spans="1:34" ht="15.5" x14ac:dyDescent="0.35">
      <c r="A450" s="99"/>
      <c r="B450" s="99"/>
      <c r="C450" s="112"/>
      <c r="D450" s="99"/>
      <c r="E450" s="99"/>
      <c r="F450" s="99"/>
      <c r="G450" s="99"/>
      <c r="H450" s="99"/>
      <c r="I450" s="99"/>
      <c r="J450" s="99"/>
      <c r="K450" s="99"/>
      <c r="L450" s="113"/>
      <c r="M450" s="113"/>
      <c r="N450" s="99"/>
      <c r="O450" s="99"/>
      <c r="P450" s="99"/>
      <c r="Q450" s="99"/>
      <c r="R450" s="99"/>
      <c r="S450" s="99"/>
      <c r="T450" s="99"/>
      <c r="U450" s="113"/>
      <c r="V450" s="99"/>
      <c r="W450" s="99"/>
      <c r="X450" s="99"/>
      <c r="Y450" s="99"/>
      <c r="Z450" s="99"/>
      <c r="AA450" s="99"/>
      <c r="AB450" s="99"/>
      <c r="AC450" s="99"/>
      <c r="AD450" s="99"/>
      <c r="AE450" s="99"/>
      <c r="AF450" s="99"/>
      <c r="AG450" s="99"/>
      <c r="AH450" s="99"/>
    </row>
    <row r="451" spans="1:34" ht="15.5" x14ac:dyDescent="0.35">
      <c r="A451" s="99"/>
      <c r="B451" s="99"/>
      <c r="C451" s="112"/>
      <c r="D451" s="99"/>
      <c r="E451" s="99"/>
      <c r="F451" s="99"/>
      <c r="G451" s="99"/>
      <c r="H451" s="99"/>
      <c r="I451" s="99"/>
      <c r="J451" s="99"/>
      <c r="K451" s="99"/>
      <c r="L451" s="113"/>
      <c r="M451" s="113"/>
      <c r="N451" s="99"/>
      <c r="O451" s="99"/>
      <c r="P451" s="99"/>
      <c r="Q451" s="99"/>
      <c r="R451" s="99"/>
      <c r="S451" s="99"/>
      <c r="T451" s="99"/>
      <c r="U451" s="113"/>
      <c r="V451" s="99"/>
      <c r="W451" s="99"/>
      <c r="X451" s="99"/>
      <c r="Y451" s="99"/>
      <c r="Z451" s="99"/>
      <c r="AA451" s="99"/>
      <c r="AB451" s="99"/>
      <c r="AC451" s="99"/>
      <c r="AD451" s="99"/>
      <c r="AE451" s="99"/>
      <c r="AF451" s="99"/>
      <c r="AG451" s="99"/>
      <c r="AH451" s="99"/>
    </row>
    <row r="452" spans="1:34" ht="15.5" x14ac:dyDescent="0.35">
      <c r="A452" s="99"/>
      <c r="B452" s="99"/>
      <c r="C452" s="112"/>
      <c r="D452" s="99"/>
      <c r="E452" s="99"/>
      <c r="F452" s="99"/>
      <c r="G452" s="99"/>
      <c r="H452" s="99"/>
      <c r="I452" s="99"/>
      <c r="J452" s="99"/>
      <c r="K452" s="99"/>
      <c r="L452" s="113"/>
      <c r="M452" s="113"/>
      <c r="N452" s="99"/>
      <c r="O452" s="99"/>
      <c r="P452" s="99"/>
      <c r="Q452" s="99"/>
      <c r="R452" s="99"/>
      <c r="S452" s="99"/>
      <c r="T452" s="99"/>
      <c r="U452" s="113"/>
      <c r="V452" s="99"/>
      <c r="W452" s="99"/>
      <c r="X452" s="99"/>
      <c r="Y452" s="99"/>
      <c r="Z452" s="99"/>
      <c r="AA452" s="99"/>
      <c r="AB452" s="99"/>
      <c r="AC452" s="99"/>
      <c r="AD452" s="99"/>
      <c r="AE452" s="99"/>
      <c r="AF452" s="99"/>
      <c r="AG452" s="99"/>
      <c r="AH452" s="99"/>
    </row>
    <row r="453" spans="1:34" ht="15.5" x14ac:dyDescent="0.35">
      <c r="A453" s="99"/>
      <c r="B453" s="99"/>
      <c r="C453" s="112"/>
      <c r="D453" s="99"/>
      <c r="E453" s="99"/>
      <c r="F453" s="99"/>
      <c r="G453" s="99"/>
      <c r="H453" s="99"/>
      <c r="I453" s="99"/>
      <c r="J453" s="99"/>
      <c r="K453" s="99"/>
      <c r="L453" s="113"/>
      <c r="M453" s="113"/>
      <c r="N453" s="99"/>
      <c r="O453" s="99"/>
      <c r="P453" s="99"/>
      <c r="Q453" s="99"/>
      <c r="R453" s="99"/>
      <c r="S453" s="99"/>
      <c r="T453" s="99"/>
      <c r="U453" s="113"/>
      <c r="V453" s="99"/>
      <c r="W453" s="99"/>
      <c r="X453" s="99"/>
      <c r="Y453" s="99"/>
      <c r="Z453" s="99"/>
      <c r="AA453" s="99"/>
      <c r="AB453" s="99"/>
      <c r="AC453" s="99"/>
      <c r="AD453" s="99"/>
      <c r="AE453" s="99"/>
      <c r="AF453" s="99"/>
      <c r="AG453" s="99"/>
      <c r="AH453" s="99"/>
    </row>
    <row r="454" spans="1:34" ht="15.5" x14ac:dyDescent="0.35">
      <c r="A454" s="99"/>
      <c r="B454" s="99"/>
      <c r="C454" s="112"/>
      <c r="D454" s="99"/>
      <c r="E454" s="99"/>
      <c r="F454" s="99"/>
      <c r="G454" s="99"/>
      <c r="H454" s="99"/>
      <c r="I454" s="99"/>
      <c r="J454" s="99"/>
      <c r="K454" s="99"/>
      <c r="L454" s="113"/>
      <c r="M454" s="113"/>
      <c r="N454" s="99"/>
      <c r="O454" s="99"/>
      <c r="P454" s="99"/>
      <c r="Q454" s="99"/>
      <c r="R454" s="99"/>
      <c r="S454" s="99"/>
      <c r="T454" s="99"/>
      <c r="U454" s="113"/>
      <c r="V454" s="99"/>
      <c r="W454" s="99"/>
      <c r="X454" s="99"/>
      <c r="Y454" s="99"/>
      <c r="Z454" s="99"/>
      <c r="AA454" s="99"/>
      <c r="AB454" s="99"/>
      <c r="AC454" s="99"/>
      <c r="AD454" s="99"/>
      <c r="AE454" s="99"/>
      <c r="AF454" s="99"/>
      <c r="AG454" s="99"/>
      <c r="AH454" s="99"/>
    </row>
    <row r="455" spans="1:34" ht="15.5" x14ac:dyDescent="0.35">
      <c r="A455" s="99"/>
      <c r="B455" s="99"/>
      <c r="C455" s="112"/>
      <c r="D455" s="99"/>
      <c r="E455" s="99"/>
      <c r="F455" s="99"/>
      <c r="G455" s="99"/>
      <c r="H455" s="99"/>
      <c r="I455" s="99"/>
      <c r="J455" s="99"/>
      <c r="K455" s="99"/>
      <c r="L455" s="113"/>
      <c r="M455" s="113"/>
      <c r="N455" s="99"/>
      <c r="O455" s="99"/>
      <c r="P455" s="99"/>
      <c r="Q455" s="99"/>
      <c r="R455" s="99"/>
      <c r="S455" s="99"/>
      <c r="T455" s="99"/>
      <c r="U455" s="113"/>
      <c r="V455" s="99"/>
      <c r="W455" s="99"/>
      <c r="X455" s="99"/>
      <c r="Y455" s="99"/>
      <c r="Z455" s="99"/>
      <c r="AA455" s="99"/>
      <c r="AB455" s="99"/>
      <c r="AC455" s="99"/>
      <c r="AD455" s="99"/>
      <c r="AE455" s="99"/>
      <c r="AF455" s="99"/>
      <c r="AG455" s="99"/>
      <c r="AH455" s="99"/>
    </row>
    <row r="456" spans="1:34" ht="15.5" x14ac:dyDescent="0.35">
      <c r="A456" s="99"/>
      <c r="B456" s="99"/>
      <c r="C456" s="112"/>
      <c r="D456" s="99"/>
      <c r="E456" s="99"/>
      <c r="F456" s="99"/>
      <c r="G456" s="99"/>
      <c r="H456" s="99"/>
      <c r="I456" s="99"/>
      <c r="J456" s="99"/>
      <c r="K456" s="99"/>
      <c r="L456" s="113"/>
      <c r="M456" s="113"/>
      <c r="N456" s="99"/>
      <c r="O456" s="99"/>
      <c r="P456" s="99"/>
      <c r="Q456" s="99"/>
      <c r="R456" s="99"/>
      <c r="S456" s="99"/>
      <c r="T456" s="99"/>
      <c r="U456" s="113"/>
      <c r="V456" s="99"/>
      <c r="W456" s="99"/>
      <c r="X456" s="99"/>
      <c r="Y456" s="99"/>
      <c r="Z456" s="99"/>
      <c r="AA456" s="99"/>
      <c r="AB456" s="99"/>
      <c r="AC456" s="99"/>
      <c r="AD456" s="99"/>
      <c r="AE456" s="99"/>
      <c r="AF456" s="99"/>
      <c r="AG456" s="99"/>
      <c r="AH456" s="99"/>
    </row>
    <row r="457" spans="1:34" ht="15.5" x14ac:dyDescent="0.35">
      <c r="A457" s="99"/>
      <c r="B457" s="99"/>
      <c r="C457" s="112"/>
      <c r="D457" s="99"/>
      <c r="E457" s="99"/>
      <c r="F457" s="99"/>
      <c r="G457" s="99"/>
      <c r="H457" s="99"/>
      <c r="I457" s="99"/>
      <c r="J457" s="99"/>
      <c r="K457" s="99"/>
      <c r="L457" s="113"/>
      <c r="M457" s="113"/>
      <c r="N457" s="99"/>
      <c r="O457" s="99"/>
      <c r="P457" s="99"/>
      <c r="Q457" s="99"/>
      <c r="R457" s="99"/>
      <c r="S457" s="99"/>
      <c r="T457" s="99"/>
      <c r="U457" s="113"/>
      <c r="V457" s="99"/>
      <c r="W457" s="99"/>
      <c r="X457" s="99"/>
      <c r="Y457" s="99"/>
      <c r="Z457" s="99"/>
      <c r="AA457" s="99"/>
      <c r="AB457" s="99"/>
      <c r="AC457" s="99"/>
      <c r="AD457" s="99"/>
      <c r="AE457" s="99"/>
      <c r="AF457" s="99"/>
      <c r="AG457" s="99"/>
      <c r="AH457" s="99"/>
    </row>
    <row r="458" spans="1:34" ht="15.5" x14ac:dyDescent="0.35">
      <c r="A458" s="99"/>
      <c r="B458" s="99"/>
      <c r="C458" s="112"/>
      <c r="D458" s="99"/>
      <c r="E458" s="99"/>
      <c r="F458" s="99"/>
      <c r="G458" s="99"/>
      <c r="H458" s="99"/>
      <c r="I458" s="99"/>
      <c r="J458" s="99"/>
      <c r="K458" s="99"/>
      <c r="L458" s="113"/>
      <c r="M458" s="113"/>
      <c r="N458" s="99"/>
      <c r="O458" s="99"/>
      <c r="P458" s="99"/>
      <c r="Q458" s="99"/>
      <c r="R458" s="99"/>
      <c r="S458" s="99"/>
      <c r="T458" s="99"/>
      <c r="U458" s="113"/>
      <c r="V458" s="99"/>
      <c r="W458" s="99"/>
      <c r="X458" s="99"/>
      <c r="Y458" s="99"/>
      <c r="Z458" s="99"/>
      <c r="AA458" s="99"/>
      <c r="AB458" s="99"/>
      <c r="AC458" s="99"/>
      <c r="AD458" s="99"/>
      <c r="AE458" s="99"/>
      <c r="AF458" s="99"/>
      <c r="AG458" s="99"/>
      <c r="AH458" s="99"/>
    </row>
    <row r="459" spans="1:34" ht="15.5" x14ac:dyDescent="0.35">
      <c r="A459" s="99"/>
      <c r="B459" s="99"/>
      <c r="C459" s="112"/>
      <c r="D459" s="99"/>
      <c r="E459" s="99"/>
      <c r="F459" s="99"/>
      <c r="G459" s="99"/>
      <c r="H459" s="99"/>
      <c r="I459" s="99"/>
      <c r="J459" s="99"/>
      <c r="K459" s="99"/>
      <c r="L459" s="113"/>
      <c r="M459" s="113"/>
      <c r="N459" s="99"/>
      <c r="O459" s="99"/>
      <c r="P459" s="99"/>
      <c r="Q459" s="99"/>
      <c r="R459" s="99"/>
      <c r="S459" s="99"/>
      <c r="T459" s="99"/>
      <c r="U459" s="113"/>
      <c r="V459" s="99"/>
      <c r="W459" s="99"/>
      <c r="X459" s="99"/>
      <c r="Y459" s="99"/>
      <c r="Z459" s="99"/>
      <c r="AA459" s="99"/>
      <c r="AB459" s="99"/>
      <c r="AC459" s="99"/>
      <c r="AD459" s="99"/>
      <c r="AE459" s="99"/>
      <c r="AF459" s="99"/>
      <c r="AG459" s="99"/>
      <c r="AH459" s="99"/>
    </row>
    <row r="460" spans="1:34" ht="15.5" x14ac:dyDescent="0.35">
      <c r="A460" s="99"/>
      <c r="B460" s="99"/>
      <c r="C460" s="112"/>
      <c r="D460" s="99"/>
      <c r="E460" s="99"/>
      <c r="F460" s="99"/>
      <c r="G460" s="99"/>
      <c r="H460" s="99"/>
      <c r="I460" s="99"/>
      <c r="J460" s="99"/>
      <c r="K460" s="99"/>
      <c r="L460" s="113"/>
      <c r="M460" s="113"/>
      <c r="N460" s="99"/>
      <c r="O460" s="99"/>
      <c r="P460" s="99"/>
      <c r="Q460" s="99"/>
      <c r="R460" s="99"/>
      <c r="S460" s="99"/>
      <c r="T460" s="99"/>
      <c r="U460" s="113"/>
      <c r="V460" s="99"/>
      <c r="W460" s="99"/>
      <c r="X460" s="99"/>
      <c r="Y460" s="99"/>
      <c r="Z460" s="99"/>
      <c r="AA460" s="99"/>
      <c r="AB460" s="99"/>
      <c r="AC460" s="99"/>
      <c r="AD460" s="99"/>
      <c r="AE460" s="99"/>
      <c r="AF460" s="99"/>
      <c r="AG460" s="99"/>
      <c r="AH460" s="99"/>
    </row>
    <row r="461" spans="1:34" ht="15.5" x14ac:dyDescent="0.35">
      <c r="A461" s="99"/>
      <c r="B461" s="99"/>
      <c r="C461" s="112"/>
      <c r="D461" s="99"/>
      <c r="E461" s="99"/>
      <c r="F461" s="99"/>
      <c r="G461" s="99"/>
      <c r="H461" s="99"/>
      <c r="I461" s="99"/>
      <c r="J461" s="99"/>
      <c r="K461" s="99"/>
      <c r="L461" s="113"/>
      <c r="M461" s="113"/>
      <c r="N461" s="99"/>
      <c r="O461" s="99"/>
      <c r="P461" s="99"/>
      <c r="Q461" s="99"/>
      <c r="R461" s="99"/>
      <c r="S461" s="99"/>
      <c r="T461" s="99"/>
      <c r="U461" s="113"/>
      <c r="V461" s="99"/>
      <c r="W461" s="99"/>
      <c r="X461" s="99"/>
      <c r="Y461" s="99"/>
      <c r="Z461" s="99"/>
      <c r="AA461" s="99"/>
      <c r="AB461" s="99"/>
      <c r="AC461" s="99"/>
      <c r="AD461" s="99"/>
      <c r="AE461" s="99"/>
      <c r="AF461" s="99"/>
      <c r="AG461" s="99"/>
      <c r="AH461" s="99"/>
    </row>
    <row r="462" spans="1:34" ht="15.5" x14ac:dyDescent="0.35">
      <c r="A462" s="99"/>
      <c r="B462" s="99"/>
      <c r="C462" s="112"/>
      <c r="D462" s="99"/>
      <c r="E462" s="99"/>
      <c r="F462" s="99"/>
      <c r="G462" s="99"/>
      <c r="H462" s="99"/>
      <c r="I462" s="99"/>
      <c r="J462" s="99"/>
      <c r="K462" s="99"/>
      <c r="L462" s="113"/>
      <c r="M462" s="113"/>
      <c r="N462" s="99"/>
      <c r="O462" s="99"/>
      <c r="P462" s="99"/>
      <c r="Q462" s="99"/>
      <c r="R462" s="99"/>
      <c r="S462" s="99"/>
      <c r="T462" s="99"/>
      <c r="U462" s="113"/>
      <c r="V462" s="99"/>
      <c r="W462" s="99"/>
      <c r="X462" s="99"/>
      <c r="Y462" s="99"/>
      <c r="Z462" s="99"/>
      <c r="AA462" s="99"/>
      <c r="AB462" s="99"/>
      <c r="AC462" s="99"/>
      <c r="AD462" s="99"/>
      <c r="AE462" s="99"/>
      <c r="AF462" s="99"/>
      <c r="AG462" s="99"/>
      <c r="AH462" s="99"/>
    </row>
    <row r="463" spans="1:34" ht="15.5" x14ac:dyDescent="0.35">
      <c r="A463" s="99"/>
      <c r="B463" s="99"/>
      <c r="C463" s="112"/>
      <c r="D463" s="99"/>
      <c r="E463" s="99"/>
      <c r="F463" s="99"/>
      <c r="G463" s="99"/>
      <c r="H463" s="99"/>
      <c r="I463" s="99"/>
      <c r="J463" s="99"/>
      <c r="K463" s="99"/>
      <c r="L463" s="113"/>
      <c r="M463" s="113"/>
      <c r="N463" s="99"/>
      <c r="O463" s="99"/>
      <c r="P463" s="99"/>
      <c r="Q463" s="99"/>
      <c r="R463" s="99"/>
      <c r="S463" s="99"/>
      <c r="T463" s="99"/>
      <c r="U463" s="113"/>
      <c r="V463" s="99"/>
      <c r="W463" s="99"/>
      <c r="X463" s="99"/>
      <c r="Y463" s="99"/>
      <c r="Z463" s="99"/>
      <c r="AA463" s="99"/>
      <c r="AB463" s="99"/>
      <c r="AC463" s="99"/>
      <c r="AD463" s="99"/>
      <c r="AE463" s="99"/>
      <c r="AF463" s="99"/>
      <c r="AG463" s="99"/>
      <c r="AH463" s="99"/>
    </row>
    <row r="464" spans="1:34" ht="15.5" x14ac:dyDescent="0.35">
      <c r="A464" s="99"/>
      <c r="B464" s="99"/>
      <c r="C464" s="112"/>
      <c r="D464" s="99"/>
      <c r="E464" s="99"/>
      <c r="F464" s="99"/>
      <c r="G464" s="99"/>
      <c r="H464" s="99"/>
      <c r="I464" s="99"/>
      <c r="J464" s="99"/>
      <c r="K464" s="99"/>
      <c r="L464" s="113"/>
      <c r="M464" s="113"/>
      <c r="N464" s="99"/>
      <c r="O464" s="99"/>
      <c r="P464" s="99"/>
      <c r="Q464" s="99"/>
      <c r="R464" s="99"/>
      <c r="S464" s="99"/>
      <c r="T464" s="99"/>
      <c r="U464" s="113"/>
      <c r="V464" s="99"/>
      <c r="W464" s="99"/>
      <c r="X464" s="99"/>
      <c r="Y464" s="99"/>
      <c r="Z464" s="99"/>
      <c r="AA464" s="99"/>
      <c r="AB464" s="99"/>
      <c r="AC464" s="99"/>
      <c r="AD464" s="99"/>
      <c r="AE464" s="99"/>
      <c r="AF464" s="99"/>
      <c r="AG464" s="99"/>
      <c r="AH464" s="99"/>
    </row>
    <row r="465" spans="1:34" ht="15.5" x14ac:dyDescent="0.35">
      <c r="A465" s="99"/>
      <c r="B465" s="99"/>
      <c r="C465" s="112"/>
      <c r="D465" s="99"/>
      <c r="E465" s="99"/>
      <c r="F465" s="99"/>
      <c r="G465" s="99"/>
      <c r="H465" s="99"/>
      <c r="I465" s="99"/>
      <c r="J465" s="99"/>
      <c r="K465" s="99"/>
      <c r="L465" s="113"/>
      <c r="M465" s="113"/>
      <c r="N465" s="99"/>
      <c r="O465" s="99"/>
      <c r="P465" s="99"/>
      <c r="Q465" s="99"/>
      <c r="R465" s="99"/>
      <c r="S465" s="99"/>
      <c r="T465" s="99"/>
      <c r="U465" s="113"/>
      <c r="V465" s="99"/>
      <c r="W465" s="99"/>
      <c r="X465" s="99"/>
      <c r="Y465" s="99"/>
      <c r="Z465" s="99"/>
      <c r="AA465" s="99"/>
      <c r="AB465" s="99"/>
      <c r="AC465" s="99"/>
      <c r="AD465" s="99"/>
      <c r="AE465" s="99"/>
      <c r="AF465" s="99"/>
      <c r="AG465" s="99"/>
      <c r="AH465" s="99"/>
    </row>
    <row r="466" spans="1:34" ht="15.5" x14ac:dyDescent="0.35">
      <c r="A466" s="99"/>
      <c r="B466" s="99"/>
      <c r="C466" s="112"/>
      <c r="D466" s="99"/>
      <c r="E466" s="99"/>
      <c r="F466" s="99"/>
      <c r="G466" s="99"/>
      <c r="H466" s="99"/>
      <c r="I466" s="99"/>
      <c r="J466" s="99"/>
      <c r="K466" s="99"/>
      <c r="L466" s="113"/>
      <c r="M466" s="113"/>
      <c r="N466" s="99"/>
      <c r="O466" s="99"/>
      <c r="P466" s="99"/>
      <c r="Q466" s="99"/>
      <c r="R466" s="99"/>
      <c r="S466" s="99"/>
      <c r="T466" s="99"/>
      <c r="U466" s="113"/>
      <c r="V466" s="99"/>
      <c r="W466" s="99"/>
      <c r="X466" s="99"/>
      <c r="Y466" s="99"/>
      <c r="Z466" s="99"/>
      <c r="AA466" s="99"/>
      <c r="AB466" s="99"/>
      <c r="AC466" s="99"/>
      <c r="AD466" s="99"/>
      <c r="AE466" s="99"/>
      <c r="AF466" s="99"/>
      <c r="AG466" s="99"/>
      <c r="AH466" s="99"/>
    </row>
    <row r="467" spans="1:34" ht="15.5" x14ac:dyDescent="0.35">
      <c r="A467" s="99"/>
      <c r="B467" s="99"/>
      <c r="C467" s="112"/>
      <c r="D467" s="99"/>
      <c r="E467" s="99"/>
      <c r="F467" s="99"/>
      <c r="G467" s="99"/>
      <c r="H467" s="99"/>
      <c r="I467" s="99"/>
      <c r="J467" s="99"/>
      <c r="K467" s="99"/>
      <c r="L467" s="113"/>
      <c r="M467" s="113"/>
      <c r="N467" s="99"/>
      <c r="O467" s="99"/>
      <c r="P467" s="99"/>
      <c r="Q467" s="99"/>
      <c r="R467" s="99"/>
      <c r="S467" s="99"/>
      <c r="T467" s="99"/>
      <c r="U467" s="113"/>
      <c r="V467" s="99"/>
      <c r="W467" s="99"/>
      <c r="X467" s="99"/>
      <c r="Y467" s="99"/>
      <c r="Z467" s="99"/>
      <c r="AA467" s="99"/>
      <c r="AB467" s="99"/>
      <c r="AC467" s="99"/>
      <c r="AD467" s="99"/>
      <c r="AE467" s="99"/>
      <c r="AF467" s="99"/>
      <c r="AG467" s="99"/>
      <c r="AH467" s="99"/>
    </row>
    <row r="468" spans="1:34" ht="15.5" x14ac:dyDescent="0.35">
      <c r="A468" s="99"/>
      <c r="B468" s="99"/>
      <c r="C468" s="112"/>
      <c r="D468" s="99"/>
      <c r="E468" s="99"/>
      <c r="F468" s="99"/>
      <c r="G468" s="99"/>
      <c r="H468" s="99"/>
      <c r="I468" s="99"/>
      <c r="J468" s="99"/>
      <c r="K468" s="99"/>
      <c r="L468" s="113"/>
      <c r="M468" s="113"/>
      <c r="N468" s="99"/>
      <c r="O468" s="99"/>
      <c r="P468" s="99"/>
      <c r="Q468" s="99"/>
      <c r="R468" s="99"/>
      <c r="S468" s="99"/>
      <c r="T468" s="99"/>
      <c r="U468" s="113"/>
      <c r="V468" s="99"/>
      <c r="W468" s="99"/>
      <c r="X468" s="99"/>
      <c r="Y468" s="99"/>
      <c r="Z468" s="99"/>
      <c r="AA468" s="99"/>
      <c r="AB468" s="99"/>
      <c r="AC468" s="99"/>
      <c r="AD468" s="99"/>
      <c r="AE468" s="99"/>
      <c r="AF468" s="99"/>
      <c r="AG468" s="99"/>
      <c r="AH468" s="99"/>
    </row>
    <row r="469" spans="1:34" ht="15.5" x14ac:dyDescent="0.35">
      <c r="A469" s="99"/>
      <c r="B469" s="99"/>
      <c r="C469" s="112"/>
      <c r="D469" s="99"/>
      <c r="E469" s="99"/>
      <c r="F469" s="99"/>
      <c r="G469" s="99"/>
      <c r="H469" s="99"/>
      <c r="I469" s="99"/>
      <c r="J469" s="99"/>
      <c r="K469" s="99"/>
      <c r="L469" s="113"/>
      <c r="M469" s="113"/>
      <c r="N469" s="99"/>
      <c r="O469" s="99"/>
      <c r="P469" s="99"/>
      <c r="Q469" s="99"/>
      <c r="R469" s="99"/>
      <c r="S469" s="99"/>
      <c r="T469" s="99"/>
      <c r="U469" s="113"/>
      <c r="V469" s="99"/>
      <c r="W469" s="99"/>
      <c r="X469" s="99"/>
      <c r="Y469" s="99"/>
      <c r="Z469" s="99"/>
      <c r="AA469" s="99"/>
      <c r="AB469" s="99"/>
      <c r="AC469" s="99"/>
      <c r="AD469" s="99"/>
      <c r="AE469" s="99"/>
      <c r="AF469" s="99"/>
      <c r="AG469" s="99"/>
      <c r="AH469" s="99"/>
    </row>
    <row r="470" spans="1:34" ht="15.5" x14ac:dyDescent="0.35">
      <c r="A470" s="99"/>
      <c r="B470" s="99"/>
      <c r="C470" s="112"/>
      <c r="D470" s="99"/>
      <c r="E470" s="99"/>
      <c r="F470" s="99"/>
      <c r="G470" s="99"/>
      <c r="H470" s="99"/>
      <c r="I470" s="99"/>
      <c r="J470" s="99"/>
      <c r="K470" s="99"/>
      <c r="L470" s="113"/>
      <c r="M470" s="113"/>
      <c r="N470" s="99"/>
      <c r="O470" s="99"/>
      <c r="P470" s="99"/>
      <c r="Q470" s="99"/>
      <c r="R470" s="99"/>
      <c r="S470" s="99"/>
      <c r="T470" s="99"/>
      <c r="U470" s="113"/>
      <c r="V470" s="99"/>
      <c r="W470" s="99"/>
      <c r="X470" s="99"/>
      <c r="Y470" s="99"/>
      <c r="Z470" s="99"/>
      <c r="AA470" s="99"/>
      <c r="AB470" s="99"/>
      <c r="AC470" s="99"/>
      <c r="AD470" s="99"/>
      <c r="AE470" s="99"/>
      <c r="AF470" s="99"/>
      <c r="AG470" s="99"/>
      <c r="AH470" s="99"/>
    </row>
    <row r="471" spans="1:34" ht="15.5" x14ac:dyDescent="0.35">
      <c r="A471" s="99"/>
      <c r="B471" s="99"/>
      <c r="C471" s="112"/>
      <c r="D471" s="99"/>
      <c r="E471" s="99"/>
      <c r="F471" s="99"/>
      <c r="G471" s="99"/>
      <c r="H471" s="99"/>
      <c r="I471" s="99"/>
      <c r="J471" s="99"/>
      <c r="K471" s="99"/>
      <c r="L471" s="113"/>
      <c r="M471" s="113"/>
      <c r="N471" s="99"/>
      <c r="O471" s="99"/>
      <c r="P471" s="99"/>
      <c r="Q471" s="99"/>
      <c r="R471" s="99"/>
      <c r="S471" s="99"/>
      <c r="T471" s="99"/>
      <c r="U471" s="113"/>
      <c r="V471" s="99"/>
      <c r="W471" s="99"/>
      <c r="X471" s="99"/>
      <c r="Y471" s="99"/>
      <c r="Z471" s="99"/>
      <c r="AA471" s="99"/>
      <c r="AB471" s="99"/>
      <c r="AC471" s="99"/>
      <c r="AD471" s="99"/>
      <c r="AE471" s="99"/>
      <c r="AF471" s="99"/>
      <c r="AG471" s="99"/>
      <c r="AH471" s="99"/>
    </row>
    <row r="472" spans="1:34" ht="15.5" x14ac:dyDescent="0.35">
      <c r="A472" s="99"/>
      <c r="B472" s="99"/>
      <c r="C472" s="112"/>
      <c r="D472" s="99"/>
      <c r="E472" s="99"/>
      <c r="F472" s="99"/>
      <c r="G472" s="99"/>
      <c r="H472" s="99"/>
      <c r="I472" s="99"/>
      <c r="J472" s="99"/>
      <c r="K472" s="99"/>
      <c r="L472" s="113"/>
      <c r="M472" s="113"/>
      <c r="N472" s="99"/>
      <c r="O472" s="99"/>
      <c r="P472" s="99"/>
      <c r="Q472" s="99"/>
      <c r="R472" s="99"/>
      <c r="S472" s="99"/>
      <c r="T472" s="99"/>
      <c r="U472" s="113"/>
      <c r="V472" s="99"/>
      <c r="W472" s="99"/>
      <c r="X472" s="99"/>
      <c r="Y472" s="99"/>
      <c r="Z472" s="99"/>
      <c r="AA472" s="99"/>
      <c r="AB472" s="99"/>
      <c r="AC472" s="99"/>
      <c r="AD472" s="99"/>
      <c r="AE472" s="99"/>
      <c r="AF472" s="99"/>
      <c r="AG472" s="99"/>
      <c r="AH472" s="99"/>
    </row>
    <row r="473" spans="1:34" ht="15.5" x14ac:dyDescent="0.35">
      <c r="A473" s="99"/>
      <c r="B473" s="99"/>
      <c r="C473" s="112"/>
      <c r="D473" s="99"/>
      <c r="E473" s="99"/>
      <c r="F473" s="99"/>
      <c r="G473" s="99"/>
      <c r="H473" s="99"/>
      <c r="I473" s="99"/>
      <c r="J473" s="99"/>
      <c r="K473" s="99"/>
      <c r="L473" s="113"/>
      <c r="M473" s="113"/>
      <c r="N473" s="99"/>
      <c r="O473" s="99"/>
      <c r="P473" s="99"/>
      <c r="Q473" s="99"/>
      <c r="R473" s="99"/>
      <c r="S473" s="99"/>
      <c r="T473" s="99"/>
      <c r="U473" s="113"/>
      <c r="V473" s="99"/>
      <c r="W473" s="99"/>
      <c r="X473" s="99"/>
      <c r="Y473" s="99"/>
      <c r="Z473" s="99"/>
      <c r="AA473" s="99"/>
      <c r="AB473" s="99"/>
      <c r="AC473" s="99"/>
      <c r="AD473" s="99"/>
      <c r="AE473" s="99"/>
      <c r="AF473" s="99"/>
      <c r="AG473" s="99"/>
      <c r="AH473" s="99"/>
    </row>
    <row r="474" spans="1:34" ht="15.5" x14ac:dyDescent="0.35">
      <c r="A474" s="99"/>
      <c r="B474" s="99"/>
      <c r="C474" s="112"/>
      <c r="D474" s="99"/>
      <c r="E474" s="99"/>
      <c r="F474" s="99"/>
      <c r="G474" s="99"/>
      <c r="H474" s="99"/>
      <c r="I474" s="99"/>
      <c r="J474" s="99"/>
      <c r="K474" s="99"/>
      <c r="L474" s="113"/>
      <c r="M474" s="113"/>
      <c r="N474" s="99"/>
      <c r="O474" s="99"/>
      <c r="P474" s="99"/>
      <c r="Q474" s="99"/>
      <c r="R474" s="99"/>
      <c r="S474" s="99"/>
      <c r="T474" s="99"/>
      <c r="U474" s="113"/>
      <c r="V474" s="99"/>
      <c r="W474" s="99"/>
      <c r="X474" s="99"/>
      <c r="Y474" s="99"/>
      <c r="Z474" s="99"/>
      <c r="AA474" s="99"/>
      <c r="AB474" s="99"/>
      <c r="AC474" s="99"/>
      <c r="AD474" s="99"/>
      <c r="AE474" s="99"/>
      <c r="AF474" s="99"/>
      <c r="AG474" s="99"/>
      <c r="AH474" s="99"/>
    </row>
    <row r="475" spans="1:34" ht="15.5" x14ac:dyDescent="0.35">
      <c r="A475" s="99"/>
      <c r="B475" s="99"/>
      <c r="C475" s="112"/>
      <c r="D475" s="99"/>
      <c r="E475" s="99"/>
      <c r="F475" s="99"/>
      <c r="G475" s="99"/>
      <c r="H475" s="99"/>
      <c r="I475" s="99"/>
      <c r="J475" s="99"/>
      <c r="K475" s="99"/>
      <c r="L475" s="113"/>
      <c r="M475" s="113"/>
      <c r="N475" s="99"/>
      <c r="O475" s="99"/>
      <c r="P475" s="99"/>
      <c r="Q475" s="99"/>
      <c r="R475" s="99"/>
      <c r="S475" s="99"/>
      <c r="T475" s="99"/>
      <c r="U475" s="113"/>
      <c r="V475" s="99"/>
      <c r="W475" s="99"/>
      <c r="X475" s="99"/>
      <c r="Y475" s="99"/>
      <c r="Z475" s="99"/>
      <c r="AA475" s="99"/>
      <c r="AB475" s="99"/>
      <c r="AC475" s="99"/>
      <c r="AD475" s="99"/>
      <c r="AE475" s="99"/>
      <c r="AF475" s="99"/>
      <c r="AG475" s="99"/>
      <c r="AH475" s="99"/>
    </row>
    <row r="476" spans="1:34" ht="15.5" x14ac:dyDescent="0.35">
      <c r="A476" s="99"/>
      <c r="B476" s="99"/>
      <c r="C476" s="112"/>
      <c r="D476" s="99"/>
      <c r="E476" s="99"/>
      <c r="F476" s="99"/>
      <c r="G476" s="99"/>
      <c r="H476" s="99"/>
      <c r="I476" s="99"/>
      <c r="J476" s="99"/>
      <c r="K476" s="99"/>
      <c r="L476" s="113"/>
      <c r="M476" s="113"/>
      <c r="N476" s="99"/>
      <c r="O476" s="99"/>
      <c r="P476" s="99"/>
      <c r="Q476" s="99"/>
      <c r="R476" s="99"/>
      <c r="S476" s="99"/>
      <c r="T476" s="99"/>
      <c r="U476" s="113"/>
      <c r="V476" s="99"/>
      <c r="W476" s="99"/>
      <c r="X476" s="99"/>
      <c r="Y476" s="99"/>
      <c r="Z476" s="99"/>
      <c r="AA476" s="99"/>
      <c r="AB476" s="99"/>
      <c r="AC476" s="99"/>
      <c r="AD476" s="99"/>
      <c r="AE476" s="99"/>
      <c r="AF476" s="99"/>
      <c r="AG476" s="99"/>
      <c r="AH476" s="99"/>
    </row>
    <row r="477" spans="1:34" ht="15.5" x14ac:dyDescent="0.35">
      <c r="A477" s="99"/>
      <c r="B477" s="99"/>
      <c r="C477" s="112"/>
      <c r="D477" s="99"/>
      <c r="E477" s="99"/>
      <c r="F477" s="99"/>
      <c r="G477" s="99"/>
      <c r="H477" s="99"/>
      <c r="I477" s="99"/>
      <c r="J477" s="99"/>
      <c r="K477" s="99"/>
      <c r="L477" s="113"/>
      <c r="M477" s="113"/>
      <c r="N477" s="99"/>
      <c r="O477" s="99"/>
      <c r="P477" s="99"/>
      <c r="Q477" s="99"/>
      <c r="R477" s="99"/>
      <c r="S477" s="99"/>
      <c r="T477" s="99"/>
      <c r="U477" s="113"/>
      <c r="V477" s="99"/>
      <c r="W477" s="99"/>
      <c r="X477" s="99"/>
      <c r="Y477" s="99"/>
      <c r="Z477" s="99"/>
      <c r="AA477" s="99"/>
      <c r="AB477" s="99"/>
      <c r="AC477" s="99"/>
      <c r="AD477" s="99"/>
      <c r="AE477" s="99"/>
      <c r="AF477" s="99"/>
      <c r="AG477" s="99"/>
      <c r="AH477" s="99"/>
    </row>
    <row r="478" spans="1:34" ht="15.5" x14ac:dyDescent="0.35">
      <c r="A478" s="99"/>
      <c r="B478" s="99"/>
      <c r="C478" s="112"/>
      <c r="D478" s="99"/>
      <c r="E478" s="99"/>
      <c r="F478" s="99"/>
      <c r="G478" s="99"/>
      <c r="H478" s="99"/>
      <c r="I478" s="99"/>
      <c r="J478" s="99"/>
      <c r="K478" s="99"/>
      <c r="L478" s="113"/>
      <c r="M478" s="113"/>
      <c r="N478" s="99"/>
      <c r="O478" s="99"/>
      <c r="P478" s="99"/>
      <c r="Q478" s="99"/>
      <c r="R478" s="99"/>
      <c r="S478" s="99"/>
      <c r="T478" s="99"/>
      <c r="U478" s="113"/>
      <c r="V478" s="99"/>
      <c r="W478" s="99"/>
      <c r="X478" s="99"/>
      <c r="Y478" s="99"/>
      <c r="Z478" s="99"/>
      <c r="AA478" s="99"/>
      <c r="AB478" s="99"/>
      <c r="AC478" s="99"/>
      <c r="AD478" s="99"/>
      <c r="AE478" s="99"/>
      <c r="AF478" s="99"/>
      <c r="AG478" s="99"/>
      <c r="AH478" s="99"/>
    </row>
    <row r="479" spans="1:34" ht="15.5" x14ac:dyDescent="0.35">
      <c r="A479" s="99"/>
      <c r="B479" s="99"/>
      <c r="C479" s="112"/>
      <c r="D479" s="99"/>
      <c r="E479" s="99"/>
      <c r="F479" s="99"/>
      <c r="G479" s="99"/>
      <c r="H479" s="99"/>
      <c r="I479" s="99"/>
      <c r="J479" s="99"/>
      <c r="K479" s="99"/>
      <c r="L479" s="113"/>
      <c r="M479" s="113"/>
      <c r="N479" s="99"/>
      <c r="O479" s="99"/>
      <c r="P479" s="99"/>
      <c r="Q479" s="99"/>
      <c r="R479" s="99"/>
      <c r="S479" s="99"/>
      <c r="T479" s="99"/>
      <c r="U479" s="113"/>
      <c r="V479" s="99"/>
      <c r="W479" s="99"/>
      <c r="X479" s="99"/>
      <c r="Y479" s="99"/>
      <c r="Z479" s="99"/>
      <c r="AA479" s="99"/>
      <c r="AB479" s="99"/>
      <c r="AC479" s="99"/>
      <c r="AD479" s="99"/>
      <c r="AE479" s="99"/>
      <c r="AF479" s="99"/>
      <c r="AG479" s="99"/>
      <c r="AH479" s="99"/>
    </row>
    <row r="480" spans="1:34" ht="15.5" x14ac:dyDescent="0.35">
      <c r="A480" s="99"/>
      <c r="B480" s="99"/>
      <c r="C480" s="112"/>
      <c r="D480" s="99"/>
      <c r="E480" s="99"/>
      <c r="F480" s="99"/>
      <c r="G480" s="99"/>
      <c r="H480" s="99"/>
      <c r="I480" s="99"/>
      <c r="J480" s="99"/>
      <c r="K480" s="99"/>
      <c r="L480" s="113"/>
      <c r="M480" s="113"/>
      <c r="N480" s="99"/>
      <c r="O480" s="99"/>
      <c r="P480" s="99"/>
      <c r="Q480" s="99"/>
      <c r="R480" s="99"/>
      <c r="S480" s="99"/>
      <c r="T480" s="99"/>
      <c r="U480" s="113"/>
      <c r="V480" s="99"/>
      <c r="W480" s="99"/>
      <c r="X480" s="99"/>
      <c r="Y480" s="99"/>
      <c r="Z480" s="99"/>
      <c r="AA480" s="99"/>
      <c r="AB480" s="99"/>
      <c r="AC480" s="99"/>
      <c r="AD480" s="99"/>
      <c r="AE480" s="99"/>
      <c r="AF480" s="99"/>
      <c r="AG480" s="99"/>
      <c r="AH480" s="99"/>
    </row>
    <row r="481" spans="1:34" ht="15.5" x14ac:dyDescent="0.35">
      <c r="A481" s="99"/>
      <c r="B481" s="99"/>
      <c r="C481" s="112"/>
      <c r="D481" s="99"/>
      <c r="E481" s="99"/>
      <c r="F481" s="99"/>
      <c r="G481" s="99"/>
      <c r="H481" s="99"/>
      <c r="I481" s="99"/>
      <c r="J481" s="99"/>
      <c r="K481" s="99"/>
      <c r="L481" s="113"/>
      <c r="M481" s="113"/>
      <c r="N481" s="99"/>
      <c r="O481" s="99"/>
      <c r="P481" s="99"/>
      <c r="Q481" s="99"/>
      <c r="R481" s="99"/>
      <c r="S481" s="99"/>
      <c r="T481" s="99"/>
      <c r="U481" s="113"/>
      <c r="V481" s="99"/>
      <c r="W481" s="99"/>
      <c r="X481" s="99"/>
      <c r="Y481" s="99"/>
      <c r="Z481" s="99"/>
      <c r="AA481" s="99"/>
      <c r="AB481" s="99"/>
      <c r="AC481" s="99"/>
      <c r="AD481" s="99"/>
      <c r="AE481" s="99"/>
      <c r="AF481" s="99"/>
      <c r="AG481" s="99"/>
      <c r="AH481" s="99"/>
    </row>
    <row r="482" spans="1:34" ht="15.5" x14ac:dyDescent="0.35">
      <c r="A482" s="99"/>
      <c r="B482" s="99"/>
      <c r="C482" s="112"/>
      <c r="D482" s="99"/>
      <c r="E482" s="99"/>
      <c r="F482" s="99"/>
      <c r="G482" s="99"/>
      <c r="H482" s="99"/>
      <c r="I482" s="99"/>
      <c r="J482" s="99"/>
      <c r="K482" s="99"/>
      <c r="L482" s="113"/>
      <c r="M482" s="113"/>
      <c r="N482" s="99"/>
      <c r="O482" s="99"/>
      <c r="P482" s="99"/>
      <c r="Q482" s="99"/>
      <c r="R482" s="99"/>
      <c r="S482" s="99"/>
      <c r="T482" s="99"/>
      <c r="U482" s="113"/>
      <c r="V482" s="99"/>
      <c r="W482" s="99"/>
      <c r="X482" s="99"/>
      <c r="Y482" s="99"/>
      <c r="Z482" s="99"/>
      <c r="AA482" s="99"/>
      <c r="AB482" s="99"/>
      <c r="AC482" s="99"/>
      <c r="AD482" s="99"/>
      <c r="AE482" s="99"/>
      <c r="AF482" s="99"/>
      <c r="AG482" s="99"/>
      <c r="AH482" s="99"/>
    </row>
    <row r="483" spans="1:34" ht="15.5" x14ac:dyDescent="0.35">
      <c r="A483" s="99"/>
      <c r="B483" s="99"/>
      <c r="C483" s="112"/>
      <c r="D483" s="99"/>
      <c r="E483" s="99"/>
      <c r="F483" s="99"/>
      <c r="G483" s="99"/>
      <c r="H483" s="99"/>
      <c r="I483" s="99"/>
      <c r="J483" s="99"/>
      <c r="K483" s="99"/>
      <c r="L483" s="113"/>
      <c r="M483" s="113"/>
      <c r="N483" s="99"/>
      <c r="O483" s="99"/>
      <c r="P483" s="99"/>
      <c r="Q483" s="99"/>
      <c r="R483" s="99"/>
      <c r="S483" s="99"/>
      <c r="T483" s="99"/>
      <c r="U483" s="113"/>
      <c r="V483" s="99"/>
      <c r="W483" s="99"/>
      <c r="X483" s="99"/>
      <c r="Y483" s="99"/>
      <c r="Z483" s="99"/>
      <c r="AA483" s="99"/>
      <c r="AB483" s="99"/>
      <c r="AC483" s="99"/>
      <c r="AD483" s="99"/>
      <c r="AE483" s="99"/>
      <c r="AF483" s="99"/>
      <c r="AG483" s="99"/>
      <c r="AH483" s="99"/>
    </row>
    <row r="484" spans="1:34" ht="15.5" x14ac:dyDescent="0.35">
      <c r="A484" s="99"/>
      <c r="B484" s="99"/>
      <c r="C484" s="112"/>
      <c r="D484" s="99"/>
      <c r="E484" s="99"/>
      <c r="F484" s="99"/>
      <c r="G484" s="99"/>
      <c r="H484" s="99"/>
      <c r="I484" s="99"/>
      <c r="J484" s="99"/>
      <c r="K484" s="99"/>
      <c r="L484" s="113"/>
      <c r="M484" s="113"/>
      <c r="N484" s="99"/>
      <c r="O484" s="99"/>
      <c r="P484" s="99"/>
      <c r="Q484" s="99"/>
      <c r="R484" s="99"/>
      <c r="S484" s="99"/>
      <c r="T484" s="99"/>
      <c r="U484" s="113"/>
      <c r="V484" s="99"/>
      <c r="W484" s="99"/>
      <c r="X484" s="99"/>
      <c r="Y484" s="99"/>
      <c r="Z484" s="99"/>
      <c r="AA484" s="99"/>
      <c r="AB484" s="99"/>
      <c r="AC484" s="99"/>
      <c r="AD484" s="99"/>
      <c r="AE484" s="99"/>
      <c r="AF484" s="99"/>
      <c r="AG484" s="99"/>
      <c r="AH484" s="99"/>
    </row>
    <row r="485" spans="1:34" ht="15.5" x14ac:dyDescent="0.35">
      <c r="A485" s="99"/>
      <c r="B485" s="99"/>
      <c r="C485" s="112"/>
      <c r="D485" s="99"/>
      <c r="E485" s="99"/>
      <c r="F485" s="99"/>
      <c r="G485" s="99"/>
      <c r="H485" s="99"/>
      <c r="I485" s="99"/>
      <c r="J485" s="99"/>
      <c r="K485" s="99"/>
      <c r="L485" s="113"/>
      <c r="M485" s="113"/>
      <c r="N485" s="99"/>
      <c r="O485" s="99"/>
      <c r="P485" s="99"/>
      <c r="Q485" s="99"/>
      <c r="R485" s="99"/>
      <c r="S485" s="99"/>
      <c r="T485" s="99"/>
      <c r="U485" s="113"/>
      <c r="V485" s="99"/>
      <c r="W485" s="99"/>
      <c r="X485" s="99"/>
      <c r="Y485" s="99"/>
      <c r="Z485" s="99"/>
      <c r="AA485" s="99"/>
      <c r="AB485" s="99"/>
      <c r="AC485" s="99"/>
      <c r="AD485" s="99"/>
      <c r="AE485" s="99"/>
      <c r="AF485" s="99"/>
      <c r="AG485" s="99"/>
      <c r="AH485" s="99"/>
    </row>
    <row r="486" spans="1:34" ht="15.5" x14ac:dyDescent="0.35">
      <c r="A486" s="99"/>
      <c r="B486" s="99"/>
      <c r="C486" s="112"/>
      <c r="D486" s="99"/>
      <c r="E486" s="99"/>
      <c r="F486" s="99"/>
      <c r="G486" s="99"/>
      <c r="H486" s="99"/>
      <c r="I486" s="99"/>
      <c r="J486" s="99"/>
      <c r="K486" s="99"/>
      <c r="L486" s="113"/>
      <c r="M486" s="113"/>
      <c r="N486" s="99"/>
      <c r="O486" s="99"/>
      <c r="P486" s="99"/>
      <c r="Q486" s="99"/>
      <c r="R486" s="99"/>
      <c r="S486" s="99"/>
      <c r="T486" s="99"/>
      <c r="U486" s="113"/>
      <c r="V486" s="99"/>
      <c r="W486" s="99"/>
      <c r="X486" s="99"/>
      <c r="Y486" s="99"/>
      <c r="Z486" s="99"/>
      <c r="AA486" s="99"/>
      <c r="AB486" s="99"/>
      <c r="AC486" s="99"/>
      <c r="AD486" s="99"/>
      <c r="AE486" s="99"/>
      <c r="AF486" s="99"/>
      <c r="AG486" s="99"/>
      <c r="AH486" s="99"/>
    </row>
    <row r="487" spans="1:34" ht="15.5" x14ac:dyDescent="0.35">
      <c r="A487" s="99"/>
      <c r="B487" s="99"/>
      <c r="C487" s="112"/>
      <c r="D487" s="99"/>
      <c r="E487" s="99"/>
      <c r="F487" s="99"/>
      <c r="G487" s="99"/>
      <c r="H487" s="99"/>
      <c r="I487" s="99"/>
      <c r="J487" s="99"/>
      <c r="K487" s="99"/>
      <c r="L487" s="113"/>
      <c r="M487" s="113"/>
      <c r="N487" s="99"/>
      <c r="O487" s="99"/>
      <c r="P487" s="99"/>
      <c r="Q487" s="99"/>
      <c r="R487" s="99"/>
      <c r="S487" s="99"/>
      <c r="T487" s="99"/>
      <c r="U487" s="113"/>
      <c r="V487" s="99"/>
      <c r="W487" s="99"/>
      <c r="X487" s="99"/>
      <c r="Y487" s="99"/>
      <c r="Z487" s="99"/>
      <c r="AA487" s="99"/>
      <c r="AB487" s="99"/>
      <c r="AC487" s="99"/>
      <c r="AD487" s="99"/>
      <c r="AE487" s="99"/>
      <c r="AF487" s="99"/>
      <c r="AG487" s="99"/>
      <c r="AH487" s="99"/>
    </row>
    <row r="488" spans="1:34" ht="15.5" x14ac:dyDescent="0.35">
      <c r="A488" s="99"/>
      <c r="B488" s="99"/>
      <c r="C488" s="112"/>
      <c r="D488" s="99"/>
      <c r="E488" s="99"/>
      <c r="F488" s="99"/>
      <c r="G488" s="99"/>
      <c r="H488" s="99"/>
      <c r="I488" s="99"/>
      <c r="J488" s="99"/>
      <c r="K488" s="99"/>
      <c r="L488" s="113"/>
      <c r="M488" s="113"/>
      <c r="N488" s="99"/>
      <c r="O488" s="99"/>
      <c r="P488" s="99"/>
      <c r="Q488" s="99"/>
      <c r="R488" s="99"/>
      <c r="S488" s="99"/>
      <c r="T488" s="99"/>
      <c r="U488" s="113"/>
      <c r="V488" s="99"/>
      <c r="W488" s="99"/>
      <c r="X488" s="99"/>
      <c r="Y488" s="99"/>
      <c r="Z488" s="99"/>
      <c r="AA488" s="99"/>
      <c r="AB488" s="99"/>
      <c r="AC488" s="99"/>
      <c r="AD488" s="99"/>
      <c r="AE488" s="99"/>
      <c r="AF488" s="99"/>
      <c r="AG488" s="99"/>
      <c r="AH488" s="99"/>
    </row>
    <row r="489" spans="1:34" ht="15.5" x14ac:dyDescent="0.35">
      <c r="A489" s="99"/>
      <c r="B489" s="99"/>
      <c r="C489" s="112"/>
      <c r="D489" s="99"/>
      <c r="E489" s="99"/>
      <c r="F489" s="99"/>
      <c r="G489" s="99"/>
      <c r="H489" s="99"/>
      <c r="I489" s="99"/>
      <c r="J489" s="99"/>
      <c r="K489" s="99"/>
      <c r="L489" s="113"/>
      <c r="M489" s="113"/>
      <c r="N489" s="99"/>
      <c r="O489" s="99"/>
      <c r="P489" s="99"/>
      <c r="Q489" s="99"/>
      <c r="R489" s="99"/>
      <c r="S489" s="99"/>
      <c r="T489" s="99"/>
      <c r="U489" s="113"/>
      <c r="V489" s="99"/>
      <c r="W489" s="99"/>
      <c r="X489" s="99"/>
      <c r="Y489" s="99"/>
      <c r="Z489" s="99"/>
      <c r="AA489" s="99"/>
      <c r="AB489" s="99"/>
      <c r="AC489" s="99"/>
      <c r="AD489" s="99"/>
      <c r="AE489" s="99"/>
      <c r="AF489" s="99"/>
      <c r="AG489" s="99"/>
      <c r="AH489" s="99"/>
    </row>
    <row r="490" spans="1:34" ht="15.5" x14ac:dyDescent="0.35">
      <c r="A490" s="99"/>
      <c r="B490" s="99"/>
      <c r="C490" s="112"/>
      <c r="D490" s="99"/>
      <c r="E490" s="99"/>
      <c r="F490" s="99"/>
      <c r="G490" s="99"/>
      <c r="H490" s="99"/>
      <c r="I490" s="99"/>
      <c r="J490" s="99"/>
      <c r="K490" s="99"/>
      <c r="L490" s="113"/>
      <c r="M490" s="113"/>
      <c r="N490" s="99"/>
      <c r="O490" s="99"/>
      <c r="P490" s="99"/>
      <c r="Q490" s="99"/>
      <c r="R490" s="99"/>
      <c r="S490" s="99"/>
      <c r="T490" s="99"/>
      <c r="U490" s="113"/>
      <c r="V490" s="99"/>
      <c r="W490" s="99"/>
      <c r="X490" s="99"/>
      <c r="Y490" s="99"/>
      <c r="Z490" s="99"/>
      <c r="AA490" s="99"/>
      <c r="AB490" s="99"/>
      <c r="AC490" s="99"/>
      <c r="AD490" s="99"/>
      <c r="AE490" s="99"/>
      <c r="AF490" s="99"/>
      <c r="AG490" s="99"/>
      <c r="AH490" s="99"/>
    </row>
    <row r="491" spans="1:34" ht="15.5" x14ac:dyDescent="0.35">
      <c r="A491" s="99"/>
      <c r="B491" s="99"/>
      <c r="C491" s="112"/>
      <c r="D491" s="99"/>
      <c r="E491" s="99"/>
      <c r="F491" s="99"/>
      <c r="G491" s="99"/>
      <c r="H491" s="99"/>
      <c r="I491" s="99"/>
      <c r="J491" s="99"/>
      <c r="K491" s="99"/>
      <c r="L491" s="113"/>
      <c r="M491" s="113"/>
      <c r="N491" s="99"/>
      <c r="O491" s="99"/>
      <c r="P491" s="99"/>
      <c r="Q491" s="99"/>
      <c r="R491" s="99"/>
      <c r="S491" s="99"/>
      <c r="T491" s="99"/>
      <c r="U491" s="113"/>
      <c r="V491" s="99"/>
      <c r="W491" s="99"/>
      <c r="X491" s="99"/>
      <c r="Y491" s="99"/>
      <c r="Z491" s="99"/>
      <c r="AA491" s="99"/>
      <c r="AB491" s="99"/>
      <c r="AC491" s="99"/>
      <c r="AD491" s="99"/>
      <c r="AE491" s="99"/>
      <c r="AF491" s="99"/>
      <c r="AG491" s="99"/>
      <c r="AH491" s="99"/>
    </row>
    <row r="492" spans="1:34" ht="15.5" x14ac:dyDescent="0.35">
      <c r="A492" s="99"/>
      <c r="B492" s="99"/>
      <c r="C492" s="112"/>
      <c r="D492" s="99"/>
      <c r="E492" s="99"/>
      <c r="F492" s="99"/>
      <c r="G492" s="99"/>
      <c r="H492" s="99"/>
      <c r="I492" s="99"/>
      <c r="J492" s="99"/>
      <c r="K492" s="99"/>
      <c r="L492" s="113"/>
      <c r="M492" s="113"/>
      <c r="N492" s="99"/>
      <c r="O492" s="99"/>
      <c r="P492" s="99"/>
      <c r="Q492" s="99"/>
      <c r="R492" s="99"/>
      <c r="S492" s="99"/>
      <c r="T492" s="99"/>
      <c r="U492" s="113"/>
      <c r="V492" s="99"/>
      <c r="W492" s="99"/>
      <c r="X492" s="99"/>
      <c r="Y492" s="99"/>
      <c r="Z492" s="99"/>
      <c r="AA492" s="99"/>
      <c r="AB492" s="99"/>
      <c r="AC492" s="99"/>
      <c r="AD492" s="99"/>
      <c r="AE492" s="99"/>
      <c r="AF492" s="99"/>
      <c r="AG492" s="99"/>
      <c r="AH492" s="99"/>
    </row>
    <row r="493" spans="1:34" ht="15.5" x14ac:dyDescent="0.35">
      <c r="A493" s="99"/>
      <c r="B493" s="99"/>
      <c r="C493" s="112"/>
      <c r="D493" s="99"/>
      <c r="E493" s="99"/>
      <c r="F493" s="99"/>
      <c r="G493" s="99"/>
      <c r="H493" s="99"/>
      <c r="I493" s="99"/>
      <c r="J493" s="99"/>
      <c r="K493" s="99"/>
      <c r="L493" s="113"/>
      <c r="M493" s="113"/>
      <c r="N493" s="99"/>
      <c r="O493" s="99"/>
      <c r="P493" s="99"/>
      <c r="Q493" s="99"/>
      <c r="R493" s="99"/>
      <c r="S493" s="99"/>
      <c r="T493" s="99"/>
      <c r="U493" s="113"/>
      <c r="V493" s="99"/>
      <c r="W493" s="99"/>
      <c r="X493" s="99"/>
      <c r="Y493" s="99"/>
      <c r="Z493" s="99"/>
      <c r="AA493" s="99"/>
      <c r="AB493" s="99"/>
      <c r="AC493" s="99"/>
      <c r="AD493" s="99"/>
      <c r="AE493" s="99"/>
      <c r="AF493" s="99"/>
      <c r="AG493" s="99"/>
      <c r="AH493" s="99"/>
    </row>
    <row r="494" spans="1:34" ht="15.5" x14ac:dyDescent="0.35">
      <c r="A494" s="99"/>
      <c r="B494" s="99"/>
      <c r="C494" s="112"/>
      <c r="D494" s="99"/>
      <c r="E494" s="99"/>
      <c r="F494" s="99"/>
      <c r="G494" s="99"/>
      <c r="H494" s="99"/>
      <c r="I494" s="99"/>
      <c r="J494" s="99"/>
      <c r="K494" s="99"/>
      <c r="L494" s="113"/>
      <c r="M494" s="113"/>
      <c r="N494" s="99"/>
      <c r="O494" s="99"/>
      <c r="P494" s="99"/>
      <c r="Q494" s="99"/>
      <c r="R494" s="99"/>
      <c r="S494" s="99"/>
      <c r="T494" s="99"/>
      <c r="U494" s="113"/>
      <c r="V494" s="99"/>
      <c r="W494" s="99"/>
      <c r="X494" s="99"/>
      <c r="Y494" s="99"/>
      <c r="Z494" s="99"/>
      <c r="AA494" s="99"/>
      <c r="AB494" s="99"/>
      <c r="AC494" s="99"/>
      <c r="AD494" s="99"/>
      <c r="AE494" s="99"/>
      <c r="AF494" s="99"/>
      <c r="AG494" s="99"/>
      <c r="AH494" s="99"/>
    </row>
    <row r="495" spans="1:34" ht="15.5" x14ac:dyDescent="0.35">
      <c r="A495" s="99"/>
      <c r="B495" s="99"/>
      <c r="C495" s="112"/>
      <c r="D495" s="99"/>
      <c r="E495" s="99"/>
      <c r="F495" s="99"/>
      <c r="G495" s="99"/>
      <c r="H495" s="99"/>
      <c r="I495" s="99"/>
      <c r="J495" s="99"/>
      <c r="K495" s="99"/>
      <c r="L495" s="113"/>
      <c r="M495" s="113"/>
      <c r="N495" s="99"/>
      <c r="O495" s="99"/>
      <c r="P495" s="99"/>
      <c r="Q495" s="99"/>
      <c r="R495" s="99"/>
      <c r="S495" s="99"/>
      <c r="T495" s="99"/>
      <c r="U495" s="113"/>
      <c r="V495" s="99"/>
      <c r="W495" s="99"/>
      <c r="X495" s="99"/>
      <c r="Y495" s="99"/>
      <c r="Z495" s="99"/>
      <c r="AA495" s="99"/>
      <c r="AB495" s="99"/>
      <c r="AC495" s="99"/>
      <c r="AD495" s="99"/>
      <c r="AE495" s="99"/>
      <c r="AF495" s="99"/>
      <c r="AG495" s="99"/>
      <c r="AH495" s="99"/>
    </row>
    <row r="496" spans="1:34" ht="15.5" x14ac:dyDescent="0.35">
      <c r="A496" s="99"/>
      <c r="B496" s="99"/>
      <c r="C496" s="112"/>
      <c r="D496" s="99"/>
      <c r="E496" s="99"/>
      <c r="F496" s="99"/>
      <c r="G496" s="99"/>
      <c r="H496" s="99"/>
      <c r="I496" s="99"/>
      <c r="J496" s="99"/>
      <c r="K496" s="99"/>
      <c r="L496" s="113"/>
      <c r="M496" s="113"/>
      <c r="N496" s="99"/>
      <c r="O496" s="99"/>
      <c r="P496" s="99"/>
      <c r="Q496" s="99"/>
      <c r="R496" s="99"/>
      <c r="S496" s="99"/>
      <c r="T496" s="99"/>
      <c r="U496" s="113"/>
      <c r="V496" s="99"/>
      <c r="W496" s="99"/>
      <c r="X496" s="99"/>
      <c r="Y496" s="99"/>
      <c r="Z496" s="99"/>
      <c r="AA496" s="99"/>
      <c r="AB496" s="99"/>
      <c r="AC496" s="99"/>
      <c r="AD496" s="99"/>
      <c r="AE496" s="99"/>
      <c r="AF496" s="99"/>
      <c r="AG496" s="99"/>
      <c r="AH496" s="99"/>
    </row>
    <row r="497" spans="1:34" ht="15.5" x14ac:dyDescent="0.35">
      <c r="A497" s="99"/>
      <c r="B497" s="99"/>
      <c r="C497" s="112"/>
      <c r="D497" s="99"/>
      <c r="E497" s="99"/>
      <c r="F497" s="99"/>
      <c r="G497" s="99"/>
      <c r="H497" s="99"/>
      <c r="I497" s="99"/>
      <c r="J497" s="99"/>
      <c r="K497" s="99"/>
      <c r="L497" s="113"/>
      <c r="M497" s="113"/>
      <c r="N497" s="99"/>
      <c r="O497" s="99"/>
      <c r="P497" s="99"/>
      <c r="Q497" s="99"/>
      <c r="R497" s="99"/>
      <c r="S497" s="99"/>
      <c r="T497" s="99"/>
      <c r="U497" s="113"/>
      <c r="V497" s="99"/>
      <c r="W497" s="99"/>
      <c r="X497" s="99"/>
      <c r="Y497" s="99"/>
      <c r="Z497" s="99"/>
      <c r="AA497" s="99"/>
      <c r="AB497" s="99"/>
      <c r="AC497" s="99"/>
      <c r="AD497" s="99"/>
      <c r="AE497" s="99"/>
      <c r="AF497" s="99"/>
      <c r="AG497" s="99"/>
      <c r="AH497" s="99"/>
    </row>
    <row r="498" spans="1:34" ht="15.5" x14ac:dyDescent="0.35">
      <c r="A498" s="99"/>
      <c r="B498" s="99"/>
      <c r="C498" s="112"/>
      <c r="D498" s="99"/>
      <c r="E498" s="99"/>
      <c r="F498" s="99"/>
      <c r="G498" s="99"/>
      <c r="H498" s="99"/>
      <c r="I498" s="99"/>
      <c r="J498" s="99"/>
      <c r="K498" s="99"/>
      <c r="L498" s="113"/>
      <c r="M498" s="113"/>
      <c r="N498" s="99"/>
      <c r="O498" s="99"/>
      <c r="P498" s="99"/>
      <c r="Q498" s="99"/>
      <c r="R498" s="99"/>
      <c r="S498" s="99"/>
      <c r="T498" s="99"/>
      <c r="U498" s="113"/>
      <c r="V498" s="99"/>
      <c r="W498" s="99"/>
      <c r="X498" s="99"/>
      <c r="Y498" s="99"/>
      <c r="Z498" s="99"/>
      <c r="AA498" s="99"/>
      <c r="AB498" s="99"/>
      <c r="AC498" s="99"/>
      <c r="AD498" s="99"/>
      <c r="AE498" s="99"/>
      <c r="AF498" s="99"/>
      <c r="AG498" s="99"/>
      <c r="AH498" s="99"/>
    </row>
    <row r="499" spans="1:34" ht="15.5" x14ac:dyDescent="0.35">
      <c r="A499" s="99"/>
      <c r="B499" s="99"/>
      <c r="C499" s="112"/>
      <c r="D499" s="99"/>
      <c r="E499" s="99"/>
      <c r="F499" s="99"/>
      <c r="G499" s="99"/>
      <c r="H499" s="99"/>
      <c r="I499" s="99"/>
      <c r="J499" s="99"/>
      <c r="K499" s="99"/>
      <c r="L499" s="113"/>
      <c r="M499" s="113"/>
      <c r="N499" s="99"/>
      <c r="O499" s="99"/>
      <c r="P499" s="99"/>
      <c r="Q499" s="99"/>
      <c r="R499" s="99"/>
      <c r="S499" s="99"/>
      <c r="T499" s="99"/>
      <c r="U499" s="113"/>
      <c r="V499" s="99"/>
      <c r="W499" s="99"/>
      <c r="X499" s="99"/>
      <c r="Y499" s="99"/>
      <c r="Z499" s="99"/>
      <c r="AA499" s="99"/>
      <c r="AB499" s="99"/>
      <c r="AC499" s="99"/>
      <c r="AD499" s="99"/>
      <c r="AE499" s="99"/>
      <c r="AF499" s="99"/>
      <c r="AG499" s="99"/>
      <c r="AH499" s="99"/>
    </row>
    <row r="500" spans="1:34" ht="15.5" x14ac:dyDescent="0.35">
      <c r="A500" s="99"/>
      <c r="B500" s="99"/>
      <c r="C500" s="112"/>
      <c r="D500" s="99"/>
      <c r="E500" s="99"/>
      <c r="F500" s="99"/>
      <c r="G500" s="99"/>
      <c r="H500" s="99"/>
      <c r="I500" s="99"/>
      <c r="J500" s="99"/>
      <c r="K500" s="99"/>
      <c r="L500" s="113"/>
      <c r="M500" s="113"/>
      <c r="N500" s="99"/>
      <c r="O500" s="99"/>
      <c r="P500" s="99"/>
      <c r="Q500" s="99"/>
      <c r="R500" s="99"/>
      <c r="S500" s="99"/>
      <c r="T500" s="99"/>
      <c r="U500" s="113"/>
      <c r="V500" s="99"/>
      <c r="W500" s="99"/>
      <c r="X500" s="99"/>
      <c r="Y500" s="99"/>
      <c r="Z500" s="99"/>
      <c r="AA500" s="99"/>
      <c r="AB500" s="99"/>
      <c r="AC500" s="99"/>
      <c r="AD500" s="99"/>
      <c r="AE500" s="99"/>
      <c r="AF500" s="99"/>
      <c r="AG500" s="99"/>
      <c r="AH500" s="99"/>
    </row>
    <row r="501" spans="1:34" ht="15.5" x14ac:dyDescent="0.35">
      <c r="A501" s="99"/>
      <c r="B501" s="99"/>
      <c r="C501" s="112"/>
      <c r="D501" s="99"/>
      <c r="E501" s="99"/>
      <c r="F501" s="99"/>
      <c r="G501" s="99"/>
      <c r="H501" s="99"/>
      <c r="I501" s="99"/>
      <c r="J501" s="99"/>
      <c r="K501" s="99"/>
      <c r="L501" s="113"/>
      <c r="M501" s="113"/>
      <c r="N501" s="99"/>
      <c r="O501" s="99"/>
      <c r="P501" s="99"/>
      <c r="Q501" s="99"/>
      <c r="R501" s="99"/>
      <c r="S501" s="99"/>
      <c r="T501" s="99"/>
      <c r="U501" s="113"/>
      <c r="V501" s="99"/>
      <c r="W501" s="99"/>
      <c r="X501" s="99"/>
      <c r="Y501" s="99"/>
      <c r="Z501" s="99"/>
      <c r="AA501" s="99"/>
      <c r="AB501" s="99"/>
      <c r="AC501" s="99"/>
      <c r="AD501" s="99"/>
      <c r="AE501" s="99"/>
      <c r="AF501" s="99"/>
      <c r="AG501" s="99"/>
      <c r="AH501" s="99"/>
    </row>
    <row r="502" spans="1:34" ht="15.5" x14ac:dyDescent="0.35">
      <c r="A502" s="99"/>
      <c r="B502" s="99"/>
      <c r="C502" s="112"/>
      <c r="D502" s="99"/>
      <c r="E502" s="99"/>
      <c r="F502" s="99"/>
      <c r="G502" s="99"/>
      <c r="H502" s="99"/>
      <c r="I502" s="99"/>
      <c r="J502" s="99"/>
      <c r="K502" s="99"/>
      <c r="L502" s="113"/>
      <c r="M502" s="113"/>
      <c r="N502" s="99"/>
      <c r="O502" s="99"/>
      <c r="P502" s="99"/>
      <c r="Q502" s="99"/>
      <c r="R502" s="99"/>
      <c r="S502" s="99"/>
      <c r="T502" s="99"/>
      <c r="U502" s="113"/>
      <c r="V502" s="99"/>
      <c r="W502" s="99"/>
      <c r="X502" s="99"/>
      <c r="Y502" s="99"/>
      <c r="Z502" s="99"/>
      <c r="AA502" s="99"/>
      <c r="AB502" s="99"/>
      <c r="AC502" s="99"/>
      <c r="AD502" s="99"/>
      <c r="AE502" s="99"/>
      <c r="AF502" s="99"/>
      <c r="AG502" s="99"/>
      <c r="AH502" s="99"/>
    </row>
    <row r="503" spans="1:34" ht="15.5" x14ac:dyDescent="0.35">
      <c r="A503" s="99"/>
      <c r="B503" s="99"/>
      <c r="C503" s="112"/>
      <c r="D503" s="99"/>
      <c r="E503" s="99"/>
      <c r="F503" s="99"/>
      <c r="G503" s="99"/>
      <c r="H503" s="99"/>
      <c r="I503" s="99"/>
      <c r="J503" s="99"/>
      <c r="K503" s="99"/>
      <c r="L503" s="113"/>
      <c r="M503" s="113"/>
      <c r="N503" s="99"/>
      <c r="O503" s="99"/>
      <c r="P503" s="99"/>
      <c r="Q503" s="99"/>
      <c r="R503" s="99"/>
      <c r="S503" s="99"/>
      <c r="T503" s="99"/>
      <c r="U503" s="113"/>
      <c r="V503" s="99"/>
      <c r="W503" s="99"/>
      <c r="X503" s="99"/>
      <c r="Y503" s="99"/>
      <c r="Z503" s="99"/>
      <c r="AA503" s="99"/>
      <c r="AB503" s="99"/>
      <c r="AC503" s="99"/>
      <c r="AD503" s="99"/>
      <c r="AE503" s="99"/>
      <c r="AF503" s="99"/>
      <c r="AG503" s="99"/>
      <c r="AH503" s="99"/>
    </row>
    <row r="504" spans="1:34" ht="15.5" x14ac:dyDescent="0.35">
      <c r="A504" s="99"/>
      <c r="B504" s="99"/>
      <c r="C504" s="112"/>
      <c r="D504" s="99"/>
      <c r="E504" s="99"/>
      <c r="F504" s="99"/>
      <c r="G504" s="99"/>
      <c r="H504" s="99"/>
      <c r="I504" s="99"/>
      <c r="J504" s="99"/>
      <c r="K504" s="99"/>
      <c r="L504" s="113"/>
      <c r="M504" s="113"/>
      <c r="N504" s="99"/>
      <c r="O504" s="99"/>
      <c r="P504" s="99"/>
      <c r="Q504" s="99"/>
      <c r="R504" s="99"/>
      <c r="S504" s="99"/>
      <c r="T504" s="99"/>
      <c r="U504" s="113"/>
      <c r="V504" s="99"/>
      <c r="W504" s="99"/>
      <c r="X504" s="99"/>
      <c r="Y504" s="99"/>
      <c r="Z504" s="99"/>
      <c r="AA504" s="99"/>
      <c r="AB504" s="99"/>
      <c r="AC504" s="99"/>
      <c r="AD504" s="99"/>
      <c r="AE504" s="99"/>
      <c r="AF504" s="99"/>
      <c r="AG504" s="99"/>
      <c r="AH504" s="99"/>
    </row>
    <row r="505" spans="1:34" ht="15.5" x14ac:dyDescent="0.35">
      <c r="A505" s="99"/>
      <c r="B505" s="99"/>
      <c r="C505" s="112"/>
      <c r="D505" s="99"/>
      <c r="E505" s="99"/>
      <c r="F505" s="99"/>
      <c r="G505" s="99"/>
      <c r="H505" s="99"/>
      <c r="I505" s="99"/>
      <c r="J505" s="99"/>
      <c r="K505" s="99"/>
      <c r="L505" s="113"/>
      <c r="M505" s="113"/>
      <c r="N505" s="99"/>
      <c r="O505" s="99"/>
      <c r="P505" s="99"/>
      <c r="Q505" s="99"/>
      <c r="R505" s="99"/>
      <c r="S505" s="99"/>
      <c r="T505" s="99"/>
      <c r="U505" s="113"/>
      <c r="V505" s="99"/>
      <c r="W505" s="99"/>
      <c r="X505" s="99"/>
      <c r="Y505" s="99"/>
      <c r="Z505" s="99"/>
      <c r="AA505" s="99"/>
      <c r="AB505" s="99"/>
      <c r="AC505" s="99"/>
      <c r="AD505" s="99"/>
      <c r="AE505" s="99"/>
      <c r="AF505" s="99"/>
      <c r="AG505" s="99"/>
      <c r="AH505" s="99"/>
    </row>
    <row r="506" spans="1:34" ht="15.5" x14ac:dyDescent="0.35">
      <c r="A506" s="99"/>
      <c r="B506" s="99"/>
      <c r="C506" s="112"/>
      <c r="D506" s="99"/>
      <c r="E506" s="99"/>
      <c r="F506" s="99"/>
      <c r="G506" s="99"/>
      <c r="H506" s="99"/>
      <c r="I506" s="99"/>
      <c r="J506" s="99"/>
      <c r="K506" s="99"/>
      <c r="L506" s="113"/>
      <c r="M506" s="113"/>
      <c r="N506" s="99"/>
      <c r="O506" s="99"/>
      <c r="P506" s="99"/>
      <c r="Q506" s="99"/>
      <c r="R506" s="99"/>
      <c r="S506" s="99"/>
      <c r="T506" s="99"/>
      <c r="U506" s="113"/>
      <c r="V506" s="99"/>
      <c r="W506" s="99"/>
      <c r="X506" s="99"/>
      <c r="Y506" s="99"/>
      <c r="Z506" s="99"/>
      <c r="AA506" s="99"/>
      <c r="AB506" s="99"/>
      <c r="AC506" s="99"/>
      <c r="AD506" s="99"/>
      <c r="AE506" s="99"/>
      <c r="AF506" s="99"/>
      <c r="AG506" s="99"/>
      <c r="AH506" s="99"/>
    </row>
    <row r="507" spans="1:34" ht="15.5" x14ac:dyDescent="0.35">
      <c r="A507" s="99"/>
      <c r="B507" s="99"/>
      <c r="C507" s="112"/>
      <c r="D507" s="99"/>
      <c r="E507" s="99"/>
      <c r="F507" s="99"/>
      <c r="G507" s="99"/>
      <c r="H507" s="99"/>
      <c r="I507" s="99"/>
      <c r="J507" s="99"/>
      <c r="K507" s="99"/>
      <c r="L507" s="113"/>
      <c r="M507" s="113"/>
      <c r="N507" s="99"/>
      <c r="O507" s="99"/>
      <c r="P507" s="99"/>
      <c r="Q507" s="99"/>
      <c r="R507" s="99"/>
      <c r="S507" s="99"/>
      <c r="T507" s="99"/>
      <c r="U507" s="113"/>
      <c r="V507" s="99"/>
      <c r="W507" s="99"/>
      <c r="X507" s="99"/>
      <c r="Y507" s="99"/>
      <c r="Z507" s="99"/>
      <c r="AA507" s="99"/>
      <c r="AB507" s="99"/>
      <c r="AC507" s="99"/>
      <c r="AD507" s="99"/>
      <c r="AE507" s="99"/>
      <c r="AF507" s="99"/>
      <c r="AG507" s="99"/>
      <c r="AH507" s="99"/>
    </row>
    <row r="508" spans="1:34" ht="15.5" x14ac:dyDescent="0.35">
      <c r="A508" s="99"/>
      <c r="B508" s="99"/>
      <c r="C508" s="112"/>
      <c r="D508" s="99"/>
      <c r="E508" s="99"/>
      <c r="F508" s="99"/>
      <c r="G508" s="99"/>
      <c r="H508" s="99"/>
      <c r="I508" s="99"/>
      <c r="J508" s="99"/>
      <c r="K508" s="99"/>
      <c r="L508" s="113"/>
      <c r="M508" s="113"/>
      <c r="N508" s="99"/>
      <c r="O508" s="99"/>
      <c r="P508" s="99"/>
      <c r="Q508" s="99"/>
      <c r="R508" s="99"/>
      <c r="S508" s="99"/>
      <c r="T508" s="99"/>
      <c r="U508" s="113"/>
      <c r="V508" s="99"/>
      <c r="W508" s="99"/>
      <c r="X508" s="99"/>
      <c r="Y508" s="99"/>
      <c r="Z508" s="99"/>
      <c r="AA508" s="99"/>
      <c r="AB508" s="99"/>
      <c r="AC508" s="99"/>
      <c r="AD508" s="99"/>
      <c r="AE508" s="99"/>
      <c r="AF508" s="99"/>
      <c r="AG508" s="99"/>
      <c r="AH508" s="99"/>
    </row>
    <row r="509" spans="1:34" ht="15.5" x14ac:dyDescent="0.35">
      <c r="A509" s="99"/>
      <c r="B509" s="99"/>
      <c r="C509" s="112"/>
      <c r="D509" s="99"/>
      <c r="E509" s="99"/>
      <c r="F509" s="99"/>
      <c r="G509" s="99"/>
      <c r="H509" s="99"/>
      <c r="I509" s="99"/>
      <c r="J509" s="99"/>
      <c r="K509" s="99"/>
      <c r="L509" s="113"/>
      <c r="M509" s="113"/>
      <c r="N509" s="99"/>
      <c r="O509" s="99"/>
      <c r="P509" s="99"/>
      <c r="Q509" s="99"/>
      <c r="R509" s="99"/>
      <c r="S509" s="99"/>
      <c r="T509" s="99"/>
      <c r="U509" s="113"/>
      <c r="V509" s="99"/>
      <c r="W509" s="99"/>
      <c r="X509" s="99"/>
      <c r="Y509" s="99"/>
      <c r="Z509" s="99"/>
      <c r="AA509" s="99"/>
      <c r="AB509" s="99"/>
      <c r="AC509" s="99"/>
      <c r="AD509" s="99"/>
      <c r="AE509" s="99"/>
      <c r="AF509" s="99"/>
      <c r="AG509" s="99"/>
      <c r="AH509" s="99"/>
    </row>
    <row r="510" spans="1:34" ht="15.5" x14ac:dyDescent="0.35">
      <c r="A510" s="99"/>
      <c r="B510" s="99"/>
      <c r="C510" s="112"/>
      <c r="D510" s="99"/>
      <c r="E510" s="99"/>
      <c r="F510" s="99"/>
      <c r="G510" s="99"/>
      <c r="H510" s="99"/>
      <c r="I510" s="99"/>
      <c r="J510" s="99"/>
      <c r="K510" s="99"/>
      <c r="L510" s="113"/>
      <c r="M510" s="113"/>
      <c r="N510" s="99"/>
      <c r="O510" s="99"/>
      <c r="P510" s="99"/>
      <c r="Q510" s="99"/>
      <c r="R510" s="99"/>
      <c r="S510" s="99"/>
      <c r="T510" s="99"/>
      <c r="U510" s="113"/>
      <c r="V510" s="99"/>
      <c r="W510" s="99"/>
      <c r="X510" s="99"/>
      <c r="Y510" s="99"/>
      <c r="Z510" s="99"/>
      <c r="AA510" s="99"/>
      <c r="AB510" s="99"/>
      <c r="AC510" s="99"/>
      <c r="AD510" s="99"/>
      <c r="AE510" s="99"/>
      <c r="AF510" s="99"/>
      <c r="AG510" s="99"/>
      <c r="AH510" s="99"/>
    </row>
    <row r="511" spans="1:34" ht="15.5" x14ac:dyDescent="0.35">
      <c r="A511" s="99"/>
      <c r="B511" s="99"/>
      <c r="C511" s="112"/>
      <c r="D511" s="99"/>
      <c r="E511" s="99"/>
      <c r="F511" s="99"/>
      <c r="G511" s="99"/>
      <c r="H511" s="99"/>
      <c r="I511" s="99"/>
      <c r="J511" s="99"/>
      <c r="K511" s="99"/>
      <c r="L511" s="113"/>
      <c r="M511" s="113"/>
      <c r="N511" s="99"/>
      <c r="O511" s="99"/>
      <c r="P511" s="99"/>
      <c r="Q511" s="99"/>
      <c r="R511" s="99"/>
      <c r="S511" s="99"/>
      <c r="T511" s="99"/>
      <c r="U511" s="113"/>
      <c r="V511" s="99"/>
      <c r="W511" s="99"/>
      <c r="X511" s="99"/>
      <c r="Y511" s="99"/>
      <c r="Z511" s="99"/>
      <c r="AA511" s="99"/>
      <c r="AB511" s="99"/>
      <c r="AC511" s="99"/>
      <c r="AD511" s="99"/>
      <c r="AE511" s="99"/>
      <c r="AF511" s="99"/>
      <c r="AG511" s="99"/>
      <c r="AH511" s="99"/>
    </row>
    <row r="512" spans="1:34" ht="15.5" x14ac:dyDescent="0.35">
      <c r="A512" s="99"/>
      <c r="B512" s="99"/>
      <c r="C512" s="112"/>
      <c r="D512" s="99"/>
      <c r="E512" s="99"/>
      <c r="F512" s="99"/>
      <c r="G512" s="99"/>
      <c r="H512" s="99"/>
      <c r="I512" s="99"/>
      <c r="J512" s="99"/>
      <c r="K512" s="99"/>
      <c r="L512" s="113"/>
      <c r="M512" s="113"/>
      <c r="N512" s="99"/>
      <c r="O512" s="99"/>
      <c r="P512" s="99"/>
      <c r="Q512" s="99"/>
      <c r="R512" s="99"/>
      <c r="S512" s="99"/>
      <c r="T512" s="99"/>
      <c r="U512" s="113"/>
      <c r="V512" s="99"/>
      <c r="W512" s="99"/>
      <c r="X512" s="99"/>
      <c r="Y512" s="99"/>
      <c r="Z512" s="99"/>
      <c r="AA512" s="99"/>
      <c r="AB512" s="99"/>
      <c r="AC512" s="99"/>
      <c r="AD512" s="99"/>
      <c r="AE512" s="99"/>
      <c r="AF512" s="99"/>
      <c r="AG512" s="99"/>
      <c r="AH512" s="99"/>
    </row>
    <row r="513" spans="1:34" ht="15.5" x14ac:dyDescent="0.35">
      <c r="A513" s="99"/>
      <c r="B513" s="99"/>
      <c r="C513" s="112"/>
      <c r="D513" s="99"/>
      <c r="E513" s="99"/>
      <c r="F513" s="99"/>
      <c r="G513" s="99"/>
      <c r="H513" s="99"/>
      <c r="I513" s="99"/>
      <c r="J513" s="99"/>
      <c r="K513" s="99"/>
      <c r="L513" s="113"/>
      <c r="M513" s="113"/>
      <c r="N513" s="99"/>
      <c r="O513" s="99"/>
      <c r="P513" s="99"/>
      <c r="Q513" s="99"/>
      <c r="R513" s="99"/>
      <c r="S513" s="99"/>
      <c r="T513" s="99"/>
      <c r="U513" s="113"/>
      <c r="V513" s="99"/>
      <c r="W513" s="99"/>
      <c r="X513" s="99"/>
      <c r="Y513" s="99"/>
      <c r="Z513" s="99"/>
      <c r="AA513" s="99"/>
      <c r="AB513" s="99"/>
      <c r="AC513" s="99"/>
      <c r="AD513" s="99"/>
      <c r="AE513" s="99"/>
      <c r="AF513" s="99"/>
      <c r="AG513" s="99"/>
      <c r="AH513" s="99"/>
    </row>
    <row r="514" spans="1:34" ht="15.5" x14ac:dyDescent="0.35">
      <c r="A514" s="99"/>
      <c r="B514" s="99"/>
      <c r="C514" s="112"/>
      <c r="D514" s="99"/>
      <c r="E514" s="99"/>
      <c r="F514" s="99"/>
      <c r="G514" s="99"/>
      <c r="H514" s="99"/>
      <c r="I514" s="99"/>
      <c r="J514" s="99"/>
      <c r="K514" s="99"/>
      <c r="L514" s="113"/>
      <c r="M514" s="113"/>
      <c r="N514" s="99"/>
      <c r="O514" s="99"/>
      <c r="P514" s="99"/>
      <c r="Q514" s="99"/>
      <c r="R514" s="99"/>
      <c r="S514" s="99"/>
      <c r="T514" s="99"/>
      <c r="U514" s="113"/>
      <c r="V514" s="99"/>
      <c r="W514" s="99"/>
      <c r="X514" s="99"/>
      <c r="Y514" s="99"/>
      <c r="Z514" s="99"/>
      <c r="AA514" s="99"/>
      <c r="AB514" s="99"/>
      <c r="AC514" s="99"/>
      <c r="AD514" s="99"/>
      <c r="AE514" s="99"/>
      <c r="AF514" s="99"/>
      <c r="AG514" s="99"/>
      <c r="AH514" s="99"/>
    </row>
    <row r="515" spans="1:34" ht="15.5" x14ac:dyDescent="0.35">
      <c r="A515" s="99"/>
      <c r="B515" s="99"/>
      <c r="C515" s="112"/>
      <c r="D515" s="99"/>
      <c r="E515" s="99"/>
      <c r="F515" s="99"/>
      <c r="G515" s="99"/>
      <c r="H515" s="99"/>
      <c r="I515" s="99"/>
      <c r="J515" s="99"/>
      <c r="K515" s="99"/>
      <c r="L515" s="113"/>
      <c r="M515" s="113"/>
      <c r="N515" s="99"/>
      <c r="O515" s="99"/>
      <c r="P515" s="99"/>
      <c r="Q515" s="99"/>
      <c r="R515" s="99"/>
      <c r="S515" s="99"/>
      <c r="T515" s="99"/>
      <c r="U515" s="113"/>
      <c r="V515" s="99"/>
      <c r="W515" s="99"/>
      <c r="X515" s="99"/>
      <c r="Y515" s="99"/>
      <c r="Z515" s="99"/>
      <c r="AA515" s="99"/>
      <c r="AB515" s="99"/>
      <c r="AC515" s="99"/>
      <c r="AD515" s="99"/>
      <c r="AE515" s="99"/>
      <c r="AF515" s="99"/>
      <c r="AG515" s="99"/>
      <c r="AH515" s="99"/>
    </row>
    <row r="516" spans="1:34" ht="15.5" x14ac:dyDescent="0.35">
      <c r="A516" s="99"/>
      <c r="B516" s="99"/>
      <c r="C516" s="112"/>
      <c r="D516" s="99"/>
      <c r="E516" s="99"/>
      <c r="F516" s="99"/>
      <c r="G516" s="99"/>
      <c r="H516" s="99"/>
      <c r="I516" s="99"/>
      <c r="J516" s="99"/>
      <c r="K516" s="99"/>
      <c r="L516" s="113"/>
      <c r="M516" s="113"/>
      <c r="N516" s="99"/>
      <c r="O516" s="99"/>
      <c r="P516" s="99"/>
      <c r="Q516" s="99"/>
      <c r="R516" s="99"/>
      <c r="S516" s="99"/>
      <c r="T516" s="99"/>
      <c r="U516" s="113"/>
      <c r="V516" s="99"/>
      <c r="W516" s="99"/>
      <c r="X516" s="99"/>
      <c r="Y516" s="99"/>
      <c r="Z516" s="99"/>
      <c r="AA516" s="99"/>
      <c r="AB516" s="99"/>
      <c r="AC516" s="99"/>
      <c r="AD516" s="99"/>
      <c r="AE516" s="99"/>
      <c r="AF516" s="99"/>
      <c r="AG516" s="99"/>
      <c r="AH516" s="99"/>
    </row>
    <row r="517" spans="1:34" ht="15.5" x14ac:dyDescent="0.35">
      <c r="A517" s="99"/>
      <c r="B517" s="99"/>
      <c r="C517" s="112"/>
      <c r="D517" s="99"/>
      <c r="E517" s="99"/>
      <c r="F517" s="99"/>
      <c r="G517" s="99"/>
      <c r="H517" s="99"/>
      <c r="I517" s="99"/>
      <c r="J517" s="99"/>
      <c r="K517" s="99"/>
      <c r="L517" s="113"/>
      <c r="M517" s="113"/>
      <c r="N517" s="99"/>
      <c r="O517" s="99"/>
      <c r="P517" s="99"/>
      <c r="Q517" s="99"/>
      <c r="R517" s="99"/>
      <c r="S517" s="99"/>
      <c r="T517" s="99"/>
      <c r="U517" s="113"/>
      <c r="V517" s="99"/>
      <c r="W517" s="99"/>
      <c r="X517" s="99"/>
      <c r="Y517" s="99"/>
      <c r="Z517" s="99"/>
      <c r="AA517" s="99"/>
      <c r="AB517" s="99"/>
      <c r="AC517" s="99"/>
      <c r="AD517" s="99"/>
      <c r="AE517" s="99"/>
      <c r="AF517" s="99"/>
      <c r="AG517" s="99"/>
      <c r="AH517" s="99"/>
    </row>
    <row r="518" spans="1:34" ht="15.5" x14ac:dyDescent="0.35">
      <c r="A518" s="99"/>
      <c r="B518" s="99"/>
      <c r="C518" s="112"/>
      <c r="D518" s="99"/>
      <c r="E518" s="99"/>
      <c r="F518" s="99"/>
      <c r="G518" s="99"/>
      <c r="H518" s="99"/>
      <c r="I518" s="99"/>
      <c r="J518" s="99"/>
      <c r="K518" s="99"/>
      <c r="L518" s="113"/>
      <c r="M518" s="113"/>
      <c r="N518" s="99"/>
      <c r="O518" s="99"/>
      <c r="P518" s="99"/>
      <c r="Q518" s="99"/>
      <c r="R518" s="99"/>
      <c r="S518" s="99"/>
      <c r="T518" s="99"/>
      <c r="U518" s="113"/>
      <c r="V518" s="99"/>
      <c r="W518" s="99"/>
      <c r="X518" s="99"/>
      <c r="Y518" s="99"/>
      <c r="Z518" s="99"/>
      <c r="AA518" s="99"/>
      <c r="AB518" s="99"/>
      <c r="AC518" s="99"/>
      <c r="AD518" s="99"/>
      <c r="AE518" s="99"/>
      <c r="AF518" s="99"/>
      <c r="AG518" s="99"/>
      <c r="AH518" s="99"/>
    </row>
    <row r="519" spans="1:34" ht="15.5" x14ac:dyDescent="0.35">
      <c r="A519" s="99"/>
      <c r="B519" s="99"/>
      <c r="C519" s="112"/>
      <c r="D519" s="99"/>
      <c r="E519" s="99"/>
      <c r="F519" s="99"/>
      <c r="G519" s="99"/>
      <c r="H519" s="99"/>
      <c r="I519" s="99"/>
      <c r="J519" s="99"/>
      <c r="K519" s="99"/>
      <c r="L519" s="113"/>
      <c r="M519" s="113"/>
      <c r="N519" s="99"/>
      <c r="O519" s="99"/>
      <c r="P519" s="99"/>
      <c r="Q519" s="99"/>
      <c r="R519" s="99"/>
      <c r="S519" s="99"/>
      <c r="T519" s="99"/>
      <c r="U519" s="113"/>
      <c r="V519" s="99"/>
      <c r="W519" s="99"/>
      <c r="X519" s="99"/>
      <c r="Y519" s="99"/>
      <c r="Z519" s="99"/>
      <c r="AA519" s="99"/>
      <c r="AB519" s="99"/>
      <c r="AC519" s="99"/>
      <c r="AD519" s="99"/>
      <c r="AE519" s="99"/>
      <c r="AF519" s="99"/>
      <c r="AG519" s="99"/>
      <c r="AH519" s="99"/>
    </row>
    <row r="520" spans="1:34" ht="15.5" x14ac:dyDescent="0.35">
      <c r="A520" s="99"/>
      <c r="B520" s="99"/>
      <c r="C520" s="112"/>
      <c r="D520" s="99"/>
      <c r="E520" s="99"/>
      <c r="F520" s="99"/>
      <c r="G520" s="99"/>
      <c r="H520" s="99"/>
      <c r="I520" s="99"/>
      <c r="J520" s="99"/>
      <c r="K520" s="99"/>
      <c r="L520" s="113"/>
      <c r="M520" s="113"/>
      <c r="N520" s="99"/>
      <c r="O520" s="99"/>
      <c r="P520" s="99"/>
      <c r="Q520" s="99"/>
      <c r="R520" s="99"/>
      <c r="S520" s="99"/>
      <c r="T520" s="99"/>
      <c r="U520" s="113"/>
      <c r="V520" s="99"/>
      <c r="W520" s="99"/>
      <c r="X520" s="99"/>
      <c r="Y520" s="99"/>
      <c r="Z520" s="99"/>
      <c r="AA520" s="99"/>
      <c r="AB520" s="99"/>
      <c r="AC520" s="99"/>
      <c r="AD520" s="99"/>
      <c r="AE520" s="99"/>
      <c r="AF520" s="99"/>
      <c r="AG520" s="99"/>
      <c r="AH520" s="99"/>
    </row>
    <row r="521" spans="1:34" ht="15.5" x14ac:dyDescent="0.35">
      <c r="A521" s="99"/>
      <c r="B521" s="99"/>
      <c r="C521" s="112"/>
      <c r="D521" s="99"/>
      <c r="E521" s="99"/>
      <c r="F521" s="99"/>
      <c r="G521" s="99"/>
      <c r="H521" s="99"/>
      <c r="I521" s="99"/>
      <c r="J521" s="99"/>
      <c r="K521" s="99"/>
      <c r="L521" s="113"/>
      <c r="M521" s="113"/>
      <c r="N521" s="99"/>
      <c r="O521" s="99"/>
      <c r="P521" s="99"/>
      <c r="Q521" s="99"/>
      <c r="R521" s="99"/>
      <c r="S521" s="99"/>
      <c r="T521" s="99"/>
      <c r="U521" s="113"/>
      <c r="V521" s="99"/>
      <c r="W521" s="99"/>
      <c r="X521" s="99"/>
      <c r="Y521" s="99"/>
      <c r="Z521" s="99"/>
      <c r="AA521" s="99"/>
      <c r="AB521" s="99"/>
      <c r="AC521" s="99"/>
      <c r="AD521" s="99"/>
      <c r="AE521" s="99"/>
      <c r="AF521" s="99"/>
      <c r="AG521" s="99"/>
      <c r="AH521" s="99"/>
    </row>
    <row r="522" spans="1:34" ht="15.5" x14ac:dyDescent="0.35">
      <c r="A522" s="99"/>
      <c r="B522" s="99"/>
      <c r="C522" s="112"/>
      <c r="D522" s="99"/>
      <c r="E522" s="99"/>
      <c r="F522" s="99"/>
      <c r="G522" s="99"/>
      <c r="H522" s="99"/>
      <c r="I522" s="99"/>
      <c r="J522" s="99"/>
      <c r="K522" s="99"/>
      <c r="L522" s="113"/>
      <c r="M522" s="113"/>
      <c r="N522" s="99"/>
      <c r="O522" s="99"/>
      <c r="P522" s="99"/>
      <c r="Q522" s="99"/>
      <c r="R522" s="99"/>
      <c r="S522" s="99"/>
      <c r="T522" s="99"/>
      <c r="U522" s="113"/>
      <c r="V522" s="99"/>
      <c r="W522" s="99"/>
      <c r="X522" s="99"/>
      <c r="Y522" s="99"/>
      <c r="Z522" s="99"/>
      <c r="AA522" s="99"/>
      <c r="AB522" s="99"/>
      <c r="AC522" s="99"/>
      <c r="AD522" s="99"/>
      <c r="AE522" s="99"/>
      <c r="AF522" s="99"/>
      <c r="AG522" s="99"/>
      <c r="AH522" s="99"/>
    </row>
    <row r="523" spans="1:34" ht="15.5" x14ac:dyDescent="0.35">
      <c r="A523" s="99"/>
      <c r="B523" s="99"/>
      <c r="C523" s="112"/>
      <c r="D523" s="99"/>
      <c r="E523" s="99"/>
      <c r="F523" s="99"/>
      <c r="G523" s="99"/>
      <c r="H523" s="99"/>
      <c r="I523" s="99"/>
      <c r="J523" s="99"/>
      <c r="K523" s="99"/>
      <c r="L523" s="113"/>
      <c r="M523" s="113"/>
      <c r="N523" s="99"/>
      <c r="O523" s="99"/>
      <c r="P523" s="99"/>
      <c r="Q523" s="99"/>
      <c r="R523" s="99"/>
      <c r="S523" s="99"/>
      <c r="T523" s="99"/>
      <c r="U523" s="113"/>
      <c r="V523" s="99"/>
      <c r="W523" s="99"/>
      <c r="X523" s="99"/>
      <c r="Y523" s="99"/>
      <c r="Z523" s="99"/>
      <c r="AA523" s="99"/>
      <c r="AB523" s="99"/>
      <c r="AC523" s="99"/>
      <c r="AD523" s="99"/>
      <c r="AE523" s="99"/>
      <c r="AF523" s="99"/>
      <c r="AG523" s="99"/>
      <c r="AH523" s="99"/>
    </row>
    <row r="524" spans="1:34" ht="15.5" x14ac:dyDescent="0.35">
      <c r="A524" s="99"/>
      <c r="B524" s="99"/>
      <c r="C524" s="112"/>
      <c r="D524" s="99"/>
      <c r="E524" s="99"/>
      <c r="F524" s="99"/>
      <c r="G524" s="99"/>
      <c r="H524" s="99"/>
      <c r="I524" s="99"/>
      <c r="J524" s="99"/>
      <c r="K524" s="99"/>
      <c r="L524" s="113"/>
      <c r="M524" s="113"/>
      <c r="N524" s="99"/>
      <c r="O524" s="99"/>
      <c r="P524" s="99"/>
      <c r="Q524" s="99"/>
      <c r="R524" s="99"/>
      <c r="S524" s="99"/>
      <c r="T524" s="99"/>
      <c r="U524" s="113"/>
      <c r="V524" s="99"/>
      <c r="W524" s="99"/>
      <c r="X524" s="99"/>
      <c r="Y524" s="99"/>
      <c r="Z524" s="99"/>
      <c r="AA524" s="99"/>
      <c r="AB524" s="99"/>
      <c r="AC524" s="99"/>
      <c r="AD524" s="99"/>
      <c r="AE524" s="99"/>
      <c r="AF524" s="99"/>
      <c r="AG524" s="99"/>
      <c r="AH524" s="99"/>
    </row>
    <row r="525" spans="1:34" ht="15.5" x14ac:dyDescent="0.35">
      <c r="A525" s="99"/>
      <c r="B525" s="99"/>
      <c r="C525" s="112"/>
      <c r="D525" s="99"/>
      <c r="E525" s="99"/>
      <c r="F525" s="99"/>
      <c r="G525" s="99"/>
      <c r="H525" s="99"/>
      <c r="I525" s="99"/>
      <c r="J525" s="99"/>
      <c r="K525" s="99"/>
      <c r="L525" s="113"/>
      <c r="M525" s="113"/>
      <c r="N525" s="99"/>
      <c r="O525" s="99"/>
      <c r="P525" s="99"/>
      <c r="Q525" s="99"/>
      <c r="R525" s="99"/>
      <c r="S525" s="99"/>
      <c r="T525" s="99"/>
      <c r="U525" s="113"/>
      <c r="V525" s="99"/>
      <c r="W525" s="99"/>
      <c r="X525" s="99"/>
      <c r="Y525" s="99"/>
      <c r="Z525" s="99"/>
      <c r="AA525" s="99"/>
      <c r="AB525" s="99"/>
      <c r="AC525" s="99"/>
      <c r="AD525" s="99"/>
      <c r="AE525" s="99"/>
      <c r="AF525" s="99"/>
      <c r="AG525" s="99"/>
      <c r="AH525" s="99"/>
    </row>
    <row r="526" spans="1:34" ht="15.5" x14ac:dyDescent="0.35">
      <c r="A526" s="99"/>
      <c r="B526" s="99"/>
      <c r="C526" s="112"/>
      <c r="D526" s="99"/>
      <c r="E526" s="99"/>
      <c r="F526" s="99"/>
      <c r="G526" s="99"/>
      <c r="H526" s="99"/>
      <c r="I526" s="99"/>
      <c r="J526" s="99"/>
      <c r="K526" s="99"/>
      <c r="L526" s="113"/>
      <c r="M526" s="113"/>
      <c r="N526" s="99"/>
      <c r="O526" s="99"/>
      <c r="P526" s="99"/>
      <c r="Q526" s="99"/>
      <c r="R526" s="99"/>
      <c r="S526" s="99"/>
      <c r="T526" s="99"/>
      <c r="U526" s="113"/>
      <c r="V526" s="99"/>
      <c r="W526" s="99"/>
      <c r="X526" s="99"/>
      <c r="Y526" s="99"/>
      <c r="Z526" s="99"/>
      <c r="AA526" s="99"/>
      <c r="AB526" s="99"/>
      <c r="AC526" s="99"/>
      <c r="AD526" s="99"/>
      <c r="AE526" s="99"/>
      <c r="AF526" s="99"/>
      <c r="AG526" s="99"/>
      <c r="AH526" s="99"/>
    </row>
    <row r="527" spans="1:34" ht="15.5" x14ac:dyDescent="0.35">
      <c r="A527" s="99"/>
      <c r="B527" s="99"/>
      <c r="C527" s="112"/>
      <c r="D527" s="99"/>
      <c r="E527" s="99"/>
      <c r="F527" s="99"/>
      <c r="G527" s="99"/>
      <c r="H527" s="99"/>
      <c r="I527" s="99"/>
      <c r="J527" s="99"/>
      <c r="K527" s="99"/>
      <c r="L527" s="113"/>
      <c r="M527" s="113"/>
      <c r="N527" s="99"/>
      <c r="O527" s="99"/>
      <c r="P527" s="99"/>
      <c r="Q527" s="99"/>
      <c r="R527" s="99"/>
      <c r="S527" s="99"/>
      <c r="T527" s="99"/>
      <c r="U527" s="113"/>
      <c r="V527" s="99"/>
      <c r="W527" s="99"/>
      <c r="X527" s="99"/>
      <c r="Y527" s="99"/>
      <c r="Z527" s="99"/>
      <c r="AA527" s="99"/>
      <c r="AB527" s="99"/>
      <c r="AC527" s="99"/>
      <c r="AD527" s="99"/>
      <c r="AE527" s="99"/>
      <c r="AF527" s="99"/>
      <c r="AG527" s="99"/>
      <c r="AH527" s="99"/>
    </row>
    <row r="528" spans="1:34" ht="15.5" x14ac:dyDescent="0.35">
      <c r="A528" s="99"/>
      <c r="B528" s="99"/>
      <c r="C528" s="112"/>
      <c r="D528" s="99"/>
      <c r="E528" s="99"/>
      <c r="F528" s="99"/>
      <c r="G528" s="99"/>
      <c r="H528" s="99"/>
      <c r="I528" s="99"/>
      <c r="J528" s="99"/>
      <c r="K528" s="99"/>
      <c r="L528" s="113"/>
      <c r="M528" s="113"/>
      <c r="N528" s="99"/>
      <c r="O528" s="99"/>
      <c r="P528" s="99"/>
      <c r="Q528" s="99"/>
      <c r="R528" s="99"/>
      <c r="S528" s="99"/>
      <c r="T528" s="99"/>
      <c r="U528" s="113"/>
      <c r="V528" s="99"/>
      <c r="W528" s="99"/>
      <c r="X528" s="99"/>
      <c r="Y528" s="99"/>
      <c r="Z528" s="99"/>
      <c r="AA528" s="99"/>
      <c r="AB528" s="99"/>
      <c r="AC528" s="99"/>
      <c r="AD528" s="99"/>
      <c r="AE528" s="99"/>
      <c r="AF528" s="99"/>
      <c r="AG528" s="99"/>
      <c r="AH528" s="99"/>
    </row>
    <row r="529" spans="1:34" ht="15.5" x14ac:dyDescent="0.35">
      <c r="A529" s="99"/>
      <c r="B529" s="99"/>
      <c r="C529" s="112"/>
      <c r="D529" s="99"/>
      <c r="E529" s="99"/>
      <c r="F529" s="99"/>
      <c r="G529" s="99"/>
      <c r="H529" s="99"/>
      <c r="I529" s="99"/>
      <c r="J529" s="99"/>
      <c r="K529" s="99"/>
      <c r="L529" s="113"/>
      <c r="M529" s="113"/>
      <c r="N529" s="99"/>
      <c r="O529" s="99"/>
      <c r="P529" s="99"/>
      <c r="Q529" s="99"/>
      <c r="R529" s="99"/>
      <c r="S529" s="99"/>
      <c r="T529" s="99"/>
      <c r="U529" s="113"/>
      <c r="V529" s="99"/>
      <c r="W529" s="99"/>
      <c r="X529" s="99"/>
      <c r="Y529" s="99"/>
      <c r="Z529" s="99"/>
      <c r="AA529" s="99"/>
      <c r="AB529" s="99"/>
      <c r="AC529" s="99"/>
      <c r="AD529" s="99"/>
      <c r="AE529" s="99"/>
      <c r="AF529" s="99"/>
      <c r="AG529" s="99"/>
      <c r="AH529" s="99"/>
    </row>
    <row r="530" spans="1:34" ht="15.5" x14ac:dyDescent="0.35">
      <c r="A530" s="99"/>
      <c r="B530" s="99"/>
      <c r="C530" s="112"/>
      <c r="D530" s="99"/>
      <c r="E530" s="99"/>
      <c r="F530" s="99"/>
      <c r="G530" s="99"/>
      <c r="H530" s="99"/>
      <c r="I530" s="99"/>
      <c r="J530" s="99"/>
      <c r="K530" s="99"/>
      <c r="L530" s="113"/>
      <c r="M530" s="113"/>
      <c r="N530" s="99"/>
      <c r="O530" s="99"/>
      <c r="P530" s="99"/>
      <c r="Q530" s="99"/>
      <c r="R530" s="99"/>
      <c r="S530" s="99"/>
      <c r="T530" s="99"/>
      <c r="U530" s="113"/>
      <c r="V530" s="99"/>
      <c r="W530" s="99"/>
      <c r="X530" s="99"/>
      <c r="Y530" s="99"/>
      <c r="Z530" s="99"/>
      <c r="AA530" s="99"/>
      <c r="AB530" s="99"/>
      <c r="AC530" s="99"/>
      <c r="AD530" s="99"/>
      <c r="AE530" s="99"/>
      <c r="AF530" s="99"/>
      <c r="AG530" s="99"/>
      <c r="AH530" s="99"/>
    </row>
    <row r="531" spans="1:34" ht="15.5" x14ac:dyDescent="0.35">
      <c r="A531" s="99"/>
      <c r="B531" s="99"/>
      <c r="C531" s="112"/>
      <c r="D531" s="99"/>
      <c r="E531" s="99"/>
      <c r="F531" s="99"/>
      <c r="G531" s="99"/>
      <c r="H531" s="99"/>
      <c r="I531" s="99"/>
      <c r="J531" s="99"/>
      <c r="K531" s="99"/>
      <c r="L531" s="113"/>
      <c r="M531" s="113"/>
      <c r="N531" s="99"/>
      <c r="O531" s="99"/>
      <c r="P531" s="99"/>
      <c r="Q531" s="99"/>
      <c r="R531" s="99"/>
      <c r="S531" s="99"/>
      <c r="T531" s="99"/>
      <c r="U531" s="113"/>
      <c r="V531" s="99"/>
      <c r="W531" s="99"/>
      <c r="X531" s="99"/>
      <c r="Y531" s="99"/>
      <c r="Z531" s="99"/>
      <c r="AA531" s="99"/>
      <c r="AB531" s="99"/>
      <c r="AC531" s="99"/>
      <c r="AD531" s="99"/>
      <c r="AE531" s="99"/>
      <c r="AF531" s="99"/>
      <c r="AG531" s="99"/>
      <c r="AH531" s="99"/>
    </row>
    <row r="532" spans="1:34" ht="15.5" x14ac:dyDescent="0.35">
      <c r="A532" s="99"/>
      <c r="B532" s="99"/>
      <c r="C532" s="112"/>
      <c r="D532" s="99"/>
      <c r="E532" s="99"/>
      <c r="F532" s="99"/>
      <c r="G532" s="99"/>
      <c r="H532" s="99"/>
      <c r="I532" s="99"/>
      <c r="J532" s="99"/>
      <c r="K532" s="99"/>
      <c r="L532" s="113"/>
      <c r="M532" s="113"/>
      <c r="N532" s="99"/>
      <c r="O532" s="99"/>
      <c r="P532" s="99"/>
      <c r="Q532" s="99"/>
      <c r="R532" s="99"/>
      <c r="S532" s="99"/>
      <c r="T532" s="99"/>
      <c r="U532" s="113"/>
      <c r="V532" s="99"/>
      <c r="W532" s="99"/>
      <c r="X532" s="99"/>
      <c r="Y532" s="99"/>
      <c r="Z532" s="99"/>
      <c r="AA532" s="99"/>
      <c r="AB532" s="99"/>
      <c r="AC532" s="99"/>
      <c r="AD532" s="99"/>
      <c r="AE532" s="99"/>
      <c r="AF532" s="99"/>
      <c r="AG532" s="99"/>
      <c r="AH532" s="99"/>
    </row>
    <row r="533" spans="1:34" ht="15.5" x14ac:dyDescent="0.35">
      <c r="A533" s="99"/>
      <c r="B533" s="99"/>
      <c r="C533" s="112"/>
      <c r="D533" s="99"/>
      <c r="E533" s="99"/>
      <c r="F533" s="99"/>
      <c r="G533" s="99"/>
      <c r="H533" s="99"/>
      <c r="I533" s="99"/>
      <c r="J533" s="99"/>
      <c r="K533" s="99"/>
      <c r="L533" s="113"/>
      <c r="M533" s="113"/>
      <c r="N533" s="99"/>
      <c r="O533" s="99"/>
      <c r="P533" s="99"/>
      <c r="Q533" s="99"/>
      <c r="R533" s="99"/>
      <c r="S533" s="99"/>
      <c r="T533" s="99"/>
      <c r="U533" s="113"/>
      <c r="V533" s="99"/>
      <c r="W533" s="99"/>
      <c r="X533" s="99"/>
      <c r="Y533" s="99"/>
      <c r="Z533" s="99"/>
      <c r="AA533" s="99"/>
      <c r="AB533" s="99"/>
      <c r="AC533" s="99"/>
      <c r="AD533" s="99"/>
      <c r="AE533" s="99"/>
      <c r="AF533" s="99"/>
      <c r="AG533" s="99"/>
      <c r="AH533" s="99"/>
    </row>
    <row r="534" spans="1:34" ht="15.5" x14ac:dyDescent="0.35">
      <c r="A534" s="99"/>
      <c r="B534" s="99"/>
      <c r="C534" s="112"/>
      <c r="D534" s="99"/>
      <c r="E534" s="99"/>
      <c r="F534" s="99"/>
      <c r="G534" s="99"/>
      <c r="H534" s="99"/>
      <c r="I534" s="99"/>
      <c r="J534" s="99"/>
      <c r="K534" s="99"/>
      <c r="L534" s="113"/>
      <c r="M534" s="113"/>
      <c r="N534" s="99"/>
      <c r="O534" s="99"/>
      <c r="P534" s="99"/>
      <c r="Q534" s="99"/>
      <c r="R534" s="99"/>
      <c r="S534" s="99"/>
      <c r="T534" s="99"/>
      <c r="U534" s="113"/>
      <c r="V534" s="99"/>
      <c r="W534" s="99"/>
      <c r="X534" s="99"/>
      <c r="Y534" s="99"/>
      <c r="Z534" s="99"/>
      <c r="AA534" s="99"/>
      <c r="AB534" s="99"/>
      <c r="AC534" s="99"/>
      <c r="AD534" s="99"/>
      <c r="AE534" s="99"/>
      <c r="AF534" s="99"/>
      <c r="AG534" s="99"/>
      <c r="AH534" s="99"/>
    </row>
    <row r="535" spans="1:34" ht="15.5" x14ac:dyDescent="0.35">
      <c r="A535" s="99"/>
      <c r="B535" s="99"/>
      <c r="C535" s="112"/>
      <c r="D535" s="99"/>
      <c r="E535" s="99"/>
      <c r="F535" s="99"/>
      <c r="G535" s="99"/>
      <c r="H535" s="99"/>
      <c r="I535" s="99"/>
      <c r="J535" s="99"/>
      <c r="K535" s="99"/>
      <c r="L535" s="113"/>
      <c r="M535" s="113"/>
      <c r="N535" s="99"/>
      <c r="O535" s="99"/>
      <c r="P535" s="99"/>
      <c r="Q535" s="99"/>
      <c r="R535" s="99"/>
      <c r="S535" s="99"/>
      <c r="T535" s="99"/>
      <c r="U535" s="113"/>
      <c r="V535" s="99"/>
      <c r="W535" s="99"/>
      <c r="X535" s="99"/>
      <c r="Y535" s="99"/>
      <c r="Z535" s="99"/>
      <c r="AA535" s="99"/>
      <c r="AB535" s="99"/>
      <c r="AC535" s="99"/>
      <c r="AD535" s="99"/>
      <c r="AE535" s="99"/>
      <c r="AF535" s="99"/>
      <c r="AG535" s="99"/>
      <c r="AH535" s="99"/>
    </row>
    <row r="536" spans="1:34" ht="15.5" x14ac:dyDescent="0.35">
      <c r="A536" s="99"/>
      <c r="B536" s="99"/>
      <c r="C536" s="112"/>
      <c r="D536" s="99"/>
      <c r="E536" s="99"/>
      <c r="F536" s="99"/>
      <c r="G536" s="99"/>
      <c r="H536" s="99"/>
      <c r="I536" s="99"/>
      <c r="J536" s="99"/>
      <c r="K536" s="99"/>
      <c r="L536" s="113"/>
      <c r="M536" s="113"/>
      <c r="N536" s="99"/>
      <c r="O536" s="99"/>
      <c r="P536" s="99"/>
      <c r="Q536" s="99"/>
      <c r="R536" s="99"/>
      <c r="S536" s="99"/>
      <c r="T536" s="99"/>
      <c r="U536" s="113"/>
      <c r="V536" s="99"/>
      <c r="W536" s="99"/>
      <c r="X536" s="99"/>
      <c r="Y536" s="99"/>
      <c r="Z536" s="99"/>
      <c r="AA536" s="99"/>
      <c r="AB536" s="99"/>
      <c r="AC536" s="99"/>
      <c r="AD536" s="99"/>
      <c r="AE536" s="99"/>
      <c r="AF536" s="99"/>
      <c r="AG536" s="99"/>
      <c r="AH536" s="99"/>
    </row>
    <row r="537" spans="1:34" ht="15.5" x14ac:dyDescent="0.35">
      <c r="A537" s="99"/>
      <c r="B537" s="99"/>
      <c r="C537" s="112"/>
      <c r="D537" s="99"/>
      <c r="E537" s="99"/>
      <c r="F537" s="99"/>
      <c r="G537" s="99"/>
      <c r="H537" s="99"/>
      <c r="I537" s="99"/>
      <c r="J537" s="99"/>
      <c r="K537" s="99"/>
      <c r="L537" s="113"/>
      <c r="M537" s="113"/>
      <c r="N537" s="99"/>
      <c r="O537" s="99"/>
      <c r="P537" s="99"/>
      <c r="Q537" s="99"/>
      <c r="R537" s="99"/>
      <c r="S537" s="99"/>
      <c r="T537" s="99"/>
      <c r="U537" s="113"/>
      <c r="V537" s="99"/>
      <c r="W537" s="99"/>
      <c r="X537" s="99"/>
      <c r="Y537" s="99"/>
      <c r="Z537" s="99"/>
      <c r="AA537" s="99"/>
      <c r="AB537" s="99"/>
      <c r="AC537" s="99"/>
      <c r="AD537" s="99"/>
      <c r="AE537" s="99"/>
      <c r="AF537" s="99"/>
      <c r="AG537" s="99"/>
      <c r="AH537" s="99"/>
    </row>
    <row r="538" spans="1:34" ht="15.5" x14ac:dyDescent="0.35">
      <c r="A538" s="99"/>
      <c r="B538" s="99"/>
      <c r="C538" s="112"/>
      <c r="D538" s="99"/>
      <c r="E538" s="99"/>
      <c r="F538" s="99"/>
      <c r="G538" s="99"/>
      <c r="H538" s="99"/>
      <c r="I538" s="99"/>
      <c r="J538" s="99"/>
      <c r="K538" s="99"/>
      <c r="L538" s="113"/>
      <c r="M538" s="113"/>
      <c r="N538" s="99"/>
      <c r="O538" s="99"/>
      <c r="P538" s="99"/>
      <c r="Q538" s="99"/>
      <c r="R538" s="99"/>
      <c r="S538" s="99"/>
      <c r="T538" s="99"/>
      <c r="U538" s="113"/>
      <c r="V538" s="99"/>
      <c r="W538" s="99"/>
      <c r="X538" s="99"/>
      <c r="Y538" s="99"/>
      <c r="Z538" s="99"/>
      <c r="AA538" s="99"/>
      <c r="AB538" s="99"/>
      <c r="AC538" s="99"/>
      <c r="AD538" s="99"/>
      <c r="AE538" s="99"/>
      <c r="AF538" s="99"/>
      <c r="AG538" s="99"/>
      <c r="AH538" s="99"/>
    </row>
    <row r="539" spans="1:34" ht="15.5" x14ac:dyDescent="0.35">
      <c r="A539" s="99"/>
      <c r="B539" s="99"/>
      <c r="C539" s="112"/>
      <c r="D539" s="99"/>
      <c r="E539" s="99"/>
      <c r="F539" s="99"/>
      <c r="G539" s="99"/>
      <c r="H539" s="99"/>
      <c r="I539" s="99"/>
      <c r="J539" s="99"/>
      <c r="K539" s="99"/>
      <c r="L539" s="113"/>
      <c r="M539" s="113"/>
      <c r="N539" s="99"/>
      <c r="O539" s="99"/>
      <c r="P539" s="99"/>
      <c r="Q539" s="99"/>
      <c r="R539" s="99"/>
      <c r="S539" s="99"/>
      <c r="T539" s="99"/>
      <c r="U539" s="113"/>
      <c r="V539" s="99"/>
      <c r="W539" s="99"/>
      <c r="X539" s="99"/>
      <c r="Y539" s="99"/>
      <c r="Z539" s="99"/>
      <c r="AA539" s="99"/>
      <c r="AB539" s="99"/>
      <c r="AC539" s="99"/>
      <c r="AD539" s="99"/>
      <c r="AE539" s="99"/>
      <c r="AF539" s="99"/>
      <c r="AG539" s="99"/>
      <c r="AH539" s="99"/>
    </row>
    <row r="540" spans="1:34" ht="15.5" x14ac:dyDescent="0.35">
      <c r="A540" s="99"/>
      <c r="B540" s="99"/>
      <c r="C540" s="112"/>
      <c r="D540" s="99"/>
      <c r="E540" s="99"/>
      <c r="F540" s="99"/>
      <c r="G540" s="99"/>
      <c r="H540" s="99"/>
      <c r="I540" s="99"/>
      <c r="J540" s="99"/>
      <c r="K540" s="99"/>
      <c r="L540" s="113"/>
      <c r="M540" s="113"/>
      <c r="N540" s="99"/>
      <c r="O540" s="99"/>
      <c r="P540" s="99"/>
      <c r="Q540" s="99"/>
      <c r="R540" s="99"/>
      <c r="S540" s="99"/>
      <c r="T540" s="99"/>
      <c r="U540" s="113"/>
      <c r="V540" s="99"/>
      <c r="W540" s="99"/>
      <c r="X540" s="99"/>
      <c r="Y540" s="99"/>
      <c r="Z540" s="99"/>
      <c r="AA540" s="99"/>
      <c r="AB540" s="99"/>
      <c r="AC540" s="99"/>
      <c r="AD540" s="99"/>
      <c r="AE540" s="99"/>
      <c r="AF540" s="99"/>
      <c r="AG540" s="99"/>
      <c r="AH540" s="99"/>
    </row>
    <row r="541" spans="1:34" ht="15.5" x14ac:dyDescent="0.35">
      <c r="A541" s="99"/>
      <c r="B541" s="99"/>
      <c r="C541" s="112"/>
      <c r="D541" s="99"/>
      <c r="E541" s="99"/>
      <c r="F541" s="99"/>
      <c r="G541" s="99"/>
      <c r="H541" s="99"/>
      <c r="I541" s="99"/>
      <c r="J541" s="99"/>
      <c r="K541" s="99"/>
      <c r="L541" s="113"/>
      <c r="M541" s="113"/>
      <c r="N541" s="99"/>
      <c r="O541" s="99"/>
      <c r="P541" s="99"/>
      <c r="Q541" s="99"/>
      <c r="R541" s="99"/>
      <c r="S541" s="99"/>
      <c r="T541" s="99"/>
      <c r="U541" s="113"/>
      <c r="V541" s="99"/>
      <c r="W541" s="99"/>
      <c r="X541" s="99"/>
      <c r="Y541" s="99"/>
      <c r="Z541" s="99"/>
      <c r="AA541" s="99"/>
      <c r="AB541" s="99"/>
      <c r="AC541" s="99"/>
      <c r="AD541" s="99"/>
      <c r="AE541" s="99"/>
      <c r="AF541" s="99"/>
      <c r="AG541" s="99"/>
      <c r="AH541" s="99"/>
    </row>
    <row r="542" spans="1:34" ht="15.5" x14ac:dyDescent="0.35">
      <c r="A542" s="99"/>
      <c r="B542" s="99"/>
      <c r="C542" s="112"/>
      <c r="D542" s="99"/>
      <c r="E542" s="99"/>
      <c r="F542" s="99"/>
      <c r="G542" s="99"/>
      <c r="H542" s="99"/>
      <c r="I542" s="99"/>
      <c r="J542" s="99"/>
      <c r="K542" s="99"/>
      <c r="L542" s="113"/>
      <c r="M542" s="113"/>
      <c r="N542" s="99"/>
      <c r="O542" s="99"/>
      <c r="P542" s="99"/>
      <c r="Q542" s="99"/>
      <c r="R542" s="99"/>
      <c r="S542" s="99"/>
      <c r="T542" s="99"/>
      <c r="U542" s="113"/>
      <c r="V542" s="99"/>
      <c r="W542" s="99"/>
      <c r="X542" s="99"/>
      <c r="Y542" s="99"/>
      <c r="Z542" s="99"/>
      <c r="AA542" s="99"/>
      <c r="AB542" s="99"/>
      <c r="AC542" s="99"/>
      <c r="AD542" s="99"/>
      <c r="AE542" s="99"/>
      <c r="AF542" s="99"/>
      <c r="AG542" s="99"/>
      <c r="AH542" s="99"/>
    </row>
    <row r="543" spans="1:34" ht="15.5" x14ac:dyDescent="0.35">
      <c r="A543" s="99"/>
      <c r="B543" s="99"/>
      <c r="C543" s="112"/>
      <c r="D543" s="99"/>
      <c r="E543" s="99"/>
      <c r="F543" s="99"/>
      <c r="G543" s="99"/>
      <c r="H543" s="99"/>
      <c r="I543" s="99"/>
      <c r="J543" s="99"/>
      <c r="K543" s="99"/>
      <c r="L543" s="113"/>
      <c r="M543" s="113"/>
      <c r="N543" s="99"/>
      <c r="O543" s="99"/>
      <c r="P543" s="99"/>
      <c r="Q543" s="99"/>
      <c r="R543" s="99"/>
      <c r="S543" s="99"/>
      <c r="T543" s="99"/>
      <c r="U543" s="113"/>
      <c r="V543" s="99"/>
      <c r="W543" s="99"/>
      <c r="X543" s="99"/>
      <c r="Y543" s="99"/>
      <c r="Z543" s="99"/>
      <c r="AA543" s="99"/>
      <c r="AB543" s="99"/>
      <c r="AC543" s="99"/>
      <c r="AD543" s="99"/>
      <c r="AE543" s="99"/>
      <c r="AF543" s="99"/>
      <c r="AG543" s="99"/>
      <c r="AH543" s="99"/>
    </row>
    <row r="544" spans="1:34" ht="15.5" x14ac:dyDescent="0.35">
      <c r="A544" s="99"/>
      <c r="B544" s="99"/>
      <c r="C544" s="112"/>
      <c r="D544" s="99"/>
      <c r="E544" s="99"/>
      <c r="F544" s="99"/>
      <c r="G544" s="99"/>
      <c r="H544" s="99"/>
      <c r="I544" s="99"/>
      <c r="J544" s="99"/>
      <c r="K544" s="99"/>
      <c r="L544" s="113"/>
      <c r="M544" s="113"/>
      <c r="N544" s="99"/>
      <c r="O544" s="99"/>
      <c r="P544" s="99"/>
      <c r="Q544" s="99"/>
      <c r="R544" s="99"/>
      <c r="S544" s="99"/>
      <c r="T544" s="99"/>
      <c r="U544" s="113"/>
      <c r="V544" s="99"/>
      <c r="W544" s="99"/>
      <c r="X544" s="99"/>
      <c r="Y544" s="99"/>
      <c r="Z544" s="99"/>
      <c r="AA544" s="99"/>
      <c r="AB544" s="99"/>
      <c r="AC544" s="99"/>
      <c r="AD544" s="99"/>
      <c r="AE544" s="99"/>
      <c r="AF544" s="99"/>
      <c r="AG544" s="99"/>
      <c r="AH544" s="99"/>
    </row>
    <row r="545" spans="1:34" ht="15.5" x14ac:dyDescent="0.35">
      <c r="A545" s="99"/>
      <c r="B545" s="99"/>
      <c r="C545" s="112"/>
      <c r="D545" s="99"/>
      <c r="E545" s="99"/>
      <c r="F545" s="99"/>
      <c r="G545" s="99"/>
      <c r="H545" s="99"/>
      <c r="I545" s="99"/>
      <c r="J545" s="99"/>
      <c r="K545" s="99"/>
      <c r="L545" s="113"/>
      <c r="M545" s="113"/>
      <c r="N545" s="99"/>
      <c r="O545" s="99"/>
      <c r="P545" s="99"/>
      <c r="Q545" s="99"/>
      <c r="R545" s="99"/>
      <c r="S545" s="99"/>
      <c r="T545" s="99"/>
      <c r="U545" s="113"/>
      <c r="V545" s="99"/>
      <c r="W545" s="99"/>
      <c r="X545" s="99"/>
      <c r="Y545" s="99"/>
      <c r="Z545" s="99"/>
      <c r="AA545" s="99"/>
      <c r="AB545" s="99"/>
      <c r="AC545" s="99"/>
      <c r="AD545" s="99"/>
      <c r="AE545" s="99"/>
      <c r="AF545" s="99"/>
      <c r="AG545" s="99"/>
      <c r="AH545" s="99"/>
    </row>
    <row r="546" spans="1:34" ht="15.5" x14ac:dyDescent="0.35">
      <c r="A546" s="99"/>
      <c r="B546" s="99"/>
      <c r="C546" s="112"/>
      <c r="D546" s="99"/>
      <c r="E546" s="99"/>
      <c r="F546" s="99"/>
      <c r="G546" s="99"/>
      <c r="H546" s="99"/>
      <c r="I546" s="99"/>
      <c r="J546" s="99"/>
      <c r="K546" s="99"/>
      <c r="L546" s="113"/>
      <c r="M546" s="113"/>
      <c r="N546" s="99"/>
      <c r="O546" s="99"/>
      <c r="P546" s="99"/>
      <c r="Q546" s="99"/>
      <c r="R546" s="99"/>
      <c r="S546" s="99"/>
      <c r="T546" s="99"/>
      <c r="U546" s="113"/>
      <c r="V546" s="99"/>
      <c r="W546" s="99"/>
      <c r="X546" s="99"/>
      <c r="Y546" s="99"/>
      <c r="Z546" s="99"/>
      <c r="AA546" s="99"/>
      <c r="AB546" s="99"/>
      <c r="AC546" s="99"/>
      <c r="AD546" s="99"/>
      <c r="AE546" s="99"/>
      <c r="AF546" s="99"/>
      <c r="AG546" s="99"/>
      <c r="AH546" s="99"/>
    </row>
    <row r="547" spans="1:34" ht="15.5" x14ac:dyDescent="0.35">
      <c r="A547" s="99"/>
      <c r="B547" s="99"/>
      <c r="C547" s="112"/>
      <c r="D547" s="99"/>
      <c r="E547" s="99"/>
      <c r="F547" s="99"/>
      <c r="G547" s="99"/>
      <c r="H547" s="99"/>
      <c r="I547" s="99"/>
      <c r="J547" s="99"/>
      <c r="K547" s="99"/>
      <c r="L547" s="113"/>
      <c r="M547" s="113"/>
      <c r="N547" s="99"/>
      <c r="O547" s="99"/>
      <c r="P547" s="99"/>
      <c r="Q547" s="99"/>
      <c r="R547" s="99"/>
      <c r="S547" s="99"/>
      <c r="T547" s="99"/>
      <c r="U547" s="113"/>
      <c r="V547" s="99"/>
      <c r="W547" s="99"/>
      <c r="X547" s="99"/>
      <c r="Y547" s="99"/>
      <c r="Z547" s="99"/>
      <c r="AA547" s="99"/>
      <c r="AB547" s="99"/>
      <c r="AC547" s="99"/>
      <c r="AD547" s="99"/>
      <c r="AE547" s="99"/>
      <c r="AF547" s="99"/>
      <c r="AG547" s="99"/>
      <c r="AH547" s="99"/>
    </row>
    <row r="548" spans="1:34" ht="15.5" x14ac:dyDescent="0.35">
      <c r="A548" s="99"/>
      <c r="B548" s="99"/>
      <c r="C548" s="112"/>
      <c r="D548" s="99"/>
      <c r="E548" s="99"/>
      <c r="F548" s="99"/>
      <c r="G548" s="99"/>
      <c r="H548" s="99"/>
      <c r="I548" s="99"/>
      <c r="J548" s="99"/>
      <c r="K548" s="99"/>
      <c r="L548" s="113"/>
      <c r="M548" s="113"/>
      <c r="N548" s="99"/>
      <c r="O548" s="99"/>
      <c r="P548" s="99"/>
      <c r="Q548" s="99"/>
      <c r="R548" s="99"/>
      <c r="S548" s="99"/>
      <c r="T548" s="99"/>
      <c r="U548" s="113"/>
      <c r="V548" s="99"/>
      <c r="W548" s="99"/>
      <c r="X548" s="99"/>
      <c r="Y548" s="99"/>
      <c r="Z548" s="99"/>
      <c r="AA548" s="99"/>
      <c r="AB548" s="99"/>
      <c r="AC548" s="99"/>
      <c r="AD548" s="99"/>
      <c r="AE548" s="99"/>
      <c r="AF548" s="99"/>
      <c r="AG548" s="99"/>
      <c r="AH548" s="99"/>
    </row>
    <row r="549" spans="1:34" ht="15.5" x14ac:dyDescent="0.35">
      <c r="A549" s="99"/>
      <c r="B549" s="99"/>
      <c r="C549" s="112"/>
      <c r="D549" s="99"/>
      <c r="E549" s="99"/>
      <c r="F549" s="99"/>
      <c r="G549" s="99"/>
      <c r="H549" s="99"/>
      <c r="I549" s="99"/>
      <c r="J549" s="99"/>
      <c r="K549" s="99"/>
      <c r="L549" s="113"/>
      <c r="M549" s="113"/>
      <c r="N549" s="99"/>
      <c r="O549" s="99"/>
      <c r="P549" s="99"/>
      <c r="Q549" s="99"/>
      <c r="R549" s="99"/>
      <c r="S549" s="99"/>
      <c r="T549" s="99"/>
      <c r="U549" s="113"/>
      <c r="V549" s="99"/>
      <c r="W549" s="99"/>
      <c r="X549" s="99"/>
      <c r="Y549" s="99"/>
      <c r="Z549" s="99"/>
      <c r="AA549" s="99"/>
      <c r="AB549" s="99"/>
      <c r="AC549" s="99"/>
      <c r="AD549" s="99"/>
      <c r="AE549" s="99"/>
      <c r="AF549" s="99"/>
      <c r="AG549" s="99"/>
      <c r="AH549" s="99"/>
    </row>
    <row r="550" spans="1:34" ht="15.5" x14ac:dyDescent="0.35">
      <c r="A550" s="99"/>
      <c r="B550" s="99"/>
      <c r="C550" s="112"/>
      <c r="D550" s="99"/>
      <c r="E550" s="99"/>
      <c r="F550" s="99"/>
      <c r="G550" s="99"/>
      <c r="H550" s="99"/>
      <c r="I550" s="99"/>
      <c r="J550" s="99"/>
      <c r="K550" s="99"/>
      <c r="L550" s="113"/>
      <c r="M550" s="113"/>
      <c r="N550" s="99"/>
      <c r="O550" s="99"/>
      <c r="P550" s="99"/>
      <c r="Q550" s="99"/>
      <c r="R550" s="99"/>
      <c r="S550" s="99"/>
      <c r="T550" s="99"/>
      <c r="U550" s="113"/>
      <c r="V550" s="99"/>
      <c r="W550" s="99"/>
      <c r="X550" s="99"/>
      <c r="Y550" s="99"/>
      <c r="Z550" s="99"/>
      <c r="AA550" s="99"/>
      <c r="AB550" s="99"/>
      <c r="AC550" s="99"/>
      <c r="AD550" s="99"/>
      <c r="AE550" s="99"/>
      <c r="AF550" s="99"/>
      <c r="AG550" s="99"/>
      <c r="AH550" s="99"/>
    </row>
    <row r="551" spans="1:34" ht="15.5" x14ac:dyDescent="0.35">
      <c r="A551" s="99"/>
      <c r="B551" s="99"/>
      <c r="C551" s="112"/>
      <c r="D551" s="99"/>
      <c r="E551" s="99"/>
      <c r="F551" s="99"/>
      <c r="G551" s="99"/>
      <c r="H551" s="99"/>
      <c r="I551" s="99"/>
      <c r="J551" s="99"/>
      <c r="K551" s="99"/>
      <c r="L551" s="113"/>
      <c r="M551" s="113"/>
      <c r="N551" s="99"/>
      <c r="O551" s="99"/>
      <c r="P551" s="99"/>
      <c r="Q551" s="99"/>
      <c r="R551" s="99"/>
      <c r="S551" s="99"/>
      <c r="T551" s="99"/>
      <c r="U551" s="113"/>
      <c r="V551" s="99"/>
      <c r="W551" s="99"/>
      <c r="X551" s="99"/>
      <c r="Y551" s="99"/>
      <c r="Z551" s="99"/>
      <c r="AA551" s="99"/>
      <c r="AB551" s="99"/>
      <c r="AC551" s="99"/>
      <c r="AD551" s="99"/>
      <c r="AE551" s="99"/>
      <c r="AF551" s="99"/>
      <c r="AG551" s="99"/>
      <c r="AH551" s="99"/>
    </row>
    <row r="552" spans="1:34" ht="15.5" x14ac:dyDescent="0.35">
      <c r="A552" s="99"/>
      <c r="B552" s="99"/>
      <c r="C552" s="112"/>
      <c r="D552" s="99"/>
      <c r="E552" s="99"/>
      <c r="F552" s="99"/>
      <c r="G552" s="99"/>
      <c r="H552" s="99"/>
      <c r="I552" s="99"/>
      <c r="J552" s="99"/>
      <c r="K552" s="99"/>
      <c r="L552" s="113"/>
      <c r="M552" s="113"/>
      <c r="N552" s="99"/>
      <c r="O552" s="99"/>
      <c r="P552" s="99"/>
      <c r="Q552" s="99"/>
      <c r="R552" s="99"/>
      <c r="S552" s="99"/>
      <c r="T552" s="99"/>
      <c r="U552" s="113"/>
      <c r="V552" s="99"/>
      <c r="W552" s="99"/>
      <c r="X552" s="99"/>
      <c r="Y552" s="99"/>
      <c r="Z552" s="99"/>
      <c r="AA552" s="99"/>
      <c r="AB552" s="99"/>
      <c r="AC552" s="99"/>
      <c r="AD552" s="99"/>
      <c r="AE552" s="99"/>
      <c r="AF552" s="99"/>
      <c r="AG552" s="99"/>
      <c r="AH552" s="99"/>
    </row>
    <row r="553" spans="1:34" ht="15.5" x14ac:dyDescent="0.35">
      <c r="A553" s="99"/>
      <c r="B553" s="99"/>
      <c r="C553" s="112"/>
      <c r="D553" s="99"/>
      <c r="E553" s="99"/>
      <c r="F553" s="99"/>
      <c r="G553" s="99"/>
      <c r="H553" s="99"/>
      <c r="I553" s="99"/>
      <c r="J553" s="99"/>
      <c r="K553" s="99"/>
      <c r="L553" s="113"/>
      <c r="M553" s="113"/>
      <c r="N553" s="99"/>
      <c r="O553" s="99"/>
      <c r="P553" s="99"/>
      <c r="Q553" s="99"/>
      <c r="R553" s="99"/>
      <c r="S553" s="99"/>
      <c r="T553" s="99"/>
      <c r="U553" s="113"/>
      <c r="V553" s="99"/>
      <c r="W553" s="99"/>
      <c r="X553" s="99"/>
      <c r="Y553" s="99"/>
      <c r="Z553" s="99"/>
      <c r="AA553" s="99"/>
      <c r="AB553" s="99"/>
      <c r="AC553" s="99"/>
      <c r="AD553" s="99"/>
      <c r="AE553" s="99"/>
      <c r="AF553" s="99"/>
      <c r="AG553" s="99"/>
      <c r="AH553" s="99"/>
    </row>
    <row r="554" spans="1:34" ht="15.5" x14ac:dyDescent="0.35">
      <c r="A554" s="99"/>
      <c r="B554" s="99"/>
      <c r="C554" s="112"/>
      <c r="D554" s="99"/>
      <c r="E554" s="99"/>
      <c r="F554" s="99"/>
      <c r="G554" s="99"/>
      <c r="H554" s="99"/>
      <c r="I554" s="99"/>
      <c r="J554" s="99"/>
      <c r="K554" s="99"/>
      <c r="L554" s="113"/>
      <c r="M554" s="113"/>
      <c r="N554" s="99"/>
      <c r="O554" s="99"/>
      <c r="P554" s="99"/>
      <c r="Q554" s="99"/>
      <c r="R554" s="99"/>
      <c r="S554" s="99"/>
      <c r="T554" s="99"/>
      <c r="U554" s="113"/>
      <c r="V554" s="99"/>
      <c r="W554" s="99"/>
      <c r="X554" s="99"/>
      <c r="Y554" s="99"/>
      <c r="Z554" s="99"/>
      <c r="AA554" s="99"/>
      <c r="AB554" s="99"/>
      <c r="AC554" s="99"/>
      <c r="AD554" s="99"/>
      <c r="AE554" s="99"/>
      <c r="AF554" s="99"/>
      <c r="AG554" s="99"/>
      <c r="AH554" s="99"/>
    </row>
    <row r="555" spans="1:34" ht="15.5" x14ac:dyDescent="0.35">
      <c r="A555" s="99"/>
      <c r="B555" s="99"/>
      <c r="C555" s="112"/>
      <c r="D555" s="99"/>
      <c r="E555" s="99"/>
      <c r="F555" s="99"/>
      <c r="G555" s="99"/>
      <c r="H555" s="99"/>
      <c r="I555" s="99"/>
      <c r="J555" s="99"/>
      <c r="K555" s="99"/>
      <c r="L555" s="113"/>
      <c r="M555" s="113"/>
      <c r="N555" s="99"/>
      <c r="O555" s="99"/>
      <c r="P555" s="99"/>
      <c r="Q555" s="99"/>
      <c r="R555" s="99"/>
      <c r="S555" s="99"/>
      <c r="T555" s="99"/>
      <c r="U555" s="113"/>
      <c r="V555" s="99"/>
      <c r="W555" s="99"/>
      <c r="X555" s="99"/>
      <c r="Y555" s="99"/>
      <c r="Z555" s="99"/>
      <c r="AA555" s="99"/>
      <c r="AB555" s="99"/>
      <c r="AC555" s="99"/>
      <c r="AD555" s="99"/>
      <c r="AE555" s="99"/>
      <c r="AF555" s="99"/>
      <c r="AG555" s="99"/>
      <c r="AH555" s="99"/>
    </row>
    <row r="556" spans="1:34" ht="15.5" x14ac:dyDescent="0.35">
      <c r="A556" s="99"/>
      <c r="B556" s="99"/>
      <c r="C556" s="112"/>
      <c r="D556" s="99"/>
      <c r="E556" s="99"/>
      <c r="F556" s="99"/>
      <c r="G556" s="99"/>
      <c r="H556" s="99"/>
      <c r="I556" s="99"/>
      <c r="J556" s="99"/>
      <c r="K556" s="99"/>
      <c r="L556" s="113"/>
      <c r="M556" s="113"/>
      <c r="N556" s="99"/>
      <c r="O556" s="99"/>
      <c r="P556" s="99"/>
      <c r="Q556" s="99"/>
      <c r="R556" s="99"/>
      <c r="S556" s="99"/>
      <c r="T556" s="99"/>
      <c r="U556" s="113"/>
      <c r="V556" s="99"/>
      <c r="W556" s="99"/>
      <c r="X556" s="99"/>
      <c r="Y556" s="99"/>
      <c r="Z556" s="99"/>
      <c r="AA556" s="99"/>
      <c r="AB556" s="99"/>
      <c r="AC556" s="99"/>
      <c r="AD556" s="99"/>
      <c r="AE556" s="99"/>
      <c r="AF556" s="99"/>
      <c r="AG556" s="99"/>
      <c r="AH556" s="99"/>
    </row>
    <row r="557" spans="1:34" ht="15.5" x14ac:dyDescent="0.35">
      <c r="A557" s="99"/>
      <c r="B557" s="99"/>
      <c r="C557" s="112"/>
      <c r="D557" s="99"/>
      <c r="E557" s="99"/>
      <c r="F557" s="99"/>
      <c r="G557" s="99"/>
      <c r="H557" s="99"/>
      <c r="I557" s="99"/>
      <c r="J557" s="99"/>
      <c r="K557" s="99"/>
      <c r="L557" s="113"/>
      <c r="M557" s="113"/>
      <c r="N557" s="99"/>
      <c r="O557" s="99"/>
      <c r="P557" s="99"/>
      <c r="Q557" s="99"/>
      <c r="R557" s="99"/>
      <c r="S557" s="99"/>
      <c r="T557" s="99"/>
      <c r="U557" s="113"/>
      <c r="V557" s="99"/>
      <c r="W557" s="99"/>
      <c r="X557" s="99"/>
      <c r="Y557" s="99"/>
      <c r="Z557" s="99"/>
      <c r="AA557" s="99"/>
      <c r="AB557" s="99"/>
      <c r="AC557" s="99"/>
      <c r="AD557" s="99"/>
      <c r="AE557" s="99"/>
      <c r="AF557" s="99"/>
      <c r="AG557" s="99"/>
      <c r="AH557" s="99"/>
    </row>
    <row r="558" spans="1:34" ht="15.5" x14ac:dyDescent="0.35">
      <c r="A558" s="99"/>
      <c r="B558" s="99"/>
      <c r="C558" s="112"/>
      <c r="D558" s="99"/>
      <c r="E558" s="99"/>
      <c r="F558" s="99"/>
      <c r="G558" s="99"/>
      <c r="H558" s="99"/>
      <c r="I558" s="99"/>
      <c r="J558" s="99"/>
      <c r="K558" s="99"/>
      <c r="L558" s="113"/>
      <c r="M558" s="113"/>
      <c r="N558" s="99"/>
      <c r="O558" s="99"/>
      <c r="P558" s="99"/>
      <c r="Q558" s="99"/>
      <c r="R558" s="99"/>
      <c r="S558" s="99"/>
      <c r="T558" s="99"/>
      <c r="U558" s="113"/>
      <c r="V558" s="99"/>
      <c r="W558" s="99"/>
      <c r="X558" s="99"/>
      <c r="Y558" s="99"/>
      <c r="Z558" s="99"/>
      <c r="AA558" s="99"/>
      <c r="AB558" s="99"/>
      <c r="AC558" s="99"/>
      <c r="AD558" s="99"/>
      <c r="AE558" s="99"/>
      <c r="AF558" s="99"/>
      <c r="AG558" s="99"/>
      <c r="AH558" s="99"/>
    </row>
    <row r="559" spans="1:34" ht="15.5" x14ac:dyDescent="0.35">
      <c r="A559" s="99"/>
      <c r="B559" s="99"/>
      <c r="C559" s="112"/>
      <c r="D559" s="99"/>
      <c r="E559" s="99"/>
      <c r="F559" s="99"/>
      <c r="G559" s="99"/>
      <c r="H559" s="99"/>
      <c r="I559" s="99"/>
      <c r="J559" s="99"/>
      <c r="K559" s="99"/>
      <c r="L559" s="113"/>
      <c r="M559" s="113"/>
      <c r="N559" s="99"/>
      <c r="O559" s="99"/>
      <c r="P559" s="99"/>
      <c r="Q559" s="99"/>
      <c r="R559" s="99"/>
      <c r="S559" s="99"/>
      <c r="T559" s="99"/>
      <c r="U559" s="113"/>
      <c r="V559" s="99"/>
      <c r="W559" s="99"/>
      <c r="X559" s="99"/>
      <c r="Y559" s="99"/>
      <c r="Z559" s="99"/>
      <c r="AA559" s="99"/>
      <c r="AB559" s="99"/>
      <c r="AC559" s="99"/>
      <c r="AD559" s="99"/>
      <c r="AE559" s="99"/>
      <c r="AF559" s="99"/>
      <c r="AG559" s="99"/>
      <c r="AH559" s="99"/>
    </row>
    <row r="560" spans="1:34" ht="15.5" x14ac:dyDescent="0.35">
      <c r="A560" s="99"/>
      <c r="B560" s="99"/>
      <c r="C560" s="112"/>
      <c r="D560" s="99"/>
      <c r="E560" s="99"/>
      <c r="F560" s="99"/>
      <c r="G560" s="99"/>
      <c r="H560" s="99"/>
      <c r="I560" s="99"/>
      <c r="J560" s="99"/>
      <c r="K560" s="99"/>
      <c r="L560" s="113"/>
      <c r="M560" s="113"/>
      <c r="N560" s="99"/>
      <c r="O560" s="99"/>
      <c r="P560" s="99"/>
      <c r="Q560" s="99"/>
      <c r="R560" s="99"/>
      <c r="S560" s="99"/>
      <c r="T560" s="99"/>
      <c r="U560" s="113"/>
      <c r="V560" s="99"/>
      <c r="W560" s="99"/>
      <c r="X560" s="99"/>
      <c r="Y560" s="99"/>
      <c r="Z560" s="99"/>
      <c r="AA560" s="99"/>
      <c r="AB560" s="99"/>
      <c r="AC560" s="99"/>
      <c r="AD560" s="99"/>
      <c r="AE560" s="99"/>
      <c r="AF560" s="99"/>
      <c r="AG560" s="99"/>
      <c r="AH560" s="99"/>
    </row>
    <row r="561" spans="1:34" ht="15.5" x14ac:dyDescent="0.35">
      <c r="A561" s="99"/>
      <c r="B561" s="99"/>
      <c r="C561" s="112"/>
      <c r="D561" s="99"/>
      <c r="E561" s="99"/>
      <c r="F561" s="99"/>
      <c r="G561" s="99"/>
      <c r="H561" s="99"/>
      <c r="I561" s="99"/>
      <c r="J561" s="99"/>
      <c r="K561" s="99"/>
      <c r="L561" s="113"/>
      <c r="M561" s="113"/>
      <c r="N561" s="99"/>
      <c r="O561" s="99"/>
      <c r="P561" s="99"/>
      <c r="Q561" s="99"/>
      <c r="R561" s="99"/>
      <c r="S561" s="99"/>
      <c r="T561" s="99"/>
      <c r="U561" s="113"/>
      <c r="V561" s="99"/>
      <c r="W561" s="99"/>
      <c r="X561" s="99"/>
      <c r="Y561" s="99"/>
      <c r="Z561" s="99"/>
      <c r="AA561" s="99"/>
      <c r="AB561" s="99"/>
      <c r="AC561" s="99"/>
      <c r="AD561" s="99"/>
      <c r="AE561" s="99"/>
      <c r="AF561" s="99"/>
      <c r="AG561" s="99"/>
      <c r="AH561" s="99"/>
    </row>
    <row r="562" spans="1:34" ht="15.5" x14ac:dyDescent="0.35">
      <c r="A562" s="99"/>
      <c r="B562" s="99"/>
      <c r="C562" s="112"/>
      <c r="D562" s="99"/>
      <c r="E562" s="99"/>
      <c r="F562" s="99"/>
      <c r="G562" s="99"/>
      <c r="H562" s="99"/>
      <c r="I562" s="99"/>
      <c r="J562" s="99"/>
      <c r="K562" s="99"/>
      <c r="L562" s="113"/>
      <c r="M562" s="113"/>
      <c r="N562" s="99"/>
      <c r="O562" s="99"/>
      <c r="P562" s="99"/>
      <c r="Q562" s="99"/>
      <c r="R562" s="99"/>
      <c r="S562" s="99"/>
      <c r="T562" s="99"/>
      <c r="U562" s="113"/>
      <c r="V562" s="99"/>
      <c r="W562" s="99"/>
      <c r="X562" s="99"/>
      <c r="Y562" s="99"/>
      <c r="Z562" s="99"/>
      <c r="AA562" s="99"/>
      <c r="AB562" s="99"/>
      <c r="AC562" s="99"/>
      <c r="AD562" s="99"/>
      <c r="AE562" s="99"/>
      <c r="AF562" s="99"/>
      <c r="AG562" s="99"/>
      <c r="AH562" s="99"/>
    </row>
    <row r="563" spans="1:34" ht="15.5" x14ac:dyDescent="0.35">
      <c r="A563" s="99"/>
      <c r="B563" s="99"/>
      <c r="C563" s="112"/>
      <c r="D563" s="99"/>
      <c r="E563" s="99"/>
      <c r="F563" s="99"/>
      <c r="G563" s="99"/>
      <c r="H563" s="99"/>
      <c r="I563" s="99"/>
      <c r="J563" s="99"/>
      <c r="K563" s="99"/>
      <c r="L563" s="113"/>
      <c r="M563" s="113"/>
      <c r="N563" s="99"/>
      <c r="O563" s="99"/>
      <c r="P563" s="99"/>
      <c r="Q563" s="99"/>
      <c r="R563" s="99"/>
      <c r="S563" s="99"/>
      <c r="T563" s="99"/>
      <c r="U563" s="113"/>
      <c r="V563" s="99"/>
      <c r="W563" s="99"/>
      <c r="X563" s="99"/>
      <c r="Y563" s="99"/>
      <c r="Z563" s="99"/>
      <c r="AA563" s="99"/>
      <c r="AB563" s="99"/>
      <c r="AC563" s="99"/>
      <c r="AD563" s="99"/>
      <c r="AE563" s="99"/>
      <c r="AF563" s="99"/>
      <c r="AG563" s="99"/>
      <c r="AH563" s="99"/>
    </row>
    <row r="564" spans="1:34" ht="15.5" x14ac:dyDescent="0.35">
      <c r="A564" s="99"/>
      <c r="B564" s="99"/>
      <c r="C564" s="112"/>
      <c r="D564" s="99"/>
      <c r="E564" s="99"/>
      <c r="F564" s="99"/>
      <c r="G564" s="99"/>
      <c r="H564" s="99"/>
      <c r="I564" s="99"/>
      <c r="J564" s="99"/>
      <c r="K564" s="99"/>
      <c r="L564" s="113"/>
      <c r="M564" s="113"/>
      <c r="N564" s="99"/>
      <c r="O564" s="99"/>
      <c r="P564" s="99"/>
      <c r="Q564" s="99"/>
      <c r="R564" s="99"/>
      <c r="S564" s="99"/>
      <c r="T564" s="99"/>
      <c r="U564" s="113"/>
      <c r="V564" s="99"/>
      <c r="W564" s="99"/>
      <c r="X564" s="99"/>
      <c r="Y564" s="99"/>
      <c r="Z564" s="99"/>
      <c r="AA564" s="99"/>
      <c r="AB564" s="99"/>
      <c r="AC564" s="99"/>
      <c r="AD564" s="99"/>
      <c r="AE564" s="99"/>
      <c r="AF564" s="99"/>
      <c r="AG564" s="99"/>
      <c r="AH564" s="99"/>
    </row>
    <row r="565" spans="1:34" ht="15.5" x14ac:dyDescent="0.35">
      <c r="A565" s="99"/>
      <c r="B565" s="99"/>
      <c r="C565" s="112"/>
      <c r="D565" s="99"/>
      <c r="E565" s="99"/>
      <c r="F565" s="99"/>
      <c r="G565" s="99"/>
      <c r="H565" s="99"/>
      <c r="I565" s="99"/>
      <c r="J565" s="99"/>
      <c r="K565" s="99"/>
      <c r="L565" s="113"/>
      <c r="M565" s="113"/>
      <c r="N565" s="99"/>
      <c r="O565" s="99"/>
      <c r="P565" s="99"/>
      <c r="Q565" s="99"/>
      <c r="R565" s="99"/>
      <c r="S565" s="99"/>
      <c r="T565" s="99"/>
      <c r="U565" s="113"/>
      <c r="V565" s="99"/>
      <c r="W565" s="99"/>
      <c r="X565" s="99"/>
      <c r="Y565" s="99"/>
      <c r="Z565" s="99"/>
      <c r="AA565" s="99"/>
      <c r="AB565" s="99"/>
      <c r="AC565" s="99"/>
      <c r="AD565" s="99"/>
      <c r="AE565" s="99"/>
      <c r="AF565" s="99"/>
      <c r="AG565" s="99"/>
      <c r="AH565" s="99"/>
    </row>
    <row r="566" spans="1:34" ht="15.5" x14ac:dyDescent="0.35">
      <c r="A566" s="99"/>
      <c r="B566" s="99"/>
      <c r="C566" s="112"/>
      <c r="D566" s="99"/>
      <c r="E566" s="99"/>
      <c r="F566" s="99"/>
      <c r="G566" s="99"/>
      <c r="H566" s="99"/>
      <c r="I566" s="99"/>
      <c r="J566" s="99"/>
      <c r="K566" s="99"/>
      <c r="L566" s="113"/>
      <c r="M566" s="113"/>
      <c r="N566" s="99"/>
      <c r="O566" s="99"/>
      <c r="P566" s="99"/>
      <c r="Q566" s="99"/>
      <c r="R566" s="99"/>
      <c r="S566" s="99"/>
      <c r="T566" s="99"/>
      <c r="U566" s="113"/>
      <c r="V566" s="99"/>
      <c r="W566" s="99"/>
      <c r="X566" s="99"/>
      <c r="Y566" s="99"/>
      <c r="Z566" s="99"/>
      <c r="AA566" s="99"/>
      <c r="AB566" s="99"/>
      <c r="AC566" s="99"/>
      <c r="AD566" s="99"/>
      <c r="AE566" s="99"/>
      <c r="AF566" s="99"/>
      <c r="AG566" s="99"/>
      <c r="AH566" s="99"/>
    </row>
    <row r="567" spans="1:34" ht="15.5" x14ac:dyDescent="0.35">
      <c r="A567" s="99"/>
      <c r="B567" s="99"/>
      <c r="C567" s="112"/>
      <c r="D567" s="99"/>
      <c r="E567" s="99"/>
      <c r="F567" s="99"/>
      <c r="G567" s="99"/>
      <c r="H567" s="99"/>
      <c r="I567" s="99"/>
      <c r="J567" s="99"/>
      <c r="K567" s="99"/>
      <c r="L567" s="113"/>
      <c r="M567" s="113"/>
      <c r="N567" s="99"/>
      <c r="O567" s="99"/>
      <c r="P567" s="99"/>
      <c r="Q567" s="99"/>
      <c r="R567" s="99"/>
      <c r="S567" s="99"/>
      <c r="T567" s="99"/>
      <c r="U567" s="113"/>
      <c r="V567" s="99"/>
      <c r="W567" s="99"/>
      <c r="X567" s="99"/>
      <c r="Y567" s="99"/>
      <c r="Z567" s="99"/>
      <c r="AA567" s="99"/>
      <c r="AB567" s="99"/>
      <c r="AC567" s="99"/>
      <c r="AD567" s="99"/>
      <c r="AE567" s="99"/>
      <c r="AF567" s="99"/>
      <c r="AG567" s="99"/>
      <c r="AH567" s="99"/>
    </row>
    <row r="568" spans="1:34" ht="15.5" x14ac:dyDescent="0.35">
      <c r="A568" s="99"/>
      <c r="B568" s="99"/>
      <c r="C568" s="112"/>
      <c r="D568" s="99"/>
      <c r="E568" s="99"/>
      <c r="F568" s="99"/>
      <c r="G568" s="99"/>
      <c r="H568" s="99"/>
      <c r="I568" s="99"/>
      <c r="J568" s="99"/>
      <c r="K568" s="99"/>
      <c r="L568" s="113"/>
      <c r="M568" s="113"/>
      <c r="N568" s="99"/>
      <c r="O568" s="99"/>
      <c r="P568" s="99"/>
      <c r="Q568" s="99"/>
      <c r="R568" s="99"/>
      <c r="S568" s="99"/>
      <c r="T568" s="99"/>
      <c r="U568" s="113"/>
      <c r="V568" s="99"/>
      <c r="W568" s="99"/>
      <c r="X568" s="99"/>
      <c r="Y568" s="99"/>
      <c r="Z568" s="99"/>
      <c r="AA568" s="99"/>
      <c r="AB568" s="99"/>
      <c r="AC568" s="99"/>
      <c r="AD568" s="99"/>
      <c r="AE568" s="99"/>
      <c r="AF568" s="99"/>
      <c r="AG568" s="99"/>
      <c r="AH568" s="99"/>
    </row>
    <row r="569" spans="1:34" ht="15.5" x14ac:dyDescent="0.35">
      <c r="A569" s="99"/>
      <c r="B569" s="99"/>
      <c r="C569" s="112"/>
      <c r="D569" s="99"/>
      <c r="E569" s="99"/>
      <c r="F569" s="99"/>
      <c r="G569" s="99"/>
      <c r="H569" s="99"/>
      <c r="I569" s="99"/>
      <c r="J569" s="99"/>
      <c r="K569" s="99"/>
      <c r="L569" s="113"/>
      <c r="M569" s="113"/>
      <c r="N569" s="99"/>
      <c r="O569" s="99"/>
      <c r="P569" s="99"/>
      <c r="Q569" s="99"/>
      <c r="R569" s="99"/>
      <c r="S569" s="99"/>
      <c r="T569" s="99"/>
      <c r="U569" s="113"/>
      <c r="V569" s="99"/>
      <c r="W569" s="99"/>
      <c r="X569" s="99"/>
      <c r="Y569" s="99"/>
      <c r="Z569" s="99"/>
      <c r="AA569" s="99"/>
      <c r="AB569" s="99"/>
      <c r="AC569" s="99"/>
      <c r="AD569" s="99"/>
      <c r="AE569" s="99"/>
      <c r="AF569" s="99"/>
      <c r="AG569" s="99"/>
      <c r="AH569" s="99"/>
    </row>
    <row r="570" spans="1:34" ht="15.5" x14ac:dyDescent="0.35">
      <c r="A570" s="99"/>
      <c r="B570" s="99"/>
      <c r="C570" s="112"/>
      <c r="D570" s="99"/>
      <c r="E570" s="99"/>
      <c r="F570" s="99"/>
      <c r="G570" s="99"/>
      <c r="H570" s="99"/>
      <c r="I570" s="99"/>
      <c r="J570" s="99"/>
      <c r="K570" s="99"/>
      <c r="L570" s="113"/>
      <c r="M570" s="113"/>
      <c r="N570" s="99"/>
      <c r="O570" s="99"/>
      <c r="P570" s="99"/>
      <c r="Q570" s="99"/>
      <c r="R570" s="99"/>
      <c r="S570" s="99"/>
      <c r="T570" s="99"/>
      <c r="U570" s="113"/>
      <c r="V570" s="99"/>
      <c r="W570" s="99"/>
      <c r="X570" s="99"/>
      <c r="Y570" s="99"/>
      <c r="Z570" s="99"/>
      <c r="AA570" s="99"/>
      <c r="AB570" s="99"/>
      <c r="AC570" s="99"/>
      <c r="AD570" s="99"/>
      <c r="AE570" s="99"/>
      <c r="AF570" s="99"/>
      <c r="AG570" s="99"/>
      <c r="AH570" s="99"/>
    </row>
    <row r="571" spans="1:34" ht="15.5" x14ac:dyDescent="0.35">
      <c r="A571" s="99"/>
      <c r="B571" s="99"/>
      <c r="C571" s="112"/>
      <c r="D571" s="99"/>
      <c r="E571" s="99"/>
      <c r="F571" s="99"/>
      <c r="G571" s="99"/>
      <c r="H571" s="99"/>
      <c r="I571" s="99"/>
      <c r="J571" s="99"/>
      <c r="K571" s="99"/>
      <c r="L571" s="113"/>
      <c r="M571" s="113"/>
      <c r="N571" s="99"/>
      <c r="O571" s="99"/>
      <c r="P571" s="99"/>
      <c r="Q571" s="99"/>
      <c r="R571" s="99"/>
      <c r="S571" s="99"/>
      <c r="T571" s="99"/>
      <c r="U571" s="113"/>
      <c r="V571" s="99"/>
      <c r="W571" s="99"/>
      <c r="X571" s="99"/>
      <c r="Y571" s="99"/>
      <c r="Z571" s="99"/>
      <c r="AA571" s="99"/>
      <c r="AB571" s="99"/>
      <c r="AC571" s="99"/>
      <c r="AD571" s="99"/>
      <c r="AE571" s="99"/>
      <c r="AF571" s="99"/>
      <c r="AG571" s="99"/>
      <c r="AH571" s="99"/>
    </row>
    <row r="572" spans="1:34" ht="15.5" x14ac:dyDescent="0.35">
      <c r="A572" s="99"/>
      <c r="B572" s="99"/>
      <c r="C572" s="112"/>
      <c r="D572" s="99"/>
      <c r="E572" s="99"/>
      <c r="F572" s="99"/>
      <c r="G572" s="99"/>
      <c r="H572" s="99"/>
      <c r="I572" s="99"/>
      <c r="J572" s="99"/>
      <c r="K572" s="99"/>
      <c r="L572" s="113"/>
      <c r="M572" s="113"/>
      <c r="N572" s="99"/>
      <c r="O572" s="99"/>
      <c r="P572" s="99"/>
      <c r="Q572" s="99"/>
      <c r="R572" s="99"/>
      <c r="S572" s="99"/>
      <c r="T572" s="99"/>
      <c r="U572" s="113"/>
      <c r="V572" s="99"/>
      <c r="W572" s="99"/>
      <c r="X572" s="99"/>
      <c r="Y572" s="99"/>
      <c r="Z572" s="99"/>
      <c r="AA572" s="99"/>
      <c r="AB572" s="99"/>
      <c r="AC572" s="99"/>
      <c r="AD572" s="99"/>
      <c r="AE572" s="99"/>
      <c r="AF572" s="99"/>
      <c r="AG572" s="99"/>
      <c r="AH572" s="99"/>
    </row>
    <row r="573" spans="1:34" ht="15.5" x14ac:dyDescent="0.35">
      <c r="A573" s="99"/>
      <c r="B573" s="99"/>
      <c r="C573" s="112"/>
      <c r="D573" s="99"/>
      <c r="E573" s="99"/>
      <c r="F573" s="99"/>
      <c r="G573" s="99"/>
      <c r="H573" s="99"/>
      <c r="I573" s="99"/>
      <c r="J573" s="99"/>
      <c r="K573" s="99"/>
      <c r="L573" s="113"/>
      <c r="M573" s="113"/>
      <c r="N573" s="99"/>
      <c r="O573" s="99"/>
      <c r="P573" s="99"/>
      <c r="Q573" s="99"/>
      <c r="R573" s="99"/>
      <c r="S573" s="99"/>
      <c r="T573" s="99"/>
      <c r="U573" s="113"/>
      <c r="V573" s="99"/>
      <c r="W573" s="99"/>
      <c r="X573" s="99"/>
      <c r="Y573" s="99"/>
      <c r="Z573" s="99"/>
      <c r="AA573" s="99"/>
      <c r="AB573" s="99"/>
      <c r="AC573" s="99"/>
      <c r="AD573" s="99"/>
      <c r="AE573" s="99"/>
      <c r="AF573" s="99"/>
      <c r="AG573" s="99"/>
      <c r="AH573" s="99"/>
    </row>
    <row r="574" spans="1:34" ht="15.5" x14ac:dyDescent="0.35">
      <c r="A574" s="99"/>
      <c r="B574" s="99"/>
      <c r="C574" s="112"/>
      <c r="D574" s="99"/>
      <c r="E574" s="99"/>
      <c r="F574" s="99"/>
      <c r="G574" s="99"/>
      <c r="H574" s="99"/>
      <c r="I574" s="99"/>
      <c r="J574" s="99"/>
      <c r="K574" s="99"/>
      <c r="L574" s="113"/>
      <c r="M574" s="113"/>
      <c r="N574" s="99"/>
      <c r="O574" s="99"/>
      <c r="P574" s="99"/>
      <c r="Q574" s="99"/>
      <c r="R574" s="99"/>
      <c r="S574" s="99"/>
      <c r="T574" s="99"/>
      <c r="U574" s="113"/>
      <c r="V574" s="99"/>
      <c r="W574" s="99"/>
      <c r="X574" s="99"/>
      <c r="Y574" s="99"/>
      <c r="Z574" s="99"/>
      <c r="AA574" s="99"/>
      <c r="AB574" s="99"/>
      <c r="AC574" s="99"/>
      <c r="AD574" s="99"/>
      <c r="AE574" s="99"/>
      <c r="AF574" s="99"/>
      <c r="AG574" s="99"/>
      <c r="AH574" s="99"/>
    </row>
    <row r="575" spans="1:34" ht="15.5" x14ac:dyDescent="0.35">
      <c r="A575" s="99"/>
      <c r="B575" s="99"/>
      <c r="C575" s="112"/>
      <c r="D575" s="99"/>
      <c r="E575" s="99"/>
      <c r="F575" s="99"/>
      <c r="G575" s="99"/>
      <c r="H575" s="99"/>
      <c r="I575" s="99"/>
      <c r="J575" s="99"/>
      <c r="K575" s="99"/>
      <c r="L575" s="113"/>
      <c r="M575" s="113"/>
      <c r="N575" s="99"/>
      <c r="O575" s="99"/>
      <c r="P575" s="99"/>
      <c r="Q575" s="99"/>
      <c r="R575" s="99"/>
      <c r="S575" s="99"/>
      <c r="T575" s="99"/>
      <c r="U575" s="113"/>
      <c r="V575" s="99"/>
      <c r="W575" s="99"/>
      <c r="X575" s="99"/>
      <c r="Y575" s="99"/>
      <c r="Z575" s="99"/>
      <c r="AA575" s="99"/>
      <c r="AB575" s="99"/>
      <c r="AC575" s="99"/>
      <c r="AD575" s="99"/>
      <c r="AE575" s="99"/>
      <c r="AF575" s="99"/>
      <c r="AG575" s="99"/>
      <c r="AH575" s="99"/>
    </row>
    <row r="576" spans="1:34" ht="15.5" x14ac:dyDescent="0.35">
      <c r="A576" s="99"/>
      <c r="B576" s="99"/>
      <c r="C576" s="112"/>
      <c r="D576" s="99"/>
      <c r="E576" s="99"/>
      <c r="F576" s="99"/>
      <c r="G576" s="99"/>
      <c r="H576" s="99"/>
      <c r="I576" s="99"/>
      <c r="J576" s="99"/>
      <c r="K576" s="99"/>
      <c r="L576" s="113"/>
      <c r="M576" s="113"/>
      <c r="N576" s="99"/>
      <c r="O576" s="99"/>
      <c r="P576" s="99"/>
      <c r="Q576" s="99"/>
      <c r="R576" s="99"/>
      <c r="S576" s="99"/>
      <c r="T576" s="99"/>
      <c r="U576" s="113"/>
      <c r="V576" s="99"/>
      <c r="W576" s="99"/>
      <c r="X576" s="99"/>
      <c r="Y576" s="99"/>
      <c r="Z576" s="99"/>
      <c r="AA576" s="99"/>
      <c r="AB576" s="99"/>
      <c r="AC576" s="99"/>
      <c r="AD576" s="99"/>
      <c r="AE576" s="99"/>
      <c r="AF576" s="99"/>
      <c r="AG576" s="99"/>
      <c r="AH576" s="99"/>
    </row>
    <row r="577" spans="1:34" ht="15.5" x14ac:dyDescent="0.35">
      <c r="A577" s="99"/>
      <c r="B577" s="99"/>
      <c r="C577" s="112"/>
      <c r="D577" s="99"/>
      <c r="E577" s="99"/>
      <c r="F577" s="99"/>
      <c r="G577" s="99"/>
      <c r="H577" s="99"/>
      <c r="I577" s="99"/>
      <c r="J577" s="99"/>
      <c r="K577" s="99"/>
      <c r="L577" s="113"/>
      <c r="M577" s="113"/>
      <c r="N577" s="99"/>
      <c r="O577" s="99"/>
      <c r="P577" s="99"/>
      <c r="Q577" s="99"/>
      <c r="R577" s="99"/>
      <c r="S577" s="99"/>
      <c r="T577" s="99"/>
      <c r="U577" s="113"/>
      <c r="V577" s="99"/>
      <c r="W577" s="99"/>
      <c r="X577" s="99"/>
      <c r="Y577" s="99"/>
      <c r="Z577" s="99"/>
      <c r="AA577" s="99"/>
      <c r="AB577" s="99"/>
      <c r="AC577" s="99"/>
      <c r="AD577" s="99"/>
      <c r="AE577" s="99"/>
      <c r="AF577" s="99"/>
      <c r="AG577" s="99"/>
      <c r="AH577" s="99"/>
    </row>
    <row r="578" spans="1:34" ht="15.5" x14ac:dyDescent="0.35">
      <c r="A578" s="99"/>
      <c r="B578" s="99"/>
      <c r="C578" s="112"/>
      <c r="D578" s="99"/>
      <c r="E578" s="99"/>
      <c r="F578" s="99"/>
      <c r="G578" s="99"/>
      <c r="H578" s="99"/>
      <c r="I578" s="99"/>
      <c r="J578" s="99"/>
      <c r="K578" s="99"/>
      <c r="L578" s="113"/>
      <c r="M578" s="113"/>
      <c r="N578" s="99"/>
      <c r="O578" s="99"/>
      <c r="P578" s="99"/>
      <c r="Q578" s="99"/>
      <c r="R578" s="99"/>
      <c r="S578" s="99"/>
      <c r="T578" s="99"/>
      <c r="U578" s="113"/>
      <c r="V578" s="99"/>
      <c r="W578" s="99"/>
      <c r="X578" s="99"/>
      <c r="Y578" s="99"/>
      <c r="Z578" s="99"/>
      <c r="AA578" s="99"/>
      <c r="AB578" s="99"/>
      <c r="AC578" s="99"/>
      <c r="AD578" s="99"/>
      <c r="AE578" s="99"/>
      <c r="AF578" s="99"/>
      <c r="AG578" s="99"/>
      <c r="AH578" s="99"/>
    </row>
    <row r="579" spans="1:34" ht="15.5" x14ac:dyDescent="0.35">
      <c r="A579" s="99"/>
      <c r="B579" s="99"/>
      <c r="C579" s="112"/>
      <c r="D579" s="99"/>
      <c r="E579" s="99"/>
      <c r="F579" s="99"/>
      <c r="G579" s="99"/>
      <c r="H579" s="99"/>
      <c r="I579" s="99"/>
      <c r="J579" s="99"/>
      <c r="K579" s="99"/>
      <c r="L579" s="113"/>
      <c r="M579" s="113"/>
      <c r="N579" s="99"/>
      <c r="O579" s="99"/>
      <c r="P579" s="99"/>
      <c r="Q579" s="99"/>
      <c r="R579" s="99"/>
      <c r="S579" s="99"/>
      <c r="T579" s="99"/>
      <c r="U579" s="113"/>
      <c r="V579" s="99"/>
      <c r="W579" s="99"/>
      <c r="X579" s="99"/>
      <c r="Y579" s="99"/>
      <c r="Z579" s="99"/>
      <c r="AA579" s="99"/>
      <c r="AB579" s="99"/>
      <c r="AC579" s="99"/>
      <c r="AD579" s="99"/>
      <c r="AE579" s="99"/>
      <c r="AF579" s="99"/>
      <c r="AG579" s="99"/>
      <c r="AH579" s="99"/>
    </row>
    <row r="580" spans="1:34" ht="15.5" x14ac:dyDescent="0.35">
      <c r="A580" s="99"/>
      <c r="B580" s="99"/>
      <c r="C580" s="112"/>
      <c r="D580" s="99"/>
      <c r="E580" s="99"/>
      <c r="F580" s="99"/>
      <c r="G580" s="99"/>
      <c r="H580" s="99"/>
      <c r="I580" s="99"/>
      <c r="J580" s="99"/>
      <c r="K580" s="99"/>
      <c r="L580" s="113"/>
      <c r="M580" s="113"/>
      <c r="N580" s="99"/>
      <c r="O580" s="99"/>
      <c r="P580" s="99"/>
      <c r="Q580" s="99"/>
      <c r="R580" s="99"/>
      <c r="S580" s="99"/>
      <c r="T580" s="99"/>
      <c r="U580" s="113"/>
      <c r="V580" s="99"/>
      <c r="W580" s="99"/>
      <c r="X580" s="99"/>
      <c r="Y580" s="99"/>
      <c r="Z580" s="99"/>
      <c r="AA580" s="99"/>
      <c r="AB580" s="99"/>
      <c r="AC580" s="99"/>
      <c r="AD580" s="99"/>
      <c r="AE580" s="99"/>
      <c r="AF580" s="99"/>
      <c r="AG580" s="99"/>
      <c r="AH580" s="99"/>
    </row>
    <row r="581" spans="1:34" ht="15.5" x14ac:dyDescent="0.35">
      <c r="A581" s="99"/>
      <c r="B581" s="99"/>
      <c r="C581" s="112"/>
      <c r="D581" s="99"/>
      <c r="E581" s="99"/>
      <c r="F581" s="99"/>
      <c r="G581" s="99"/>
      <c r="H581" s="99"/>
      <c r="I581" s="99"/>
      <c r="J581" s="99"/>
      <c r="K581" s="99"/>
      <c r="L581" s="113"/>
      <c r="M581" s="113"/>
      <c r="N581" s="99"/>
      <c r="O581" s="99"/>
      <c r="P581" s="99"/>
      <c r="Q581" s="99"/>
      <c r="R581" s="99"/>
      <c r="S581" s="99"/>
      <c r="T581" s="99"/>
      <c r="U581" s="113"/>
      <c r="V581" s="99"/>
      <c r="W581" s="99"/>
      <c r="X581" s="99"/>
      <c r="Y581" s="99"/>
      <c r="Z581" s="99"/>
      <c r="AA581" s="99"/>
      <c r="AB581" s="99"/>
      <c r="AC581" s="99"/>
      <c r="AD581" s="99"/>
      <c r="AE581" s="99"/>
      <c r="AF581" s="99"/>
      <c r="AG581" s="99"/>
      <c r="AH581" s="99"/>
    </row>
    <row r="582" spans="1:34" ht="15.5" x14ac:dyDescent="0.35">
      <c r="A582" s="99"/>
      <c r="B582" s="99"/>
      <c r="C582" s="112"/>
      <c r="D582" s="99"/>
      <c r="E582" s="99"/>
      <c r="F582" s="99"/>
      <c r="G582" s="99"/>
      <c r="H582" s="99"/>
      <c r="I582" s="99"/>
      <c r="J582" s="99"/>
      <c r="K582" s="99"/>
      <c r="L582" s="113"/>
      <c r="M582" s="113"/>
      <c r="N582" s="99"/>
      <c r="O582" s="99"/>
      <c r="P582" s="99"/>
      <c r="Q582" s="99"/>
      <c r="R582" s="99"/>
      <c r="S582" s="99"/>
      <c r="T582" s="99"/>
      <c r="U582" s="113"/>
      <c r="V582" s="99"/>
      <c r="W582" s="99"/>
      <c r="X582" s="99"/>
      <c r="Y582" s="99"/>
      <c r="Z582" s="99"/>
      <c r="AA582" s="99"/>
      <c r="AB582" s="99"/>
      <c r="AC582" s="99"/>
      <c r="AD582" s="99"/>
      <c r="AE582" s="99"/>
      <c r="AF582" s="99"/>
      <c r="AG582" s="99"/>
      <c r="AH582" s="99"/>
    </row>
    <row r="583" spans="1:34" ht="15.5" x14ac:dyDescent="0.35">
      <c r="A583" s="99"/>
      <c r="B583" s="99"/>
      <c r="C583" s="112"/>
      <c r="D583" s="99"/>
      <c r="E583" s="99"/>
      <c r="F583" s="99"/>
      <c r="G583" s="99"/>
      <c r="H583" s="99"/>
      <c r="I583" s="99"/>
      <c r="J583" s="99"/>
      <c r="K583" s="99"/>
      <c r="L583" s="113"/>
      <c r="M583" s="113"/>
      <c r="N583" s="99"/>
      <c r="O583" s="99"/>
      <c r="P583" s="99"/>
      <c r="Q583" s="99"/>
      <c r="R583" s="99"/>
      <c r="S583" s="99"/>
      <c r="T583" s="99"/>
      <c r="U583" s="113"/>
      <c r="V583" s="99"/>
      <c r="W583" s="99"/>
      <c r="X583" s="99"/>
      <c r="Y583" s="99"/>
      <c r="Z583" s="99"/>
      <c r="AA583" s="99"/>
      <c r="AB583" s="99"/>
      <c r="AC583" s="99"/>
      <c r="AD583" s="99"/>
      <c r="AE583" s="99"/>
      <c r="AF583" s="99"/>
      <c r="AG583" s="99"/>
      <c r="AH583" s="99"/>
    </row>
    <row r="584" spans="1:34" ht="15.5" x14ac:dyDescent="0.35">
      <c r="A584" s="99"/>
      <c r="B584" s="99"/>
      <c r="C584" s="112"/>
      <c r="D584" s="99"/>
      <c r="E584" s="99"/>
      <c r="F584" s="99"/>
      <c r="G584" s="99"/>
      <c r="H584" s="99"/>
      <c r="I584" s="99"/>
      <c r="J584" s="99"/>
      <c r="K584" s="99"/>
      <c r="L584" s="113"/>
      <c r="M584" s="113"/>
      <c r="N584" s="99"/>
      <c r="O584" s="99"/>
      <c r="P584" s="99"/>
      <c r="Q584" s="99"/>
      <c r="R584" s="99"/>
      <c r="S584" s="99"/>
      <c r="T584" s="99"/>
      <c r="U584" s="113"/>
      <c r="V584" s="99"/>
      <c r="W584" s="99"/>
      <c r="X584" s="99"/>
      <c r="Y584" s="99"/>
      <c r="Z584" s="99"/>
      <c r="AA584" s="99"/>
      <c r="AB584" s="99"/>
      <c r="AC584" s="99"/>
      <c r="AD584" s="99"/>
      <c r="AE584" s="99"/>
      <c r="AF584" s="99"/>
      <c r="AG584" s="99"/>
      <c r="AH584" s="99"/>
    </row>
    <row r="585" spans="1:34" ht="15.5" x14ac:dyDescent="0.35">
      <c r="A585" s="99"/>
      <c r="B585" s="99"/>
      <c r="C585" s="112"/>
      <c r="D585" s="99"/>
      <c r="E585" s="99"/>
      <c r="F585" s="99"/>
      <c r="G585" s="99"/>
      <c r="H585" s="99"/>
      <c r="I585" s="99"/>
      <c r="J585" s="99"/>
      <c r="K585" s="99"/>
      <c r="L585" s="113"/>
      <c r="M585" s="113"/>
      <c r="N585" s="99"/>
      <c r="O585" s="99"/>
      <c r="P585" s="99"/>
      <c r="Q585" s="99"/>
      <c r="R585" s="99"/>
      <c r="S585" s="99"/>
      <c r="T585" s="99"/>
      <c r="U585" s="113"/>
      <c r="V585" s="99"/>
      <c r="W585" s="99"/>
      <c r="X585" s="99"/>
      <c r="Y585" s="99"/>
      <c r="Z585" s="99"/>
      <c r="AA585" s="99"/>
      <c r="AB585" s="99"/>
      <c r="AC585" s="99"/>
      <c r="AD585" s="99"/>
      <c r="AE585" s="99"/>
      <c r="AF585" s="99"/>
      <c r="AG585" s="99"/>
      <c r="AH585" s="99"/>
    </row>
    <row r="586" spans="1:34" ht="15.5" x14ac:dyDescent="0.35">
      <c r="A586" s="99"/>
      <c r="B586" s="99"/>
      <c r="C586" s="112"/>
      <c r="D586" s="99"/>
      <c r="E586" s="99"/>
      <c r="F586" s="99"/>
      <c r="G586" s="99"/>
      <c r="H586" s="99"/>
      <c r="I586" s="99"/>
      <c r="J586" s="99"/>
      <c r="K586" s="99"/>
      <c r="L586" s="113"/>
      <c r="M586" s="113"/>
      <c r="N586" s="99"/>
      <c r="O586" s="99"/>
      <c r="P586" s="99"/>
      <c r="Q586" s="99"/>
      <c r="R586" s="99"/>
      <c r="S586" s="99"/>
      <c r="T586" s="99"/>
      <c r="U586" s="113"/>
      <c r="V586" s="99"/>
      <c r="W586" s="99"/>
      <c r="X586" s="99"/>
      <c r="Y586" s="99"/>
      <c r="Z586" s="99"/>
      <c r="AA586" s="99"/>
      <c r="AB586" s="99"/>
      <c r="AC586" s="99"/>
      <c r="AD586" s="99"/>
      <c r="AE586" s="99"/>
      <c r="AF586" s="99"/>
      <c r="AG586" s="99"/>
      <c r="AH586" s="99"/>
    </row>
    <row r="587" spans="1:34" ht="15.5" x14ac:dyDescent="0.35">
      <c r="A587" s="99"/>
      <c r="B587" s="99"/>
      <c r="C587" s="112"/>
      <c r="D587" s="99"/>
      <c r="E587" s="99"/>
      <c r="F587" s="99"/>
      <c r="G587" s="99"/>
      <c r="H587" s="99"/>
      <c r="I587" s="99"/>
      <c r="J587" s="99"/>
      <c r="K587" s="99"/>
      <c r="L587" s="113"/>
      <c r="M587" s="113"/>
      <c r="N587" s="99"/>
      <c r="O587" s="99"/>
      <c r="P587" s="99"/>
      <c r="Q587" s="99"/>
      <c r="R587" s="99"/>
      <c r="S587" s="99"/>
      <c r="T587" s="99"/>
      <c r="U587" s="113"/>
      <c r="V587" s="99"/>
      <c r="W587" s="99"/>
      <c r="X587" s="99"/>
      <c r="Y587" s="99"/>
      <c r="Z587" s="99"/>
      <c r="AA587" s="99"/>
      <c r="AB587" s="99"/>
      <c r="AC587" s="99"/>
      <c r="AD587" s="99"/>
      <c r="AE587" s="99"/>
      <c r="AF587" s="99"/>
      <c r="AG587" s="99"/>
      <c r="AH587" s="99"/>
    </row>
    <row r="588" spans="1:34" ht="15.5" x14ac:dyDescent="0.35">
      <c r="A588" s="99"/>
      <c r="B588" s="99"/>
      <c r="C588" s="112"/>
      <c r="D588" s="99"/>
      <c r="E588" s="99"/>
      <c r="F588" s="99"/>
      <c r="G588" s="99"/>
      <c r="H588" s="99"/>
      <c r="I588" s="99"/>
      <c r="J588" s="99"/>
      <c r="K588" s="99"/>
      <c r="L588" s="113"/>
      <c r="M588" s="113"/>
      <c r="N588" s="99"/>
      <c r="O588" s="99"/>
      <c r="P588" s="99"/>
      <c r="Q588" s="99"/>
      <c r="R588" s="99"/>
      <c r="S588" s="99"/>
      <c r="T588" s="99"/>
      <c r="U588" s="113"/>
      <c r="V588" s="99"/>
      <c r="W588" s="99"/>
      <c r="X588" s="99"/>
      <c r="Y588" s="99"/>
      <c r="Z588" s="99"/>
      <c r="AA588" s="99"/>
      <c r="AB588" s="99"/>
      <c r="AC588" s="99"/>
      <c r="AD588" s="99"/>
      <c r="AE588" s="99"/>
      <c r="AF588" s="99"/>
      <c r="AG588" s="99"/>
      <c r="AH588" s="99"/>
    </row>
    <row r="589" spans="1:34" ht="15.5" x14ac:dyDescent="0.35">
      <c r="A589" s="99"/>
      <c r="B589" s="99"/>
      <c r="C589" s="112"/>
      <c r="D589" s="99"/>
      <c r="E589" s="99"/>
      <c r="F589" s="99"/>
      <c r="G589" s="99"/>
      <c r="H589" s="99"/>
      <c r="I589" s="99"/>
      <c r="J589" s="99"/>
      <c r="K589" s="99"/>
      <c r="L589" s="113"/>
      <c r="M589" s="113"/>
      <c r="N589" s="99"/>
      <c r="O589" s="99"/>
      <c r="P589" s="99"/>
      <c r="Q589" s="99"/>
      <c r="R589" s="99"/>
      <c r="S589" s="99"/>
      <c r="T589" s="99"/>
      <c r="U589" s="113"/>
      <c r="V589" s="99"/>
      <c r="W589" s="99"/>
      <c r="X589" s="99"/>
      <c r="Y589" s="99"/>
      <c r="Z589" s="99"/>
      <c r="AA589" s="99"/>
      <c r="AB589" s="99"/>
      <c r="AC589" s="99"/>
      <c r="AD589" s="99"/>
      <c r="AE589" s="99"/>
      <c r="AF589" s="99"/>
      <c r="AG589" s="99"/>
      <c r="AH589" s="99"/>
    </row>
    <row r="590" spans="1:34" ht="15.5" x14ac:dyDescent="0.35">
      <c r="A590" s="99"/>
      <c r="B590" s="99"/>
      <c r="C590" s="112"/>
      <c r="D590" s="99"/>
      <c r="E590" s="99"/>
      <c r="F590" s="99"/>
      <c r="G590" s="99"/>
      <c r="H590" s="99"/>
      <c r="I590" s="99"/>
      <c r="J590" s="99"/>
      <c r="K590" s="99"/>
      <c r="L590" s="113"/>
      <c r="M590" s="113"/>
      <c r="N590" s="99"/>
      <c r="O590" s="99"/>
      <c r="P590" s="99"/>
      <c r="Q590" s="99"/>
      <c r="R590" s="99"/>
      <c r="S590" s="99"/>
      <c r="T590" s="99"/>
      <c r="U590" s="113"/>
      <c r="V590" s="99"/>
      <c r="W590" s="99"/>
      <c r="X590" s="99"/>
      <c r="Y590" s="99"/>
      <c r="Z590" s="99"/>
      <c r="AA590" s="99"/>
      <c r="AB590" s="99"/>
      <c r="AC590" s="99"/>
      <c r="AD590" s="99"/>
      <c r="AE590" s="99"/>
      <c r="AF590" s="99"/>
      <c r="AG590" s="99"/>
      <c r="AH590" s="99"/>
    </row>
    <row r="591" spans="1:34" ht="15.5" x14ac:dyDescent="0.35">
      <c r="A591" s="99"/>
      <c r="B591" s="99"/>
      <c r="C591" s="112"/>
      <c r="D591" s="99"/>
      <c r="E591" s="99"/>
      <c r="F591" s="99"/>
      <c r="G591" s="99"/>
      <c r="H591" s="99"/>
      <c r="I591" s="99"/>
      <c r="J591" s="99"/>
      <c r="K591" s="99"/>
      <c r="L591" s="113"/>
      <c r="M591" s="113"/>
      <c r="N591" s="99"/>
      <c r="O591" s="99"/>
      <c r="P591" s="99"/>
      <c r="Q591" s="99"/>
      <c r="R591" s="99"/>
      <c r="S591" s="99"/>
      <c r="T591" s="99"/>
      <c r="U591" s="113"/>
      <c r="V591" s="99"/>
      <c r="W591" s="99"/>
      <c r="X591" s="99"/>
      <c r="Y591" s="99"/>
      <c r="Z591" s="99"/>
      <c r="AA591" s="99"/>
      <c r="AB591" s="99"/>
      <c r="AC591" s="99"/>
      <c r="AD591" s="99"/>
      <c r="AE591" s="99"/>
      <c r="AF591" s="99"/>
      <c r="AG591" s="99"/>
      <c r="AH591" s="99"/>
    </row>
    <row r="592" spans="1:34" ht="15.5" x14ac:dyDescent="0.35">
      <c r="A592" s="99"/>
      <c r="B592" s="99"/>
      <c r="C592" s="112"/>
      <c r="D592" s="99"/>
      <c r="E592" s="99"/>
      <c r="F592" s="99"/>
      <c r="G592" s="99"/>
      <c r="H592" s="99"/>
      <c r="I592" s="99"/>
      <c r="J592" s="99"/>
      <c r="K592" s="99"/>
      <c r="L592" s="113"/>
      <c r="M592" s="113"/>
      <c r="N592" s="99"/>
      <c r="O592" s="99"/>
      <c r="P592" s="99"/>
      <c r="Q592" s="99"/>
      <c r="R592" s="99"/>
      <c r="S592" s="99"/>
      <c r="T592" s="99"/>
      <c r="U592" s="113"/>
      <c r="V592" s="99"/>
      <c r="W592" s="99"/>
      <c r="X592" s="99"/>
      <c r="Y592" s="99"/>
      <c r="Z592" s="99"/>
      <c r="AA592" s="99"/>
      <c r="AB592" s="99"/>
      <c r="AC592" s="99"/>
      <c r="AD592" s="99"/>
      <c r="AE592" s="99"/>
      <c r="AF592" s="99"/>
      <c r="AG592" s="99"/>
      <c r="AH592" s="99"/>
    </row>
    <row r="593" spans="1:34" ht="15.5" x14ac:dyDescent="0.35">
      <c r="A593" s="99"/>
      <c r="B593" s="99"/>
      <c r="C593" s="112"/>
      <c r="D593" s="99"/>
      <c r="E593" s="99"/>
      <c r="F593" s="99"/>
      <c r="G593" s="99"/>
      <c r="H593" s="99"/>
      <c r="I593" s="99"/>
      <c r="J593" s="99"/>
      <c r="K593" s="99"/>
      <c r="L593" s="113"/>
      <c r="M593" s="113"/>
      <c r="N593" s="99"/>
      <c r="O593" s="99"/>
      <c r="P593" s="99"/>
      <c r="Q593" s="99"/>
      <c r="R593" s="99"/>
      <c r="S593" s="99"/>
      <c r="T593" s="99"/>
      <c r="U593" s="113"/>
      <c r="V593" s="99"/>
      <c r="W593" s="99"/>
      <c r="X593" s="99"/>
      <c r="Y593" s="99"/>
      <c r="Z593" s="99"/>
      <c r="AA593" s="99"/>
      <c r="AB593" s="99"/>
      <c r="AC593" s="99"/>
      <c r="AD593" s="99"/>
      <c r="AE593" s="99"/>
      <c r="AF593" s="99"/>
      <c r="AG593" s="99"/>
      <c r="AH593" s="99"/>
    </row>
    <row r="594" spans="1:34" ht="15.5" x14ac:dyDescent="0.35">
      <c r="A594" s="99"/>
      <c r="B594" s="99"/>
      <c r="C594" s="112"/>
      <c r="D594" s="99"/>
      <c r="E594" s="99"/>
      <c r="F594" s="99"/>
      <c r="G594" s="99"/>
      <c r="H594" s="99"/>
      <c r="I594" s="99"/>
      <c r="J594" s="99"/>
      <c r="K594" s="99"/>
      <c r="L594" s="113"/>
      <c r="M594" s="113"/>
      <c r="N594" s="99"/>
      <c r="O594" s="99"/>
      <c r="P594" s="99"/>
      <c r="Q594" s="99"/>
      <c r="R594" s="99"/>
      <c r="S594" s="99"/>
      <c r="T594" s="99"/>
      <c r="U594" s="113"/>
      <c r="V594" s="99"/>
      <c r="W594" s="99"/>
      <c r="X594" s="99"/>
      <c r="Y594" s="99"/>
      <c r="Z594" s="99"/>
      <c r="AA594" s="99"/>
      <c r="AB594" s="99"/>
      <c r="AC594" s="99"/>
      <c r="AD594" s="99"/>
      <c r="AE594" s="99"/>
      <c r="AF594" s="99"/>
      <c r="AG594" s="99"/>
      <c r="AH594" s="99"/>
    </row>
    <row r="595" spans="1:34" ht="15.5" x14ac:dyDescent="0.35">
      <c r="A595" s="99"/>
      <c r="B595" s="99"/>
      <c r="C595" s="112"/>
      <c r="D595" s="99"/>
      <c r="E595" s="99"/>
      <c r="F595" s="99"/>
      <c r="G595" s="99"/>
      <c r="H595" s="99"/>
      <c r="I595" s="99"/>
      <c r="J595" s="99"/>
      <c r="K595" s="99"/>
      <c r="L595" s="113"/>
      <c r="M595" s="113"/>
      <c r="N595" s="99"/>
      <c r="O595" s="99"/>
      <c r="P595" s="99"/>
      <c r="Q595" s="99"/>
      <c r="R595" s="99"/>
      <c r="S595" s="99"/>
      <c r="T595" s="99"/>
      <c r="U595" s="113"/>
      <c r="V595" s="99"/>
      <c r="W595" s="99"/>
      <c r="X595" s="99"/>
      <c r="Y595" s="99"/>
      <c r="Z595" s="99"/>
      <c r="AA595" s="99"/>
      <c r="AB595" s="99"/>
      <c r="AC595" s="99"/>
      <c r="AD595" s="99"/>
      <c r="AE595" s="99"/>
      <c r="AF595" s="99"/>
      <c r="AG595" s="99"/>
      <c r="AH595" s="99"/>
    </row>
    <row r="596" spans="1:34" ht="15.5" x14ac:dyDescent="0.35">
      <c r="A596" s="99"/>
      <c r="B596" s="99"/>
      <c r="C596" s="112"/>
      <c r="D596" s="99"/>
      <c r="E596" s="99"/>
      <c r="F596" s="99"/>
      <c r="G596" s="99"/>
      <c r="H596" s="99"/>
      <c r="I596" s="99"/>
      <c r="J596" s="99"/>
      <c r="K596" s="99"/>
      <c r="L596" s="113"/>
      <c r="M596" s="113"/>
      <c r="N596" s="99"/>
      <c r="O596" s="99"/>
      <c r="P596" s="99"/>
      <c r="Q596" s="99"/>
      <c r="R596" s="99"/>
      <c r="S596" s="99"/>
      <c r="T596" s="99"/>
      <c r="U596" s="113"/>
      <c r="V596" s="99"/>
      <c r="W596" s="99"/>
      <c r="X596" s="99"/>
      <c r="Y596" s="99"/>
      <c r="Z596" s="99"/>
      <c r="AA596" s="99"/>
      <c r="AB596" s="99"/>
      <c r="AC596" s="99"/>
      <c r="AD596" s="99"/>
      <c r="AE596" s="99"/>
      <c r="AF596" s="99"/>
      <c r="AG596" s="99"/>
      <c r="AH596" s="99"/>
    </row>
    <row r="597" spans="1:34" ht="15.5" x14ac:dyDescent="0.35">
      <c r="A597" s="99"/>
      <c r="B597" s="99"/>
      <c r="C597" s="112"/>
      <c r="D597" s="99"/>
      <c r="E597" s="99"/>
      <c r="F597" s="99"/>
      <c r="G597" s="99"/>
      <c r="H597" s="99"/>
      <c r="I597" s="99"/>
      <c r="J597" s="99"/>
      <c r="K597" s="99"/>
      <c r="L597" s="113"/>
      <c r="M597" s="113"/>
      <c r="N597" s="99"/>
      <c r="O597" s="99"/>
      <c r="P597" s="99"/>
      <c r="Q597" s="99"/>
      <c r="R597" s="99"/>
      <c r="S597" s="99"/>
      <c r="T597" s="99"/>
      <c r="U597" s="113"/>
      <c r="V597" s="99"/>
      <c r="W597" s="99"/>
      <c r="X597" s="99"/>
      <c r="Y597" s="99"/>
      <c r="Z597" s="99"/>
      <c r="AA597" s="99"/>
      <c r="AB597" s="99"/>
      <c r="AC597" s="99"/>
      <c r="AD597" s="99"/>
      <c r="AE597" s="99"/>
      <c r="AF597" s="99"/>
      <c r="AG597" s="99"/>
      <c r="AH597" s="99"/>
    </row>
    <row r="598" spans="1:34" ht="15.5" x14ac:dyDescent="0.35">
      <c r="A598" s="99"/>
      <c r="B598" s="99"/>
      <c r="C598" s="112"/>
      <c r="D598" s="99"/>
      <c r="E598" s="99"/>
      <c r="F598" s="99"/>
      <c r="G598" s="99"/>
      <c r="H598" s="99"/>
      <c r="I598" s="99"/>
      <c r="J598" s="99"/>
      <c r="K598" s="99"/>
      <c r="L598" s="113"/>
      <c r="M598" s="113"/>
      <c r="N598" s="99"/>
      <c r="O598" s="99"/>
      <c r="P598" s="99"/>
      <c r="Q598" s="99"/>
      <c r="R598" s="99"/>
      <c r="S598" s="99"/>
      <c r="T598" s="99"/>
      <c r="U598" s="113"/>
      <c r="V598" s="99"/>
      <c r="W598" s="99"/>
      <c r="X598" s="99"/>
      <c r="Y598" s="99"/>
      <c r="Z598" s="99"/>
      <c r="AA598" s="99"/>
      <c r="AB598" s="99"/>
      <c r="AC598" s="99"/>
      <c r="AD598" s="99"/>
      <c r="AE598" s="99"/>
      <c r="AF598" s="99"/>
      <c r="AG598" s="99"/>
      <c r="AH598" s="99"/>
    </row>
    <row r="599" spans="1:34" ht="15.5" x14ac:dyDescent="0.35">
      <c r="A599" s="99"/>
      <c r="B599" s="99"/>
      <c r="C599" s="112"/>
      <c r="D599" s="99"/>
      <c r="E599" s="99"/>
      <c r="F599" s="99"/>
      <c r="G599" s="99"/>
      <c r="H599" s="99"/>
      <c r="I599" s="99"/>
      <c r="J599" s="99"/>
      <c r="K599" s="99"/>
      <c r="L599" s="113"/>
      <c r="M599" s="113"/>
      <c r="N599" s="99"/>
      <c r="O599" s="99"/>
      <c r="P599" s="99"/>
      <c r="Q599" s="99"/>
      <c r="R599" s="99"/>
      <c r="S599" s="99"/>
      <c r="T599" s="99"/>
      <c r="U599" s="113"/>
      <c r="V599" s="99"/>
      <c r="W599" s="99"/>
      <c r="X599" s="99"/>
      <c r="Y599" s="99"/>
      <c r="Z599" s="99"/>
      <c r="AA599" s="99"/>
      <c r="AB599" s="99"/>
      <c r="AC599" s="99"/>
      <c r="AD599" s="99"/>
      <c r="AE599" s="99"/>
      <c r="AF599" s="99"/>
      <c r="AG599" s="99"/>
      <c r="AH599" s="99"/>
    </row>
    <row r="600" spans="1:34" ht="15.5" x14ac:dyDescent="0.35">
      <c r="A600" s="99"/>
      <c r="B600" s="99"/>
      <c r="C600" s="112"/>
      <c r="D600" s="99"/>
      <c r="E600" s="99"/>
      <c r="F600" s="99"/>
      <c r="G600" s="99"/>
      <c r="H600" s="99"/>
      <c r="I600" s="99"/>
      <c r="J600" s="99"/>
      <c r="K600" s="99"/>
      <c r="L600" s="113"/>
      <c r="M600" s="113"/>
      <c r="N600" s="99"/>
      <c r="O600" s="99"/>
      <c r="P600" s="99"/>
      <c r="Q600" s="99"/>
      <c r="R600" s="99"/>
      <c r="S600" s="99"/>
      <c r="T600" s="99"/>
      <c r="U600" s="113"/>
      <c r="V600" s="99"/>
      <c r="W600" s="99"/>
      <c r="X600" s="99"/>
      <c r="Y600" s="99"/>
      <c r="Z600" s="99"/>
      <c r="AA600" s="99"/>
      <c r="AB600" s="99"/>
      <c r="AC600" s="99"/>
      <c r="AD600" s="99"/>
      <c r="AE600" s="99"/>
      <c r="AF600" s="99"/>
      <c r="AG600" s="99"/>
      <c r="AH600" s="99"/>
    </row>
    <row r="601" spans="1:34" ht="15.5" x14ac:dyDescent="0.35">
      <c r="A601" s="99"/>
      <c r="B601" s="99"/>
      <c r="C601" s="112"/>
      <c r="D601" s="99"/>
      <c r="E601" s="99"/>
      <c r="F601" s="99"/>
      <c r="G601" s="99"/>
      <c r="H601" s="99"/>
      <c r="I601" s="99"/>
      <c r="J601" s="99"/>
      <c r="K601" s="99"/>
      <c r="L601" s="113"/>
      <c r="M601" s="113"/>
      <c r="N601" s="99"/>
      <c r="O601" s="99"/>
      <c r="P601" s="99"/>
      <c r="Q601" s="99"/>
      <c r="R601" s="99"/>
      <c r="S601" s="99"/>
      <c r="T601" s="99"/>
      <c r="U601" s="113"/>
      <c r="V601" s="99"/>
      <c r="W601" s="99"/>
      <c r="X601" s="99"/>
      <c r="Y601" s="99"/>
      <c r="Z601" s="99"/>
      <c r="AA601" s="99"/>
      <c r="AB601" s="99"/>
      <c r="AC601" s="99"/>
      <c r="AD601" s="99"/>
      <c r="AE601" s="99"/>
      <c r="AF601" s="99"/>
      <c r="AG601" s="99"/>
      <c r="AH601" s="99"/>
    </row>
    <row r="602" spans="1:34" ht="15.5" x14ac:dyDescent="0.35">
      <c r="A602" s="99"/>
      <c r="B602" s="99"/>
      <c r="C602" s="112"/>
      <c r="D602" s="99"/>
      <c r="E602" s="99"/>
      <c r="F602" s="99"/>
      <c r="G602" s="99"/>
      <c r="H602" s="99"/>
      <c r="I602" s="99"/>
      <c r="J602" s="99"/>
      <c r="K602" s="99"/>
      <c r="L602" s="113"/>
      <c r="M602" s="113"/>
      <c r="N602" s="99"/>
      <c r="O602" s="99"/>
      <c r="P602" s="99"/>
      <c r="Q602" s="99"/>
      <c r="R602" s="99"/>
      <c r="S602" s="99"/>
      <c r="T602" s="99"/>
      <c r="U602" s="113"/>
      <c r="V602" s="99"/>
      <c r="W602" s="99"/>
      <c r="X602" s="99"/>
      <c r="Y602" s="99"/>
      <c r="Z602" s="99"/>
      <c r="AA602" s="99"/>
      <c r="AB602" s="99"/>
      <c r="AC602" s="99"/>
      <c r="AD602" s="99"/>
      <c r="AE602" s="99"/>
      <c r="AF602" s="99"/>
      <c r="AG602" s="99"/>
      <c r="AH602" s="99"/>
    </row>
    <row r="603" spans="1:34" ht="15.5" x14ac:dyDescent="0.35">
      <c r="A603" s="99"/>
      <c r="B603" s="99"/>
      <c r="C603" s="112"/>
      <c r="D603" s="99"/>
      <c r="E603" s="99"/>
      <c r="F603" s="99"/>
      <c r="G603" s="99"/>
      <c r="H603" s="99"/>
      <c r="I603" s="99"/>
      <c r="J603" s="99"/>
      <c r="K603" s="99"/>
      <c r="L603" s="113"/>
      <c r="M603" s="113"/>
      <c r="N603" s="99"/>
      <c r="O603" s="99"/>
      <c r="P603" s="99"/>
      <c r="Q603" s="99"/>
      <c r="R603" s="99"/>
      <c r="S603" s="99"/>
      <c r="T603" s="99"/>
      <c r="U603" s="113"/>
      <c r="V603" s="99"/>
      <c r="W603" s="99"/>
      <c r="X603" s="99"/>
      <c r="Y603" s="99"/>
      <c r="Z603" s="99"/>
      <c r="AA603" s="99"/>
      <c r="AB603" s="99"/>
      <c r="AC603" s="99"/>
      <c r="AD603" s="99"/>
      <c r="AE603" s="99"/>
      <c r="AF603" s="99"/>
      <c r="AG603" s="99"/>
      <c r="AH603" s="99"/>
    </row>
    <row r="604" spans="1:34" ht="15.5" x14ac:dyDescent="0.35">
      <c r="A604" s="99"/>
      <c r="B604" s="99"/>
      <c r="C604" s="112"/>
      <c r="D604" s="99"/>
      <c r="E604" s="99"/>
      <c r="F604" s="99"/>
      <c r="G604" s="99"/>
      <c r="H604" s="99"/>
      <c r="I604" s="99"/>
      <c r="J604" s="99"/>
      <c r="K604" s="99"/>
      <c r="L604" s="113"/>
      <c r="M604" s="113"/>
      <c r="N604" s="99"/>
      <c r="O604" s="99"/>
      <c r="P604" s="99"/>
      <c r="Q604" s="99"/>
      <c r="R604" s="99"/>
      <c r="S604" s="99"/>
      <c r="T604" s="99"/>
      <c r="U604" s="113"/>
      <c r="V604" s="99"/>
      <c r="W604" s="99"/>
      <c r="X604" s="99"/>
      <c r="Y604" s="99"/>
      <c r="Z604" s="99"/>
      <c r="AA604" s="99"/>
      <c r="AB604" s="99"/>
      <c r="AC604" s="99"/>
      <c r="AD604" s="99"/>
      <c r="AE604" s="99"/>
      <c r="AF604" s="99"/>
      <c r="AG604" s="99"/>
      <c r="AH604" s="99"/>
    </row>
    <row r="605" spans="1:34" ht="15.5" x14ac:dyDescent="0.35">
      <c r="A605" s="99"/>
      <c r="B605" s="99"/>
      <c r="C605" s="112"/>
      <c r="D605" s="99"/>
      <c r="E605" s="99"/>
      <c r="F605" s="99"/>
      <c r="G605" s="99"/>
      <c r="H605" s="99"/>
      <c r="I605" s="99"/>
      <c r="J605" s="99"/>
      <c r="K605" s="99"/>
      <c r="L605" s="113"/>
      <c r="M605" s="113"/>
      <c r="N605" s="99"/>
      <c r="O605" s="99"/>
      <c r="P605" s="99"/>
      <c r="Q605" s="99"/>
      <c r="R605" s="99"/>
      <c r="S605" s="99"/>
      <c r="T605" s="99"/>
      <c r="U605" s="113"/>
      <c r="V605" s="99"/>
      <c r="W605" s="99"/>
      <c r="X605" s="99"/>
      <c r="Y605" s="99"/>
      <c r="Z605" s="99"/>
      <c r="AA605" s="99"/>
      <c r="AB605" s="99"/>
      <c r="AC605" s="99"/>
      <c r="AD605" s="99"/>
      <c r="AE605" s="99"/>
      <c r="AF605" s="99"/>
      <c r="AG605" s="99"/>
      <c r="AH605" s="99"/>
    </row>
    <row r="606" spans="1:34" ht="15.5" x14ac:dyDescent="0.35">
      <c r="A606" s="99"/>
      <c r="B606" s="99"/>
      <c r="C606" s="112"/>
      <c r="D606" s="99"/>
      <c r="E606" s="99"/>
      <c r="F606" s="99"/>
      <c r="G606" s="99"/>
      <c r="H606" s="99"/>
      <c r="I606" s="99"/>
      <c r="J606" s="99"/>
      <c r="K606" s="99"/>
      <c r="L606" s="113"/>
      <c r="M606" s="113"/>
      <c r="N606" s="99"/>
      <c r="O606" s="99"/>
      <c r="P606" s="99"/>
      <c r="Q606" s="99"/>
      <c r="R606" s="99"/>
      <c r="S606" s="99"/>
      <c r="T606" s="99"/>
      <c r="U606" s="113"/>
      <c r="V606" s="99"/>
      <c r="W606" s="99"/>
      <c r="X606" s="99"/>
      <c r="Y606" s="99"/>
      <c r="Z606" s="99"/>
      <c r="AA606" s="99"/>
      <c r="AB606" s="99"/>
      <c r="AC606" s="99"/>
      <c r="AD606" s="99"/>
      <c r="AE606" s="99"/>
      <c r="AF606" s="99"/>
      <c r="AG606" s="99"/>
      <c r="AH606" s="99"/>
    </row>
    <row r="607" spans="1:34" ht="15.5" x14ac:dyDescent="0.35">
      <c r="A607" s="99"/>
      <c r="B607" s="99"/>
      <c r="C607" s="112"/>
      <c r="D607" s="99"/>
      <c r="E607" s="99"/>
      <c r="F607" s="99"/>
      <c r="G607" s="99"/>
      <c r="H607" s="99"/>
      <c r="I607" s="99"/>
      <c r="J607" s="99"/>
      <c r="K607" s="99"/>
      <c r="L607" s="113"/>
      <c r="M607" s="113"/>
      <c r="N607" s="99"/>
      <c r="O607" s="99"/>
      <c r="P607" s="99"/>
      <c r="Q607" s="99"/>
      <c r="R607" s="99"/>
      <c r="S607" s="99"/>
      <c r="T607" s="99"/>
      <c r="U607" s="113"/>
      <c r="V607" s="99"/>
      <c r="W607" s="99"/>
      <c r="X607" s="99"/>
      <c r="Y607" s="99"/>
      <c r="Z607" s="99"/>
      <c r="AA607" s="99"/>
      <c r="AB607" s="99"/>
      <c r="AC607" s="99"/>
      <c r="AD607" s="99"/>
      <c r="AE607" s="99"/>
      <c r="AF607" s="99"/>
      <c r="AG607" s="99"/>
      <c r="AH607" s="99"/>
    </row>
    <row r="608" spans="1:34" ht="15.5" x14ac:dyDescent="0.35">
      <c r="A608" s="99"/>
      <c r="B608" s="99"/>
      <c r="C608" s="112"/>
      <c r="D608" s="99"/>
      <c r="E608" s="99"/>
      <c r="F608" s="99"/>
      <c r="G608" s="99"/>
      <c r="H608" s="99"/>
      <c r="I608" s="99"/>
      <c r="J608" s="99"/>
      <c r="K608" s="99"/>
      <c r="L608" s="113"/>
      <c r="M608" s="113"/>
      <c r="N608" s="99"/>
      <c r="O608" s="99"/>
      <c r="P608" s="99"/>
      <c r="Q608" s="99"/>
      <c r="R608" s="99"/>
      <c r="S608" s="99"/>
      <c r="T608" s="99"/>
      <c r="U608" s="113"/>
      <c r="V608" s="99"/>
      <c r="W608" s="99"/>
      <c r="X608" s="99"/>
      <c r="Y608" s="99"/>
      <c r="Z608" s="99"/>
      <c r="AA608" s="99"/>
      <c r="AB608" s="99"/>
      <c r="AC608" s="99"/>
      <c r="AD608" s="99"/>
      <c r="AE608" s="99"/>
      <c r="AF608" s="99"/>
      <c r="AG608" s="99"/>
      <c r="AH608" s="99"/>
    </row>
    <row r="609" spans="1:34" ht="15.5" x14ac:dyDescent="0.35">
      <c r="A609" s="99"/>
      <c r="B609" s="99"/>
      <c r="C609" s="112"/>
      <c r="D609" s="99"/>
      <c r="E609" s="99"/>
      <c r="F609" s="99"/>
      <c r="G609" s="99"/>
      <c r="H609" s="99"/>
      <c r="I609" s="99"/>
      <c r="J609" s="99"/>
      <c r="K609" s="99"/>
      <c r="L609" s="113"/>
      <c r="M609" s="113"/>
      <c r="N609" s="99"/>
      <c r="O609" s="99"/>
      <c r="P609" s="99"/>
      <c r="Q609" s="99"/>
      <c r="R609" s="99"/>
      <c r="S609" s="99"/>
      <c r="T609" s="99"/>
      <c r="U609" s="113"/>
      <c r="V609" s="99"/>
      <c r="W609" s="99"/>
      <c r="X609" s="99"/>
      <c r="Y609" s="99"/>
      <c r="Z609" s="99"/>
      <c r="AA609" s="99"/>
      <c r="AB609" s="99"/>
      <c r="AC609" s="99"/>
      <c r="AD609" s="99"/>
      <c r="AE609" s="99"/>
      <c r="AF609" s="99"/>
      <c r="AG609" s="99"/>
      <c r="AH609" s="99"/>
    </row>
    <row r="610" spans="1:34" ht="15.5" x14ac:dyDescent="0.35">
      <c r="A610" s="99"/>
      <c r="B610" s="99"/>
      <c r="C610" s="112"/>
      <c r="D610" s="99"/>
      <c r="E610" s="99"/>
      <c r="F610" s="99"/>
      <c r="G610" s="99"/>
      <c r="H610" s="99"/>
      <c r="I610" s="99"/>
      <c r="J610" s="99"/>
      <c r="K610" s="99"/>
      <c r="L610" s="113"/>
      <c r="M610" s="113"/>
      <c r="N610" s="99"/>
      <c r="O610" s="99"/>
      <c r="P610" s="99"/>
      <c r="Q610" s="99"/>
      <c r="R610" s="99"/>
      <c r="S610" s="99"/>
      <c r="T610" s="99"/>
      <c r="U610" s="113"/>
      <c r="V610" s="99"/>
      <c r="W610" s="99"/>
      <c r="X610" s="99"/>
      <c r="Y610" s="99"/>
      <c r="Z610" s="99"/>
      <c r="AA610" s="99"/>
      <c r="AB610" s="99"/>
      <c r="AC610" s="99"/>
      <c r="AD610" s="99"/>
      <c r="AE610" s="99"/>
      <c r="AF610" s="99"/>
      <c r="AG610" s="99"/>
      <c r="AH610" s="99"/>
    </row>
    <row r="611" spans="1:34" ht="15.5" x14ac:dyDescent="0.35">
      <c r="A611" s="99"/>
      <c r="B611" s="99"/>
      <c r="C611" s="112"/>
      <c r="D611" s="99"/>
      <c r="E611" s="99"/>
      <c r="F611" s="99"/>
      <c r="G611" s="99"/>
      <c r="H611" s="99"/>
      <c r="I611" s="99"/>
      <c r="J611" s="99"/>
      <c r="K611" s="99"/>
      <c r="L611" s="113"/>
      <c r="M611" s="113"/>
      <c r="N611" s="99"/>
      <c r="O611" s="99"/>
      <c r="P611" s="99"/>
      <c r="Q611" s="99"/>
      <c r="R611" s="99"/>
      <c r="S611" s="99"/>
      <c r="T611" s="99"/>
      <c r="U611" s="113"/>
      <c r="V611" s="99"/>
      <c r="W611" s="99"/>
      <c r="X611" s="99"/>
      <c r="Y611" s="99"/>
      <c r="Z611" s="99"/>
      <c r="AA611" s="99"/>
      <c r="AB611" s="99"/>
      <c r="AC611" s="99"/>
      <c r="AD611" s="99"/>
      <c r="AE611" s="99"/>
      <c r="AF611" s="99"/>
      <c r="AG611" s="99"/>
      <c r="AH611" s="99"/>
    </row>
    <row r="612" spans="1:34" ht="15.5" x14ac:dyDescent="0.35">
      <c r="A612" s="99"/>
      <c r="B612" s="99"/>
      <c r="C612" s="112"/>
      <c r="D612" s="99"/>
      <c r="E612" s="99"/>
      <c r="F612" s="99"/>
      <c r="G612" s="99"/>
      <c r="H612" s="99"/>
      <c r="I612" s="99"/>
      <c r="J612" s="99"/>
      <c r="K612" s="99"/>
      <c r="L612" s="113"/>
      <c r="M612" s="113"/>
      <c r="N612" s="99"/>
      <c r="O612" s="99"/>
      <c r="P612" s="99"/>
      <c r="Q612" s="99"/>
      <c r="R612" s="99"/>
      <c r="S612" s="99"/>
      <c r="T612" s="99"/>
      <c r="U612" s="113"/>
      <c r="V612" s="99"/>
      <c r="W612" s="99"/>
      <c r="X612" s="99"/>
      <c r="Y612" s="99"/>
      <c r="Z612" s="99"/>
      <c r="AA612" s="99"/>
      <c r="AB612" s="99"/>
      <c r="AC612" s="99"/>
      <c r="AD612" s="99"/>
      <c r="AE612" s="99"/>
      <c r="AF612" s="99"/>
      <c r="AG612" s="99"/>
      <c r="AH612" s="99"/>
    </row>
    <row r="613" spans="1:34" ht="15.5" x14ac:dyDescent="0.35">
      <c r="A613" s="99"/>
      <c r="B613" s="99"/>
      <c r="C613" s="112"/>
      <c r="D613" s="99"/>
      <c r="E613" s="99"/>
      <c r="F613" s="99"/>
      <c r="G613" s="99"/>
      <c r="H613" s="99"/>
      <c r="I613" s="99"/>
      <c r="J613" s="99"/>
      <c r="K613" s="99"/>
      <c r="L613" s="113"/>
      <c r="M613" s="113"/>
      <c r="N613" s="99"/>
      <c r="O613" s="99"/>
      <c r="P613" s="99"/>
      <c r="Q613" s="99"/>
      <c r="R613" s="99"/>
      <c r="S613" s="99"/>
      <c r="T613" s="99"/>
      <c r="U613" s="113"/>
      <c r="V613" s="99"/>
      <c r="W613" s="99"/>
      <c r="X613" s="99"/>
      <c r="Y613" s="99"/>
      <c r="Z613" s="99"/>
      <c r="AA613" s="99"/>
      <c r="AB613" s="99"/>
      <c r="AC613" s="99"/>
      <c r="AD613" s="99"/>
      <c r="AE613" s="99"/>
      <c r="AF613" s="99"/>
      <c r="AG613" s="99"/>
      <c r="AH613" s="99"/>
    </row>
    <row r="614" spans="1:34" ht="15.5" x14ac:dyDescent="0.35">
      <c r="A614" s="99"/>
      <c r="B614" s="99"/>
      <c r="C614" s="112"/>
      <c r="D614" s="99"/>
      <c r="E614" s="99"/>
      <c r="F614" s="99"/>
      <c r="G614" s="99"/>
      <c r="H614" s="99"/>
      <c r="I614" s="99"/>
      <c r="J614" s="99"/>
      <c r="K614" s="99"/>
      <c r="L614" s="113"/>
      <c r="M614" s="113"/>
      <c r="N614" s="99"/>
      <c r="O614" s="99"/>
      <c r="P614" s="99"/>
      <c r="Q614" s="99"/>
      <c r="R614" s="99"/>
      <c r="S614" s="99"/>
      <c r="T614" s="99"/>
      <c r="U614" s="113"/>
      <c r="V614" s="99"/>
      <c r="W614" s="99"/>
      <c r="X614" s="99"/>
      <c r="Y614" s="99"/>
      <c r="Z614" s="99"/>
      <c r="AA614" s="99"/>
      <c r="AB614" s="99"/>
      <c r="AC614" s="99"/>
      <c r="AD614" s="99"/>
      <c r="AE614" s="99"/>
      <c r="AF614" s="99"/>
      <c r="AG614" s="99"/>
      <c r="AH614" s="99"/>
    </row>
    <row r="615" spans="1:34" ht="15.5" x14ac:dyDescent="0.35">
      <c r="A615" s="99"/>
      <c r="B615" s="99"/>
      <c r="C615" s="112"/>
      <c r="D615" s="99"/>
      <c r="E615" s="99"/>
      <c r="F615" s="99"/>
      <c r="G615" s="99"/>
      <c r="H615" s="99"/>
      <c r="I615" s="99"/>
      <c r="J615" s="99"/>
      <c r="K615" s="99"/>
      <c r="L615" s="113"/>
      <c r="M615" s="113"/>
      <c r="N615" s="99"/>
      <c r="O615" s="99"/>
      <c r="P615" s="99"/>
      <c r="Q615" s="99"/>
      <c r="R615" s="99"/>
      <c r="S615" s="99"/>
      <c r="T615" s="99"/>
      <c r="U615" s="113"/>
      <c r="V615" s="99"/>
      <c r="W615" s="99"/>
      <c r="X615" s="99"/>
      <c r="Y615" s="99"/>
      <c r="Z615" s="99"/>
      <c r="AA615" s="99"/>
      <c r="AB615" s="99"/>
      <c r="AC615" s="99"/>
      <c r="AD615" s="99"/>
      <c r="AE615" s="99"/>
      <c r="AF615" s="99"/>
      <c r="AG615" s="99"/>
      <c r="AH615" s="99"/>
    </row>
    <row r="616" spans="1:34" ht="15.5" x14ac:dyDescent="0.35">
      <c r="A616" s="99"/>
      <c r="B616" s="99"/>
      <c r="C616" s="112"/>
      <c r="D616" s="99"/>
      <c r="E616" s="99"/>
      <c r="F616" s="99"/>
      <c r="G616" s="99"/>
      <c r="H616" s="99"/>
      <c r="I616" s="99"/>
      <c r="J616" s="99"/>
      <c r="K616" s="99"/>
      <c r="L616" s="113"/>
      <c r="M616" s="113"/>
      <c r="N616" s="99"/>
      <c r="O616" s="99"/>
      <c r="P616" s="99"/>
      <c r="Q616" s="99"/>
      <c r="R616" s="99"/>
      <c r="S616" s="99"/>
      <c r="T616" s="99"/>
      <c r="U616" s="113"/>
      <c r="V616" s="99"/>
      <c r="W616" s="99"/>
      <c r="X616" s="99"/>
      <c r="Y616" s="99"/>
      <c r="Z616" s="99"/>
      <c r="AA616" s="99"/>
      <c r="AB616" s="99"/>
      <c r="AC616" s="99"/>
      <c r="AD616" s="99"/>
      <c r="AE616" s="99"/>
      <c r="AF616" s="99"/>
      <c r="AG616" s="99"/>
      <c r="AH616" s="99"/>
    </row>
    <row r="617" spans="1:34" ht="15.5" x14ac:dyDescent="0.35">
      <c r="A617" s="99"/>
      <c r="B617" s="99"/>
      <c r="C617" s="112"/>
      <c r="D617" s="99"/>
      <c r="E617" s="99"/>
      <c r="F617" s="99"/>
      <c r="G617" s="99"/>
      <c r="H617" s="99"/>
      <c r="I617" s="99"/>
      <c r="J617" s="99"/>
      <c r="K617" s="99"/>
      <c r="L617" s="113"/>
      <c r="M617" s="113"/>
      <c r="N617" s="99"/>
      <c r="O617" s="99"/>
      <c r="P617" s="99"/>
      <c r="Q617" s="99"/>
      <c r="R617" s="99"/>
      <c r="S617" s="99"/>
      <c r="T617" s="99"/>
      <c r="U617" s="113"/>
      <c r="V617" s="99"/>
      <c r="W617" s="99"/>
      <c r="X617" s="99"/>
      <c r="Y617" s="99"/>
      <c r="Z617" s="99"/>
      <c r="AA617" s="99"/>
      <c r="AB617" s="99"/>
      <c r="AC617" s="99"/>
      <c r="AD617" s="99"/>
      <c r="AE617" s="99"/>
      <c r="AF617" s="99"/>
      <c r="AG617" s="99"/>
      <c r="AH617" s="99"/>
    </row>
    <row r="618" spans="1:34" ht="15.5" x14ac:dyDescent="0.35">
      <c r="A618" s="99"/>
      <c r="B618" s="99"/>
      <c r="C618" s="112"/>
      <c r="D618" s="99"/>
      <c r="E618" s="99"/>
      <c r="F618" s="99"/>
      <c r="G618" s="99"/>
      <c r="H618" s="99"/>
      <c r="I618" s="99"/>
      <c r="J618" s="99"/>
      <c r="K618" s="99"/>
      <c r="L618" s="113"/>
      <c r="M618" s="113"/>
      <c r="N618" s="99"/>
      <c r="O618" s="99"/>
      <c r="P618" s="99"/>
      <c r="Q618" s="99"/>
      <c r="R618" s="99"/>
      <c r="S618" s="99"/>
      <c r="T618" s="99"/>
      <c r="U618" s="113"/>
      <c r="V618" s="99"/>
      <c r="W618" s="99"/>
      <c r="X618" s="99"/>
      <c r="Y618" s="99"/>
      <c r="Z618" s="99"/>
      <c r="AA618" s="99"/>
      <c r="AB618" s="99"/>
      <c r="AC618" s="99"/>
      <c r="AD618" s="99"/>
      <c r="AE618" s="99"/>
      <c r="AF618" s="99"/>
      <c r="AG618" s="99"/>
      <c r="AH618" s="99"/>
    </row>
    <row r="619" spans="1:34" ht="15.5" x14ac:dyDescent="0.35">
      <c r="A619" s="99"/>
      <c r="B619" s="99"/>
      <c r="C619" s="112"/>
      <c r="D619" s="99"/>
      <c r="E619" s="99"/>
      <c r="F619" s="99"/>
      <c r="G619" s="99"/>
      <c r="H619" s="99"/>
      <c r="I619" s="99"/>
      <c r="J619" s="99"/>
      <c r="K619" s="99"/>
      <c r="L619" s="113"/>
      <c r="M619" s="113"/>
      <c r="N619" s="99"/>
      <c r="O619" s="99"/>
      <c r="P619" s="99"/>
      <c r="Q619" s="99"/>
      <c r="R619" s="99"/>
      <c r="S619" s="99"/>
      <c r="T619" s="99"/>
      <c r="U619" s="113"/>
      <c r="V619" s="99"/>
      <c r="W619" s="99"/>
      <c r="X619" s="99"/>
      <c r="Y619" s="99"/>
      <c r="Z619" s="99"/>
      <c r="AA619" s="99"/>
      <c r="AB619" s="99"/>
      <c r="AC619" s="99"/>
      <c r="AD619" s="99"/>
      <c r="AE619" s="99"/>
      <c r="AF619" s="99"/>
      <c r="AG619" s="99"/>
      <c r="AH619" s="99"/>
    </row>
    <row r="620" spans="1:34" ht="15.5" x14ac:dyDescent="0.35">
      <c r="A620" s="99"/>
      <c r="B620" s="99"/>
      <c r="C620" s="112"/>
      <c r="D620" s="99"/>
      <c r="E620" s="99"/>
      <c r="F620" s="99"/>
      <c r="G620" s="99"/>
      <c r="H620" s="99"/>
      <c r="I620" s="99"/>
      <c r="J620" s="99"/>
      <c r="K620" s="99"/>
      <c r="L620" s="113"/>
      <c r="M620" s="113"/>
      <c r="N620" s="99"/>
      <c r="O620" s="99"/>
      <c r="P620" s="99"/>
      <c r="Q620" s="99"/>
      <c r="R620" s="99"/>
      <c r="S620" s="99"/>
      <c r="T620" s="99"/>
      <c r="U620" s="113"/>
      <c r="V620" s="99"/>
      <c r="W620" s="99"/>
      <c r="X620" s="99"/>
      <c r="Y620" s="99"/>
      <c r="Z620" s="99"/>
      <c r="AA620" s="99"/>
      <c r="AB620" s="99"/>
      <c r="AC620" s="99"/>
      <c r="AD620" s="99"/>
      <c r="AE620" s="99"/>
      <c r="AF620" s="99"/>
      <c r="AG620" s="99"/>
      <c r="AH620" s="99"/>
    </row>
    <row r="621" spans="1:34" ht="15.5" x14ac:dyDescent="0.35">
      <c r="A621" s="99"/>
      <c r="B621" s="99"/>
      <c r="C621" s="112"/>
      <c r="D621" s="99"/>
      <c r="E621" s="99"/>
      <c r="F621" s="99"/>
      <c r="G621" s="99"/>
      <c r="H621" s="99"/>
      <c r="I621" s="99"/>
      <c r="J621" s="99"/>
      <c r="K621" s="99"/>
      <c r="L621" s="113"/>
      <c r="M621" s="113"/>
      <c r="N621" s="99"/>
      <c r="O621" s="99"/>
      <c r="P621" s="99"/>
      <c r="Q621" s="99"/>
      <c r="R621" s="99"/>
      <c r="S621" s="99"/>
      <c r="T621" s="99"/>
      <c r="U621" s="113"/>
      <c r="V621" s="99"/>
      <c r="W621" s="99"/>
      <c r="X621" s="99"/>
      <c r="Y621" s="99"/>
      <c r="Z621" s="99"/>
      <c r="AA621" s="99"/>
      <c r="AB621" s="99"/>
      <c r="AC621" s="99"/>
      <c r="AD621" s="99"/>
      <c r="AE621" s="99"/>
      <c r="AF621" s="99"/>
      <c r="AG621" s="99"/>
      <c r="AH621" s="99"/>
    </row>
    <row r="622" spans="1:34" ht="15.5" x14ac:dyDescent="0.35">
      <c r="A622" s="99"/>
      <c r="B622" s="99"/>
      <c r="C622" s="112"/>
      <c r="D622" s="99"/>
      <c r="E622" s="99"/>
      <c r="F622" s="99"/>
      <c r="G622" s="99"/>
      <c r="H622" s="99"/>
      <c r="I622" s="99"/>
      <c r="J622" s="99"/>
      <c r="K622" s="99"/>
      <c r="L622" s="113"/>
      <c r="M622" s="113"/>
      <c r="N622" s="99"/>
      <c r="O622" s="99"/>
      <c r="P622" s="99"/>
      <c r="Q622" s="99"/>
      <c r="R622" s="99"/>
      <c r="S622" s="99"/>
      <c r="T622" s="99"/>
      <c r="U622" s="113"/>
      <c r="V622" s="99"/>
      <c r="W622" s="99"/>
      <c r="X622" s="99"/>
      <c r="Y622" s="99"/>
      <c r="Z622" s="99"/>
      <c r="AA622" s="99"/>
      <c r="AB622" s="99"/>
      <c r="AC622" s="99"/>
      <c r="AD622" s="99"/>
      <c r="AE622" s="99"/>
      <c r="AF622" s="99"/>
      <c r="AG622" s="99"/>
      <c r="AH622" s="99"/>
    </row>
    <row r="623" spans="1:34" ht="15.5" x14ac:dyDescent="0.35">
      <c r="A623" s="99"/>
      <c r="B623" s="99"/>
      <c r="C623" s="112"/>
      <c r="D623" s="99"/>
      <c r="E623" s="99"/>
      <c r="F623" s="99"/>
      <c r="G623" s="99"/>
      <c r="H623" s="99"/>
      <c r="I623" s="99"/>
      <c r="J623" s="99"/>
      <c r="K623" s="99"/>
      <c r="L623" s="113"/>
      <c r="M623" s="113"/>
      <c r="N623" s="99"/>
      <c r="O623" s="99"/>
      <c r="P623" s="99"/>
      <c r="Q623" s="99"/>
      <c r="R623" s="99"/>
      <c r="S623" s="99"/>
      <c r="T623" s="99"/>
      <c r="U623" s="113"/>
      <c r="V623" s="99"/>
      <c r="W623" s="99"/>
      <c r="X623" s="99"/>
      <c r="Y623" s="99"/>
      <c r="Z623" s="99"/>
      <c r="AA623" s="99"/>
      <c r="AB623" s="99"/>
      <c r="AC623" s="99"/>
      <c r="AD623" s="99"/>
      <c r="AE623" s="99"/>
      <c r="AF623" s="99"/>
      <c r="AG623" s="99"/>
      <c r="AH623" s="99"/>
    </row>
    <row r="624" spans="1:34" ht="15.5" x14ac:dyDescent="0.35">
      <c r="A624" s="99"/>
      <c r="B624" s="99"/>
      <c r="C624" s="112"/>
      <c r="D624" s="99"/>
      <c r="E624" s="99"/>
      <c r="F624" s="99"/>
      <c r="G624" s="99"/>
      <c r="H624" s="99"/>
      <c r="I624" s="99"/>
      <c r="J624" s="99"/>
      <c r="K624" s="99"/>
      <c r="L624" s="113"/>
      <c r="M624" s="113"/>
      <c r="N624" s="99"/>
      <c r="O624" s="99"/>
      <c r="P624" s="99"/>
      <c r="Q624" s="99"/>
      <c r="R624" s="99"/>
      <c r="S624" s="99"/>
      <c r="T624" s="99"/>
      <c r="U624" s="113"/>
      <c r="V624" s="99"/>
      <c r="W624" s="99"/>
      <c r="X624" s="99"/>
      <c r="Y624" s="99"/>
      <c r="Z624" s="99"/>
      <c r="AA624" s="99"/>
      <c r="AB624" s="99"/>
      <c r="AC624" s="99"/>
      <c r="AD624" s="99"/>
      <c r="AE624" s="99"/>
      <c r="AF624" s="99"/>
      <c r="AG624" s="99"/>
      <c r="AH624" s="99"/>
    </row>
    <row r="625" spans="1:34" ht="15.5" x14ac:dyDescent="0.35">
      <c r="A625" s="99"/>
      <c r="B625" s="99"/>
      <c r="C625" s="112"/>
      <c r="D625" s="99"/>
      <c r="E625" s="99"/>
      <c r="F625" s="99"/>
      <c r="G625" s="99"/>
      <c r="H625" s="99"/>
      <c r="I625" s="99"/>
      <c r="J625" s="99"/>
      <c r="K625" s="99"/>
      <c r="L625" s="113"/>
      <c r="M625" s="113"/>
      <c r="N625" s="99"/>
      <c r="O625" s="99"/>
      <c r="P625" s="99"/>
      <c r="Q625" s="99"/>
      <c r="R625" s="99"/>
      <c r="S625" s="99"/>
      <c r="T625" s="99"/>
      <c r="U625" s="113"/>
      <c r="V625" s="99"/>
      <c r="W625" s="99"/>
      <c r="X625" s="99"/>
      <c r="Y625" s="99"/>
      <c r="Z625" s="99"/>
      <c r="AA625" s="99"/>
      <c r="AB625" s="99"/>
      <c r="AC625" s="99"/>
      <c r="AD625" s="99"/>
      <c r="AE625" s="99"/>
      <c r="AF625" s="99"/>
      <c r="AG625" s="99"/>
      <c r="AH625" s="99"/>
    </row>
    <row r="626" spans="1:34" ht="15.5" x14ac:dyDescent="0.35">
      <c r="A626" s="99"/>
      <c r="B626" s="99"/>
      <c r="C626" s="112"/>
      <c r="D626" s="99"/>
      <c r="E626" s="99"/>
      <c r="F626" s="99"/>
      <c r="G626" s="99"/>
      <c r="H626" s="99"/>
      <c r="I626" s="99"/>
      <c r="J626" s="99"/>
      <c r="K626" s="99"/>
      <c r="L626" s="113"/>
      <c r="M626" s="113"/>
      <c r="N626" s="99"/>
      <c r="O626" s="99"/>
      <c r="P626" s="99"/>
      <c r="Q626" s="99"/>
      <c r="R626" s="99"/>
      <c r="S626" s="99"/>
      <c r="T626" s="99"/>
      <c r="U626" s="113"/>
      <c r="V626" s="99"/>
      <c r="W626" s="99"/>
      <c r="X626" s="99"/>
      <c r="Y626" s="99"/>
      <c r="Z626" s="99"/>
      <c r="AA626" s="99"/>
      <c r="AB626" s="99"/>
      <c r="AC626" s="99"/>
      <c r="AD626" s="99"/>
      <c r="AE626" s="99"/>
      <c r="AF626" s="99"/>
      <c r="AG626" s="99"/>
      <c r="AH626" s="99"/>
    </row>
    <row r="627" spans="1:34" ht="15.5" x14ac:dyDescent="0.35">
      <c r="A627" s="99"/>
      <c r="B627" s="99"/>
      <c r="C627" s="112"/>
      <c r="D627" s="99"/>
      <c r="E627" s="99"/>
      <c r="F627" s="99"/>
      <c r="G627" s="99"/>
      <c r="H627" s="99"/>
      <c r="I627" s="99"/>
      <c r="J627" s="99"/>
      <c r="K627" s="99"/>
      <c r="L627" s="113"/>
      <c r="M627" s="113"/>
      <c r="N627" s="99"/>
      <c r="O627" s="99"/>
      <c r="P627" s="99"/>
      <c r="Q627" s="99"/>
      <c r="R627" s="99"/>
      <c r="S627" s="99"/>
      <c r="T627" s="99"/>
      <c r="U627" s="113"/>
      <c r="V627" s="99"/>
      <c r="W627" s="99"/>
      <c r="X627" s="99"/>
      <c r="Y627" s="99"/>
      <c r="Z627" s="99"/>
      <c r="AA627" s="99"/>
      <c r="AB627" s="99"/>
      <c r="AC627" s="99"/>
      <c r="AD627" s="99"/>
      <c r="AE627" s="99"/>
      <c r="AF627" s="99"/>
      <c r="AG627" s="99"/>
      <c r="AH627" s="99"/>
    </row>
    <row r="628" spans="1:34" ht="15.5" x14ac:dyDescent="0.35">
      <c r="A628" s="99"/>
      <c r="B628" s="99"/>
      <c r="C628" s="112"/>
      <c r="D628" s="99"/>
      <c r="E628" s="99"/>
      <c r="F628" s="99"/>
      <c r="G628" s="99"/>
      <c r="H628" s="99"/>
      <c r="I628" s="99"/>
      <c r="J628" s="99"/>
      <c r="K628" s="99"/>
      <c r="L628" s="113"/>
      <c r="M628" s="113"/>
      <c r="N628" s="99"/>
      <c r="O628" s="99"/>
      <c r="P628" s="99"/>
      <c r="Q628" s="99"/>
      <c r="R628" s="99"/>
      <c r="S628" s="99"/>
      <c r="T628" s="99"/>
      <c r="U628" s="113"/>
      <c r="V628" s="99"/>
      <c r="W628" s="99"/>
      <c r="X628" s="99"/>
      <c r="Y628" s="99"/>
      <c r="Z628" s="99"/>
      <c r="AA628" s="99"/>
      <c r="AB628" s="99"/>
      <c r="AC628" s="99"/>
      <c r="AD628" s="99"/>
      <c r="AE628" s="99"/>
      <c r="AF628" s="99"/>
      <c r="AG628" s="99"/>
      <c r="AH628" s="99"/>
    </row>
    <row r="629" spans="1:34" ht="15.5" x14ac:dyDescent="0.35">
      <c r="A629" s="99"/>
      <c r="B629" s="99"/>
      <c r="C629" s="112"/>
      <c r="D629" s="99"/>
      <c r="E629" s="99"/>
      <c r="F629" s="99"/>
      <c r="G629" s="99"/>
      <c r="H629" s="99"/>
      <c r="I629" s="99"/>
      <c r="J629" s="99"/>
      <c r="K629" s="99"/>
      <c r="L629" s="113"/>
      <c r="M629" s="113"/>
      <c r="N629" s="99"/>
      <c r="O629" s="99"/>
      <c r="P629" s="99"/>
      <c r="Q629" s="99"/>
      <c r="R629" s="99"/>
      <c r="S629" s="99"/>
      <c r="T629" s="99"/>
      <c r="U629" s="113"/>
      <c r="V629" s="99"/>
      <c r="W629" s="99"/>
      <c r="X629" s="99"/>
      <c r="Y629" s="99"/>
      <c r="Z629" s="99"/>
      <c r="AA629" s="99"/>
      <c r="AB629" s="99"/>
      <c r="AC629" s="99"/>
      <c r="AD629" s="99"/>
      <c r="AE629" s="99"/>
      <c r="AF629" s="99"/>
      <c r="AG629" s="99"/>
      <c r="AH629" s="99"/>
    </row>
    <row r="630" spans="1:34" ht="15.5" x14ac:dyDescent="0.35">
      <c r="A630" s="99"/>
      <c r="B630" s="99"/>
      <c r="C630" s="112"/>
      <c r="D630" s="99"/>
      <c r="E630" s="99"/>
      <c r="F630" s="99"/>
      <c r="G630" s="99"/>
      <c r="H630" s="99"/>
      <c r="I630" s="99"/>
      <c r="J630" s="99"/>
      <c r="K630" s="99"/>
      <c r="L630" s="113"/>
      <c r="M630" s="113"/>
      <c r="N630" s="99"/>
      <c r="O630" s="99"/>
      <c r="P630" s="99"/>
      <c r="Q630" s="99"/>
      <c r="R630" s="99"/>
      <c r="S630" s="99"/>
      <c r="T630" s="99"/>
      <c r="U630" s="113"/>
      <c r="V630" s="99"/>
      <c r="W630" s="99"/>
      <c r="X630" s="99"/>
      <c r="Y630" s="99"/>
      <c r="Z630" s="99"/>
      <c r="AA630" s="99"/>
      <c r="AB630" s="99"/>
      <c r="AC630" s="99"/>
      <c r="AD630" s="99"/>
      <c r="AE630" s="99"/>
      <c r="AF630" s="99"/>
      <c r="AG630" s="99"/>
      <c r="AH630" s="99"/>
    </row>
    <row r="631" spans="1:34" ht="15.5" x14ac:dyDescent="0.35">
      <c r="A631" s="99"/>
      <c r="B631" s="99"/>
      <c r="C631" s="112"/>
      <c r="D631" s="99"/>
      <c r="E631" s="99"/>
      <c r="F631" s="99"/>
      <c r="G631" s="99"/>
      <c r="H631" s="99"/>
      <c r="I631" s="99"/>
      <c r="J631" s="99"/>
      <c r="K631" s="99"/>
      <c r="L631" s="113"/>
      <c r="M631" s="113"/>
      <c r="N631" s="99"/>
      <c r="O631" s="99"/>
      <c r="P631" s="99"/>
      <c r="Q631" s="99"/>
      <c r="R631" s="99"/>
      <c r="S631" s="99"/>
      <c r="T631" s="99"/>
      <c r="U631" s="113"/>
      <c r="V631" s="99"/>
      <c r="W631" s="99"/>
      <c r="X631" s="99"/>
      <c r="Y631" s="99"/>
      <c r="Z631" s="99"/>
      <c r="AA631" s="99"/>
      <c r="AB631" s="99"/>
      <c r="AC631" s="99"/>
      <c r="AD631" s="99"/>
      <c r="AE631" s="99"/>
      <c r="AF631" s="99"/>
      <c r="AG631" s="99"/>
      <c r="AH631" s="99"/>
    </row>
    <row r="632" spans="1:34" ht="15.5" x14ac:dyDescent="0.35">
      <c r="A632" s="99"/>
      <c r="B632" s="99"/>
      <c r="C632" s="112"/>
      <c r="D632" s="99"/>
      <c r="E632" s="99"/>
      <c r="F632" s="99"/>
      <c r="G632" s="99"/>
      <c r="H632" s="99"/>
      <c r="I632" s="99"/>
      <c r="J632" s="99"/>
      <c r="K632" s="99"/>
      <c r="L632" s="113"/>
      <c r="M632" s="113"/>
      <c r="N632" s="99"/>
      <c r="O632" s="99"/>
      <c r="P632" s="99"/>
      <c r="Q632" s="99"/>
      <c r="R632" s="99"/>
      <c r="S632" s="99"/>
      <c r="T632" s="99"/>
      <c r="U632" s="113"/>
      <c r="V632" s="99"/>
      <c r="W632" s="99"/>
      <c r="X632" s="99"/>
      <c r="Y632" s="99"/>
      <c r="Z632" s="99"/>
      <c r="AA632" s="99"/>
      <c r="AB632" s="99"/>
      <c r="AC632" s="99"/>
      <c r="AD632" s="99"/>
      <c r="AE632" s="99"/>
      <c r="AF632" s="99"/>
      <c r="AG632" s="99"/>
      <c r="AH632" s="99"/>
    </row>
    <row r="633" spans="1:34" ht="15.5" x14ac:dyDescent="0.35">
      <c r="A633" s="99"/>
      <c r="B633" s="99"/>
      <c r="C633" s="112"/>
      <c r="D633" s="99"/>
      <c r="E633" s="99"/>
      <c r="F633" s="99"/>
      <c r="G633" s="99"/>
      <c r="H633" s="99"/>
      <c r="I633" s="99"/>
      <c r="J633" s="99"/>
      <c r="K633" s="99"/>
      <c r="L633" s="113"/>
      <c r="M633" s="113"/>
      <c r="N633" s="99"/>
      <c r="O633" s="99"/>
      <c r="P633" s="99"/>
      <c r="Q633" s="99"/>
      <c r="R633" s="99"/>
      <c r="S633" s="99"/>
      <c r="T633" s="99"/>
      <c r="U633" s="113"/>
      <c r="V633" s="99"/>
      <c r="W633" s="99"/>
      <c r="X633" s="99"/>
      <c r="Y633" s="99"/>
      <c r="Z633" s="99"/>
      <c r="AA633" s="99"/>
      <c r="AB633" s="99"/>
      <c r="AC633" s="99"/>
      <c r="AD633" s="99"/>
      <c r="AE633" s="99"/>
      <c r="AF633" s="99"/>
      <c r="AG633" s="99"/>
      <c r="AH633" s="99"/>
    </row>
    <row r="634" spans="1:34" ht="15.5" x14ac:dyDescent="0.35">
      <c r="A634" s="99"/>
      <c r="B634" s="99"/>
      <c r="C634" s="112"/>
      <c r="D634" s="99"/>
      <c r="E634" s="99"/>
      <c r="F634" s="99"/>
      <c r="G634" s="99"/>
      <c r="H634" s="99"/>
      <c r="I634" s="99"/>
      <c r="J634" s="99"/>
      <c r="K634" s="99"/>
      <c r="L634" s="113"/>
      <c r="M634" s="113"/>
      <c r="N634" s="99"/>
      <c r="O634" s="99"/>
      <c r="P634" s="99"/>
      <c r="Q634" s="99"/>
      <c r="R634" s="99"/>
      <c r="S634" s="99"/>
      <c r="T634" s="99"/>
      <c r="U634" s="113"/>
      <c r="V634" s="99"/>
      <c r="W634" s="99"/>
      <c r="X634" s="99"/>
      <c r="Y634" s="99"/>
      <c r="Z634" s="99"/>
      <c r="AA634" s="99"/>
      <c r="AB634" s="99"/>
      <c r="AC634" s="99"/>
      <c r="AD634" s="99"/>
      <c r="AE634" s="99"/>
      <c r="AF634" s="99"/>
      <c r="AG634" s="99"/>
      <c r="AH634" s="99"/>
    </row>
    <row r="635" spans="1:34" ht="15.5" x14ac:dyDescent="0.35">
      <c r="A635" s="99"/>
      <c r="B635" s="99"/>
      <c r="C635" s="112"/>
      <c r="D635" s="99"/>
      <c r="E635" s="99"/>
      <c r="F635" s="99"/>
      <c r="G635" s="99"/>
      <c r="H635" s="99"/>
      <c r="I635" s="99"/>
      <c r="J635" s="99"/>
      <c r="K635" s="99"/>
      <c r="L635" s="113"/>
      <c r="M635" s="113"/>
      <c r="N635" s="99"/>
      <c r="O635" s="99"/>
      <c r="P635" s="99"/>
      <c r="Q635" s="99"/>
      <c r="R635" s="99"/>
      <c r="S635" s="99"/>
      <c r="T635" s="99"/>
      <c r="U635" s="113"/>
      <c r="V635" s="99"/>
      <c r="W635" s="99"/>
      <c r="X635" s="99"/>
      <c r="Y635" s="99"/>
      <c r="Z635" s="99"/>
      <c r="AA635" s="99"/>
      <c r="AB635" s="99"/>
      <c r="AC635" s="99"/>
      <c r="AD635" s="99"/>
      <c r="AE635" s="99"/>
      <c r="AF635" s="99"/>
      <c r="AG635" s="99"/>
      <c r="AH635" s="99"/>
    </row>
    <row r="636" spans="1:34" ht="15.5" x14ac:dyDescent="0.35">
      <c r="A636" s="99"/>
      <c r="B636" s="99"/>
      <c r="C636" s="112"/>
      <c r="D636" s="99"/>
      <c r="E636" s="99"/>
      <c r="F636" s="99"/>
      <c r="G636" s="99"/>
      <c r="H636" s="99"/>
      <c r="I636" s="99"/>
      <c r="J636" s="99"/>
      <c r="K636" s="99"/>
      <c r="L636" s="113"/>
      <c r="M636" s="113"/>
      <c r="N636" s="99"/>
      <c r="O636" s="99"/>
      <c r="P636" s="99"/>
      <c r="Q636" s="99"/>
      <c r="R636" s="99"/>
      <c r="S636" s="99"/>
      <c r="T636" s="99"/>
      <c r="U636" s="113"/>
      <c r="V636" s="99"/>
      <c r="W636" s="99"/>
      <c r="X636" s="99"/>
      <c r="Y636" s="99"/>
      <c r="Z636" s="99"/>
      <c r="AA636" s="99"/>
      <c r="AB636" s="99"/>
      <c r="AC636" s="99"/>
      <c r="AD636" s="99"/>
      <c r="AE636" s="99"/>
      <c r="AF636" s="99"/>
      <c r="AG636" s="99"/>
      <c r="AH636" s="99"/>
    </row>
    <row r="637" spans="1:34" ht="15.5" x14ac:dyDescent="0.35">
      <c r="A637" s="99"/>
      <c r="B637" s="99"/>
      <c r="C637" s="112"/>
      <c r="D637" s="99"/>
      <c r="E637" s="99"/>
      <c r="F637" s="99"/>
      <c r="G637" s="99"/>
      <c r="H637" s="99"/>
      <c r="I637" s="99"/>
      <c r="J637" s="99"/>
      <c r="K637" s="99"/>
      <c r="L637" s="113"/>
      <c r="M637" s="113"/>
      <c r="N637" s="99"/>
      <c r="O637" s="99"/>
      <c r="P637" s="99"/>
      <c r="Q637" s="99"/>
      <c r="R637" s="99"/>
      <c r="S637" s="99"/>
      <c r="T637" s="99"/>
      <c r="U637" s="113"/>
      <c r="V637" s="99"/>
      <c r="W637" s="99"/>
      <c r="X637" s="99"/>
      <c r="Y637" s="99"/>
      <c r="Z637" s="99"/>
      <c r="AA637" s="99"/>
      <c r="AB637" s="99"/>
      <c r="AC637" s="99"/>
      <c r="AD637" s="99"/>
      <c r="AE637" s="99"/>
      <c r="AF637" s="99"/>
      <c r="AG637" s="99"/>
      <c r="AH637" s="99"/>
    </row>
    <row r="638" spans="1:34" ht="15.5" x14ac:dyDescent="0.35">
      <c r="A638" s="99"/>
      <c r="B638" s="99"/>
      <c r="C638" s="112"/>
      <c r="D638" s="99"/>
      <c r="E638" s="99"/>
      <c r="F638" s="99"/>
      <c r="G638" s="99"/>
      <c r="H638" s="99"/>
      <c r="I638" s="99"/>
      <c r="J638" s="99"/>
      <c r="K638" s="99"/>
      <c r="L638" s="113"/>
      <c r="M638" s="113"/>
      <c r="N638" s="99"/>
      <c r="O638" s="99"/>
      <c r="P638" s="99"/>
      <c r="Q638" s="99"/>
      <c r="R638" s="99"/>
      <c r="S638" s="99"/>
      <c r="T638" s="99"/>
      <c r="U638" s="113"/>
      <c r="V638" s="99"/>
      <c r="W638" s="99"/>
      <c r="X638" s="99"/>
      <c r="Y638" s="99"/>
      <c r="Z638" s="99"/>
      <c r="AA638" s="99"/>
      <c r="AB638" s="99"/>
      <c r="AC638" s="99"/>
      <c r="AD638" s="99"/>
      <c r="AE638" s="99"/>
      <c r="AF638" s="99"/>
      <c r="AG638" s="99"/>
      <c r="AH638" s="99"/>
    </row>
    <row r="639" spans="1:34" ht="15.5" x14ac:dyDescent="0.35">
      <c r="A639" s="99"/>
      <c r="B639" s="99"/>
      <c r="C639" s="112"/>
      <c r="D639" s="99"/>
      <c r="E639" s="99"/>
      <c r="F639" s="99"/>
      <c r="G639" s="99"/>
      <c r="H639" s="99"/>
      <c r="I639" s="99"/>
      <c r="J639" s="99"/>
      <c r="K639" s="99"/>
      <c r="L639" s="113"/>
      <c r="M639" s="113"/>
      <c r="N639" s="99"/>
      <c r="O639" s="99"/>
      <c r="P639" s="99"/>
      <c r="Q639" s="99"/>
      <c r="R639" s="99"/>
      <c r="S639" s="99"/>
      <c r="T639" s="99"/>
      <c r="U639" s="113"/>
      <c r="V639" s="99"/>
      <c r="W639" s="99"/>
      <c r="X639" s="99"/>
      <c r="Y639" s="99"/>
      <c r="Z639" s="99"/>
      <c r="AA639" s="99"/>
      <c r="AB639" s="99"/>
      <c r="AC639" s="99"/>
      <c r="AD639" s="99"/>
      <c r="AE639" s="99"/>
      <c r="AF639" s="99"/>
      <c r="AG639" s="99"/>
      <c r="AH639" s="99"/>
    </row>
    <row r="640" spans="1:34" ht="15.5" x14ac:dyDescent="0.35">
      <c r="A640" s="99"/>
      <c r="B640" s="99"/>
      <c r="C640" s="112"/>
      <c r="D640" s="99"/>
      <c r="E640" s="99"/>
      <c r="F640" s="99"/>
      <c r="G640" s="99"/>
      <c r="H640" s="99"/>
      <c r="I640" s="99"/>
      <c r="J640" s="99"/>
      <c r="K640" s="99"/>
      <c r="L640" s="113"/>
      <c r="M640" s="113"/>
      <c r="N640" s="99"/>
      <c r="O640" s="99"/>
      <c r="P640" s="99"/>
      <c r="Q640" s="99"/>
      <c r="R640" s="99"/>
      <c r="S640" s="99"/>
      <c r="T640" s="99"/>
      <c r="U640" s="113"/>
      <c r="V640" s="99"/>
      <c r="W640" s="99"/>
      <c r="X640" s="99"/>
      <c r="Y640" s="99"/>
      <c r="Z640" s="99"/>
      <c r="AA640" s="99"/>
      <c r="AB640" s="99"/>
      <c r="AC640" s="99"/>
      <c r="AD640" s="99"/>
      <c r="AE640" s="99"/>
      <c r="AF640" s="99"/>
      <c r="AG640" s="99"/>
      <c r="AH640" s="99"/>
    </row>
    <row r="641" spans="1:34" ht="15.5" x14ac:dyDescent="0.35">
      <c r="A641" s="99"/>
      <c r="B641" s="99"/>
      <c r="C641" s="112"/>
      <c r="D641" s="99"/>
      <c r="E641" s="99"/>
      <c r="F641" s="99"/>
      <c r="G641" s="99"/>
      <c r="H641" s="99"/>
      <c r="I641" s="99"/>
      <c r="J641" s="99"/>
      <c r="K641" s="99"/>
      <c r="L641" s="113"/>
      <c r="M641" s="113"/>
      <c r="N641" s="99"/>
      <c r="O641" s="99"/>
      <c r="P641" s="99"/>
      <c r="Q641" s="99"/>
      <c r="R641" s="99"/>
      <c r="S641" s="99"/>
      <c r="T641" s="99"/>
      <c r="U641" s="113"/>
      <c r="V641" s="99"/>
      <c r="W641" s="99"/>
      <c r="X641" s="99"/>
      <c r="Y641" s="99"/>
      <c r="Z641" s="99"/>
      <c r="AA641" s="99"/>
      <c r="AB641" s="99"/>
      <c r="AC641" s="99"/>
      <c r="AD641" s="99"/>
      <c r="AE641" s="99"/>
      <c r="AF641" s="99"/>
      <c r="AG641" s="99"/>
      <c r="AH641" s="99"/>
    </row>
    <row r="642" spans="1:34" ht="15.5" x14ac:dyDescent="0.35">
      <c r="A642" s="99"/>
      <c r="B642" s="99"/>
      <c r="C642" s="112"/>
      <c r="D642" s="99"/>
      <c r="E642" s="99"/>
      <c r="F642" s="99"/>
      <c r="G642" s="99"/>
      <c r="H642" s="99"/>
      <c r="I642" s="99"/>
      <c r="J642" s="99"/>
      <c r="K642" s="99"/>
      <c r="L642" s="113"/>
      <c r="M642" s="113"/>
      <c r="N642" s="99"/>
      <c r="O642" s="99"/>
      <c r="P642" s="99"/>
      <c r="Q642" s="99"/>
      <c r="R642" s="99"/>
      <c r="S642" s="99"/>
      <c r="T642" s="99"/>
      <c r="U642" s="113"/>
      <c r="V642" s="99"/>
      <c r="W642" s="99"/>
      <c r="X642" s="99"/>
      <c r="Y642" s="99"/>
      <c r="Z642" s="99"/>
      <c r="AA642" s="99"/>
      <c r="AB642" s="99"/>
      <c r="AC642" s="99"/>
      <c r="AD642" s="99"/>
      <c r="AE642" s="99"/>
      <c r="AF642" s="99"/>
      <c r="AG642" s="99"/>
      <c r="AH642" s="99"/>
    </row>
    <row r="643" spans="1:34" ht="15.5" x14ac:dyDescent="0.35">
      <c r="A643" s="99"/>
      <c r="B643" s="99"/>
      <c r="C643" s="112"/>
      <c r="D643" s="99"/>
      <c r="E643" s="99"/>
      <c r="F643" s="99"/>
      <c r="G643" s="99"/>
      <c r="H643" s="99"/>
      <c r="I643" s="99"/>
      <c r="J643" s="99"/>
      <c r="K643" s="99"/>
      <c r="L643" s="113"/>
      <c r="M643" s="113"/>
      <c r="N643" s="99"/>
      <c r="O643" s="99"/>
      <c r="P643" s="99"/>
      <c r="Q643" s="99"/>
      <c r="R643" s="99"/>
      <c r="S643" s="99"/>
      <c r="T643" s="99"/>
      <c r="U643" s="113"/>
      <c r="V643" s="99"/>
      <c r="W643" s="99"/>
      <c r="X643" s="99"/>
      <c r="Y643" s="99"/>
      <c r="Z643" s="99"/>
      <c r="AA643" s="99"/>
      <c r="AB643" s="99"/>
      <c r="AC643" s="99"/>
      <c r="AD643" s="99"/>
      <c r="AE643" s="99"/>
      <c r="AF643" s="99"/>
      <c r="AG643" s="99"/>
      <c r="AH643" s="99"/>
    </row>
    <row r="644" spans="1:34" ht="15.5" x14ac:dyDescent="0.35">
      <c r="A644" s="99"/>
      <c r="B644" s="99"/>
      <c r="C644" s="112"/>
      <c r="D644" s="99"/>
      <c r="E644" s="99"/>
      <c r="F644" s="99"/>
      <c r="G644" s="99"/>
      <c r="H644" s="99"/>
      <c r="I644" s="99"/>
      <c r="J644" s="99"/>
      <c r="K644" s="99"/>
      <c r="L644" s="113"/>
      <c r="M644" s="113"/>
      <c r="N644" s="99"/>
      <c r="O644" s="99"/>
      <c r="P644" s="99"/>
      <c r="Q644" s="99"/>
      <c r="R644" s="99"/>
      <c r="S644" s="99"/>
      <c r="T644" s="99"/>
      <c r="U644" s="113"/>
      <c r="V644" s="99"/>
      <c r="W644" s="99"/>
      <c r="X644" s="99"/>
      <c r="Y644" s="99"/>
      <c r="Z644" s="99"/>
      <c r="AA644" s="99"/>
      <c r="AB644" s="99"/>
      <c r="AC644" s="99"/>
      <c r="AD644" s="99"/>
      <c r="AE644" s="99"/>
      <c r="AF644" s="99"/>
      <c r="AG644" s="99"/>
      <c r="AH644" s="99"/>
    </row>
    <row r="645" spans="1:34" ht="15.5" x14ac:dyDescent="0.35">
      <c r="A645" s="99"/>
      <c r="B645" s="99"/>
      <c r="C645" s="112"/>
      <c r="D645" s="99"/>
      <c r="E645" s="99"/>
      <c r="F645" s="99"/>
      <c r="G645" s="99"/>
      <c r="H645" s="99"/>
      <c r="I645" s="99"/>
      <c r="J645" s="99"/>
      <c r="K645" s="99"/>
      <c r="L645" s="113"/>
      <c r="M645" s="113"/>
      <c r="N645" s="99"/>
      <c r="O645" s="99"/>
      <c r="P645" s="99"/>
      <c r="Q645" s="99"/>
      <c r="R645" s="99"/>
      <c r="S645" s="99"/>
      <c r="T645" s="99"/>
      <c r="U645" s="113"/>
      <c r="V645" s="99"/>
      <c r="W645" s="99"/>
      <c r="X645" s="99"/>
      <c r="Y645" s="99"/>
      <c r="Z645" s="99"/>
      <c r="AA645" s="99"/>
      <c r="AB645" s="99"/>
      <c r="AC645" s="99"/>
      <c r="AD645" s="99"/>
      <c r="AE645" s="99"/>
      <c r="AF645" s="99"/>
      <c r="AG645" s="99"/>
      <c r="AH645" s="99"/>
    </row>
    <row r="646" spans="1:34" ht="15.5" x14ac:dyDescent="0.35">
      <c r="A646" s="99"/>
      <c r="B646" s="99"/>
      <c r="C646" s="112"/>
      <c r="D646" s="99"/>
      <c r="E646" s="99"/>
      <c r="F646" s="99"/>
      <c r="G646" s="99"/>
      <c r="H646" s="99"/>
      <c r="I646" s="99"/>
      <c r="J646" s="99"/>
      <c r="K646" s="99"/>
      <c r="L646" s="113"/>
      <c r="M646" s="113"/>
      <c r="N646" s="99"/>
      <c r="O646" s="99"/>
      <c r="P646" s="99"/>
      <c r="Q646" s="99"/>
      <c r="R646" s="99"/>
      <c r="S646" s="99"/>
      <c r="T646" s="99"/>
      <c r="U646" s="113"/>
      <c r="V646" s="99"/>
      <c r="W646" s="99"/>
      <c r="X646" s="99"/>
      <c r="Y646" s="99"/>
      <c r="Z646" s="99"/>
      <c r="AA646" s="99"/>
      <c r="AB646" s="99"/>
      <c r="AC646" s="99"/>
      <c r="AD646" s="99"/>
      <c r="AE646" s="99"/>
      <c r="AF646" s="99"/>
      <c r="AG646" s="99"/>
      <c r="AH646" s="99"/>
    </row>
    <row r="647" spans="1:34" ht="15.5" x14ac:dyDescent="0.35">
      <c r="A647" s="99"/>
      <c r="B647" s="99"/>
      <c r="C647" s="112"/>
      <c r="D647" s="99"/>
      <c r="E647" s="99"/>
      <c r="F647" s="99"/>
      <c r="G647" s="99"/>
      <c r="H647" s="99"/>
      <c r="I647" s="99"/>
      <c r="J647" s="99"/>
      <c r="K647" s="99"/>
      <c r="L647" s="113"/>
      <c r="M647" s="113"/>
      <c r="N647" s="99"/>
      <c r="O647" s="99"/>
      <c r="P647" s="99"/>
      <c r="Q647" s="99"/>
      <c r="R647" s="99"/>
      <c r="S647" s="99"/>
      <c r="T647" s="99"/>
      <c r="U647" s="113"/>
      <c r="V647" s="99"/>
      <c r="W647" s="99"/>
      <c r="X647" s="99"/>
      <c r="Y647" s="99"/>
      <c r="Z647" s="99"/>
      <c r="AA647" s="99"/>
      <c r="AB647" s="99"/>
      <c r="AC647" s="99"/>
      <c r="AD647" s="99"/>
      <c r="AE647" s="99"/>
      <c r="AF647" s="99"/>
      <c r="AG647" s="99"/>
      <c r="AH647" s="99"/>
    </row>
    <row r="648" spans="1:34" ht="15.5" x14ac:dyDescent="0.35">
      <c r="A648" s="99"/>
      <c r="B648" s="99"/>
      <c r="C648" s="112"/>
      <c r="D648" s="99"/>
      <c r="E648" s="99"/>
      <c r="F648" s="99"/>
      <c r="G648" s="99"/>
      <c r="H648" s="99"/>
      <c r="I648" s="99"/>
      <c r="J648" s="99"/>
      <c r="K648" s="99"/>
      <c r="L648" s="113"/>
      <c r="M648" s="113"/>
      <c r="N648" s="99"/>
      <c r="O648" s="99"/>
      <c r="P648" s="99"/>
      <c r="Q648" s="99"/>
      <c r="R648" s="99"/>
      <c r="S648" s="99"/>
      <c r="T648" s="99"/>
      <c r="U648" s="113"/>
      <c r="V648" s="99"/>
      <c r="W648" s="99"/>
      <c r="X648" s="99"/>
      <c r="Y648" s="99"/>
      <c r="Z648" s="99"/>
      <c r="AA648" s="99"/>
      <c r="AB648" s="99"/>
      <c r="AC648" s="99"/>
      <c r="AD648" s="99"/>
      <c r="AE648" s="99"/>
      <c r="AF648" s="99"/>
      <c r="AG648" s="99"/>
      <c r="AH648" s="99"/>
    </row>
    <row r="649" spans="1:34" ht="15.5" x14ac:dyDescent="0.35">
      <c r="A649" s="99"/>
      <c r="B649" s="99"/>
      <c r="C649" s="112"/>
      <c r="D649" s="99"/>
      <c r="E649" s="99"/>
      <c r="F649" s="99"/>
      <c r="G649" s="99"/>
      <c r="H649" s="99"/>
      <c r="I649" s="99"/>
      <c r="J649" s="99"/>
      <c r="K649" s="99"/>
      <c r="L649" s="113"/>
      <c r="M649" s="113"/>
      <c r="N649" s="99"/>
      <c r="O649" s="99"/>
      <c r="P649" s="99"/>
      <c r="Q649" s="99"/>
      <c r="R649" s="99"/>
      <c r="S649" s="99"/>
      <c r="T649" s="99"/>
      <c r="U649" s="113"/>
      <c r="V649" s="99"/>
      <c r="W649" s="99"/>
      <c r="X649" s="99"/>
      <c r="Y649" s="99"/>
      <c r="Z649" s="99"/>
      <c r="AA649" s="99"/>
      <c r="AB649" s="99"/>
      <c r="AC649" s="99"/>
      <c r="AD649" s="99"/>
      <c r="AE649" s="99"/>
      <c r="AF649" s="99"/>
      <c r="AG649" s="99"/>
      <c r="AH649" s="99"/>
    </row>
    <row r="650" spans="1:34" ht="15.5" x14ac:dyDescent="0.35">
      <c r="A650" s="99"/>
      <c r="B650" s="99"/>
      <c r="C650" s="112"/>
      <c r="D650" s="99"/>
      <c r="E650" s="99"/>
      <c r="F650" s="99"/>
      <c r="G650" s="99"/>
      <c r="H650" s="99"/>
      <c r="I650" s="99"/>
      <c r="J650" s="99"/>
      <c r="K650" s="99"/>
      <c r="L650" s="113"/>
      <c r="M650" s="113"/>
      <c r="N650" s="99"/>
      <c r="O650" s="99"/>
      <c r="P650" s="99"/>
      <c r="Q650" s="99"/>
      <c r="R650" s="99"/>
      <c r="S650" s="99"/>
      <c r="T650" s="99"/>
      <c r="U650" s="113"/>
      <c r="V650" s="99"/>
      <c r="W650" s="99"/>
      <c r="X650" s="99"/>
      <c r="Y650" s="99"/>
      <c r="Z650" s="99"/>
      <c r="AA650" s="99"/>
      <c r="AB650" s="99"/>
      <c r="AC650" s="99"/>
      <c r="AD650" s="99"/>
      <c r="AE650" s="99"/>
      <c r="AF650" s="99"/>
      <c r="AG650" s="99"/>
      <c r="AH650" s="99"/>
    </row>
    <row r="651" spans="1:34" ht="15.5" x14ac:dyDescent="0.35">
      <c r="A651" s="99"/>
      <c r="B651" s="99"/>
      <c r="C651" s="112"/>
      <c r="D651" s="99"/>
      <c r="E651" s="99"/>
      <c r="F651" s="99"/>
      <c r="G651" s="99"/>
      <c r="H651" s="99"/>
      <c r="I651" s="99"/>
      <c r="J651" s="99"/>
      <c r="K651" s="99"/>
      <c r="L651" s="113"/>
      <c r="M651" s="113"/>
      <c r="N651" s="99"/>
      <c r="O651" s="99"/>
      <c r="P651" s="99"/>
      <c r="Q651" s="99"/>
      <c r="R651" s="99"/>
      <c r="S651" s="99"/>
      <c r="T651" s="99"/>
      <c r="U651" s="113"/>
      <c r="V651" s="99"/>
      <c r="W651" s="99"/>
      <c r="X651" s="99"/>
      <c r="Y651" s="99"/>
      <c r="Z651" s="99"/>
      <c r="AA651" s="99"/>
      <c r="AB651" s="99"/>
      <c r="AC651" s="99"/>
      <c r="AD651" s="99"/>
      <c r="AE651" s="99"/>
      <c r="AF651" s="99"/>
      <c r="AG651" s="99"/>
      <c r="AH651" s="99"/>
    </row>
    <row r="652" spans="1:34" ht="15.5" x14ac:dyDescent="0.35">
      <c r="A652" s="99"/>
      <c r="B652" s="99"/>
      <c r="C652" s="112"/>
      <c r="D652" s="99"/>
      <c r="E652" s="99"/>
      <c r="F652" s="99"/>
      <c r="G652" s="99"/>
      <c r="H652" s="99"/>
      <c r="I652" s="99"/>
      <c r="J652" s="99"/>
      <c r="K652" s="99"/>
      <c r="L652" s="113"/>
      <c r="M652" s="113"/>
      <c r="N652" s="99"/>
      <c r="O652" s="99"/>
      <c r="P652" s="99"/>
      <c r="Q652" s="99"/>
      <c r="R652" s="99"/>
      <c r="S652" s="99"/>
      <c r="T652" s="99"/>
      <c r="U652" s="113"/>
      <c r="V652" s="99"/>
      <c r="W652" s="99"/>
      <c r="X652" s="99"/>
      <c r="Y652" s="99"/>
      <c r="Z652" s="99"/>
      <c r="AA652" s="99"/>
      <c r="AB652" s="99"/>
      <c r="AC652" s="99"/>
      <c r="AD652" s="99"/>
      <c r="AE652" s="99"/>
      <c r="AF652" s="99"/>
      <c r="AG652" s="99"/>
      <c r="AH652" s="99"/>
    </row>
    <row r="653" spans="1:34" ht="15.5" x14ac:dyDescent="0.35">
      <c r="A653" s="99"/>
      <c r="B653" s="99"/>
      <c r="C653" s="112"/>
      <c r="D653" s="99"/>
      <c r="E653" s="99"/>
      <c r="F653" s="99"/>
      <c r="G653" s="99"/>
      <c r="H653" s="99"/>
      <c r="I653" s="99"/>
      <c r="J653" s="99"/>
      <c r="K653" s="99"/>
      <c r="L653" s="113"/>
      <c r="M653" s="113"/>
      <c r="N653" s="99"/>
      <c r="O653" s="99"/>
      <c r="P653" s="99"/>
      <c r="Q653" s="99"/>
      <c r="R653" s="99"/>
      <c r="S653" s="99"/>
      <c r="T653" s="99"/>
      <c r="U653" s="113"/>
      <c r="V653" s="99"/>
      <c r="W653" s="99"/>
      <c r="X653" s="99"/>
      <c r="Y653" s="99"/>
      <c r="Z653" s="99"/>
      <c r="AA653" s="99"/>
      <c r="AB653" s="99"/>
      <c r="AC653" s="99"/>
      <c r="AD653" s="99"/>
      <c r="AE653" s="99"/>
      <c r="AF653" s="99"/>
      <c r="AG653" s="99"/>
      <c r="AH653" s="99"/>
    </row>
    <row r="654" spans="1:34" ht="15.5" x14ac:dyDescent="0.35">
      <c r="A654" s="99"/>
      <c r="B654" s="99"/>
      <c r="C654" s="112"/>
      <c r="D654" s="99"/>
      <c r="E654" s="99"/>
      <c r="F654" s="99"/>
      <c r="G654" s="99"/>
      <c r="H654" s="99"/>
      <c r="I654" s="99"/>
      <c r="J654" s="99"/>
      <c r="K654" s="99"/>
      <c r="L654" s="113"/>
      <c r="M654" s="113"/>
      <c r="N654" s="99"/>
      <c r="O654" s="99"/>
      <c r="P654" s="99"/>
      <c r="Q654" s="99"/>
      <c r="R654" s="99"/>
      <c r="S654" s="99"/>
      <c r="T654" s="99"/>
      <c r="U654" s="113"/>
      <c r="V654" s="99"/>
      <c r="W654" s="99"/>
      <c r="X654" s="99"/>
      <c r="Y654" s="99"/>
      <c r="Z654" s="99"/>
      <c r="AA654" s="99"/>
      <c r="AB654" s="99"/>
      <c r="AC654" s="99"/>
      <c r="AD654" s="99"/>
      <c r="AE654" s="99"/>
      <c r="AF654" s="99"/>
      <c r="AG654" s="99"/>
      <c r="AH654" s="99"/>
    </row>
    <row r="655" spans="1:34" ht="15.5" x14ac:dyDescent="0.35">
      <c r="A655" s="99"/>
      <c r="B655" s="99"/>
      <c r="C655" s="112"/>
      <c r="D655" s="99"/>
      <c r="E655" s="99"/>
      <c r="F655" s="99"/>
      <c r="G655" s="99"/>
      <c r="H655" s="99"/>
      <c r="I655" s="99"/>
      <c r="J655" s="99"/>
      <c r="K655" s="99"/>
      <c r="L655" s="113"/>
      <c r="M655" s="113"/>
      <c r="N655" s="99"/>
      <c r="O655" s="99"/>
      <c r="P655" s="99"/>
      <c r="Q655" s="99"/>
      <c r="R655" s="99"/>
      <c r="S655" s="99"/>
      <c r="T655" s="99"/>
      <c r="U655" s="113"/>
      <c r="V655" s="99"/>
      <c r="W655" s="99"/>
      <c r="X655" s="99"/>
      <c r="Y655" s="99"/>
      <c r="Z655" s="99"/>
      <c r="AA655" s="99"/>
      <c r="AB655" s="99"/>
      <c r="AC655" s="99"/>
      <c r="AD655" s="99"/>
      <c r="AE655" s="99"/>
      <c r="AF655" s="99"/>
      <c r="AG655" s="99"/>
      <c r="AH655" s="99"/>
    </row>
    <row r="656" spans="1:34" ht="15.5" x14ac:dyDescent="0.35">
      <c r="A656" s="99"/>
      <c r="B656" s="99"/>
      <c r="C656" s="112"/>
      <c r="D656" s="99"/>
      <c r="E656" s="99"/>
      <c r="F656" s="99"/>
      <c r="G656" s="99"/>
      <c r="H656" s="99"/>
      <c r="I656" s="99"/>
      <c r="J656" s="99"/>
      <c r="K656" s="99"/>
      <c r="L656" s="113"/>
      <c r="M656" s="113"/>
      <c r="N656" s="99"/>
      <c r="O656" s="99"/>
      <c r="P656" s="99"/>
      <c r="Q656" s="99"/>
      <c r="R656" s="99"/>
      <c r="S656" s="99"/>
      <c r="T656" s="99"/>
      <c r="U656" s="113"/>
      <c r="V656" s="99"/>
      <c r="W656" s="99"/>
      <c r="X656" s="99"/>
      <c r="Y656" s="99"/>
      <c r="Z656" s="99"/>
      <c r="AA656" s="99"/>
      <c r="AB656" s="99"/>
      <c r="AC656" s="99"/>
      <c r="AD656" s="99"/>
      <c r="AE656" s="99"/>
      <c r="AF656" s="99"/>
      <c r="AG656" s="99"/>
      <c r="AH656" s="99"/>
    </row>
    <row r="657" spans="1:34" ht="15.5" x14ac:dyDescent="0.35">
      <c r="A657" s="99"/>
      <c r="B657" s="99"/>
      <c r="C657" s="112"/>
      <c r="D657" s="99"/>
      <c r="E657" s="99"/>
      <c r="F657" s="99"/>
      <c r="G657" s="99"/>
      <c r="H657" s="99"/>
      <c r="I657" s="99"/>
      <c r="J657" s="99"/>
      <c r="K657" s="99"/>
      <c r="L657" s="113"/>
      <c r="M657" s="113"/>
      <c r="N657" s="99"/>
      <c r="O657" s="99"/>
      <c r="P657" s="99"/>
      <c r="Q657" s="99"/>
      <c r="R657" s="99"/>
      <c r="S657" s="99"/>
      <c r="T657" s="99"/>
      <c r="U657" s="113"/>
      <c r="V657" s="99"/>
      <c r="W657" s="99"/>
      <c r="X657" s="99"/>
      <c r="Y657" s="99"/>
      <c r="Z657" s="99"/>
      <c r="AA657" s="99"/>
      <c r="AB657" s="99"/>
      <c r="AC657" s="99"/>
      <c r="AD657" s="99"/>
      <c r="AE657" s="99"/>
      <c r="AF657" s="99"/>
      <c r="AG657" s="99"/>
      <c r="AH657" s="99"/>
    </row>
    <row r="658" spans="1:34" ht="15.5" x14ac:dyDescent="0.35">
      <c r="A658" s="99"/>
      <c r="B658" s="99"/>
      <c r="C658" s="112"/>
      <c r="D658" s="99"/>
      <c r="E658" s="99"/>
      <c r="F658" s="99"/>
      <c r="G658" s="99"/>
      <c r="H658" s="99"/>
      <c r="I658" s="99"/>
      <c r="J658" s="99"/>
      <c r="K658" s="99"/>
      <c r="L658" s="113"/>
      <c r="M658" s="113"/>
      <c r="N658" s="99"/>
      <c r="O658" s="99"/>
      <c r="P658" s="99"/>
      <c r="Q658" s="99"/>
      <c r="R658" s="99"/>
      <c r="S658" s="99"/>
      <c r="T658" s="99"/>
      <c r="U658" s="113"/>
      <c r="V658" s="99"/>
      <c r="W658" s="99"/>
      <c r="X658" s="99"/>
      <c r="Y658" s="99"/>
      <c r="Z658" s="99"/>
      <c r="AA658" s="99"/>
      <c r="AB658" s="99"/>
      <c r="AC658" s="99"/>
      <c r="AD658" s="99"/>
      <c r="AE658" s="99"/>
      <c r="AF658" s="99"/>
      <c r="AG658" s="99"/>
      <c r="AH658" s="99"/>
    </row>
    <row r="659" spans="1:34" ht="15.5" x14ac:dyDescent="0.35">
      <c r="A659" s="99"/>
      <c r="B659" s="99"/>
      <c r="C659" s="112"/>
      <c r="D659" s="99"/>
      <c r="E659" s="99"/>
      <c r="F659" s="99"/>
      <c r="G659" s="99"/>
      <c r="H659" s="99"/>
      <c r="I659" s="99"/>
      <c r="J659" s="99"/>
      <c r="K659" s="99"/>
      <c r="L659" s="113"/>
      <c r="M659" s="113"/>
      <c r="N659" s="99"/>
      <c r="O659" s="99"/>
      <c r="P659" s="99"/>
      <c r="Q659" s="99"/>
      <c r="R659" s="99"/>
      <c r="S659" s="99"/>
      <c r="T659" s="99"/>
      <c r="U659" s="113"/>
      <c r="V659" s="99"/>
      <c r="W659" s="99"/>
      <c r="X659" s="99"/>
      <c r="Y659" s="99"/>
      <c r="Z659" s="99"/>
      <c r="AA659" s="99"/>
      <c r="AB659" s="99"/>
      <c r="AC659" s="99"/>
      <c r="AD659" s="99"/>
      <c r="AE659" s="99"/>
      <c r="AF659" s="99"/>
      <c r="AG659" s="99"/>
      <c r="AH659" s="99"/>
    </row>
    <row r="660" spans="1:34" ht="15.5" x14ac:dyDescent="0.35">
      <c r="A660" s="99"/>
      <c r="B660" s="99"/>
      <c r="C660" s="112"/>
      <c r="D660" s="99"/>
      <c r="E660" s="99"/>
      <c r="F660" s="99"/>
      <c r="G660" s="99"/>
      <c r="H660" s="99"/>
      <c r="I660" s="99"/>
      <c r="J660" s="99"/>
      <c r="K660" s="99"/>
      <c r="L660" s="113"/>
      <c r="M660" s="113"/>
      <c r="N660" s="99"/>
      <c r="O660" s="99"/>
      <c r="P660" s="99"/>
      <c r="Q660" s="99"/>
      <c r="R660" s="99"/>
      <c r="S660" s="99"/>
      <c r="T660" s="99"/>
      <c r="U660" s="113"/>
      <c r="V660" s="99"/>
      <c r="W660" s="99"/>
      <c r="X660" s="99"/>
      <c r="Y660" s="99"/>
      <c r="Z660" s="99"/>
      <c r="AA660" s="99"/>
      <c r="AB660" s="99"/>
      <c r="AC660" s="99"/>
      <c r="AD660" s="99"/>
      <c r="AE660" s="99"/>
      <c r="AF660" s="99"/>
      <c r="AG660" s="99"/>
      <c r="AH660" s="99"/>
    </row>
    <row r="661" spans="1:34" ht="15.5" x14ac:dyDescent="0.35">
      <c r="A661" s="99"/>
      <c r="B661" s="99"/>
      <c r="C661" s="112"/>
      <c r="D661" s="99"/>
      <c r="E661" s="99"/>
      <c r="F661" s="99"/>
      <c r="G661" s="99"/>
      <c r="H661" s="99"/>
      <c r="I661" s="99"/>
      <c r="J661" s="99"/>
      <c r="K661" s="99"/>
      <c r="L661" s="113"/>
      <c r="M661" s="113"/>
      <c r="N661" s="99"/>
      <c r="O661" s="99"/>
      <c r="P661" s="99"/>
      <c r="Q661" s="99"/>
      <c r="R661" s="99"/>
      <c r="S661" s="99"/>
      <c r="T661" s="99"/>
      <c r="U661" s="113"/>
      <c r="V661" s="99"/>
      <c r="W661" s="99"/>
      <c r="X661" s="99"/>
      <c r="Y661" s="99"/>
      <c r="Z661" s="99"/>
      <c r="AA661" s="99"/>
      <c r="AB661" s="99"/>
      <c r="AC661" s="99"/>
      <c r="AD661" s="99"/>
      <c r="AE661" s="99"/>
      <c r="AF661" s="99"/>
      <c r="AG661" s="99"/>
      <c r="AH661" s="99"/>
    </row>
    <row r="662" spans="1:34" ht="15.5" x14ac:dyDescent="0.35">
      <c r="A662" s="99"/>
      <c r="B662" s="99"/>
      <c r="C662" s="112"/>
      <c r="D662" s="99"/>
      <c r="E662" s="99"/>
      <c r="F662" s="99"/>
      <c r="G662" s="99"/>
      <c r="H662" s="99"/>
      <c r="I662" s="99"/>
      <c r="J662" s="99"/>
      <c r="K662" s="99"/>
      <c r="L662" s="113"/>
      <c r="M662" s="113"/>
      <c r="N662" s="99"/>
      <c r="O662" s="99"/>
      <c r="P662" s="99"/>
      <c r="Q662" s="99"/>
      <c r="R662" s="99"/>
      <c r="S662" s="99"/>
      <c r="T662" s="99"/>
      <c r="U662" s="113"/>
      <c r="V662" s="99"/>
      <c r="W662" s="99"/>
      <c r="X662" s="99"/>
      <c r="Y662" s="99"/>
      <c r="Z662" s="99"/>
      <c r="AA662" s="99"/>
      <c r="AB662" s="99"/>
      <c r="AC662" s="99"/>
      <c r="AD662" s="99"/>
      <c r="AE662" s="99"/>
      <c r="AF662" s="99"/>
      <c r="AG662" s="99"/>
      <c r="AH662" s="99"/>
    </row>
    <row r="663" spans="1:34" ht="15.5" x14ac:dyDescent="0.35">
      <c r="A663" s="99"/>
      <c r="B663" s="99"/>
      <c r="C663" s="112"/>
      <c r="D663" s="99"/>
      <c r="E663" s="99"/>
      <c r="F663" s="99"/>
      <c r="G663" s="99"/>
      <c r="H663" s="99"/>
      <c r="I663" s="99"/>
      <c r="J663" s="99"/>
      <c r="K663" s="99"/>
      <c r="L663" s="113"/>
      <c r="M663" s="113"/>
      <c r="N663" s="99"/>
      <c r="O663" s="99"/>
      <c r="P663" s="99"/>
      <c r="Q663" s="99"/>
      <c r="R663" s="99"/>
      <c r="S663" s="99"/>
      <c r="T663" s="99"/>
      <c r="U663" s="113"/>
      <c r="V663" s="99"/>
      <c r="W663" s="99"/>
      <c r="X663" s="99"/>
      <c r="Y663" s="99"/>
      <c r="Z663" s="99"/>
      <c r="AA663" s="99"/>
      <c r="AB663" s="99"/>
      <c r="AC663" s="99"/>
      <c r="AD663" s="99"/>
      <c r="AE663" s="99"/>
      <c r="AF663" s="99"/>
      <c r="AG663" s="99"/>
      <c r="AH663" s="99"/>
    </row>
    <row r="664" spans="1:34" ht="15.5" x14ac:dyDescent="0.35">
      <c r="A664" s="99"/>
      <c r="B664" s="99"/>
      <c r="C664" s="112"/>
      <c r="D664" s="99"/>
      <c r="E664" s="99"/>
      <c r="F664" s="99"/>
      <c r="G664" s="99"/>
      <c r="H664" s="99"/>
      <c r="I664" s="99"/>
      <c r="J664" s="99"/>
      <c r="K664" s="99"/>
      <c r="L664" s="113"/>
      <c r="M664" s="113"/>
      <c r="N664" s="99"/>
      <c r="O664" s="99"/>
      <c r="P664" s="99"/>
      <c r="Q664" s="99"/>
      <c r="R664" s="99"/>
      <c r="S664" s="99"/>
      <c r="T664" s="99"/>
      <c r="U664" s="113"/>
      <c r="V664" s="99"/>
      <c r="W664" s="99"/>
      <c r="X664" s="99"/>
      <c r="Y664" s="99"/>
      <c r="Z664" s="99"/>
      <c r="AA664" s="99"/>
      <c r="AB664" s="99"/>
      <c r="AC664" s="99"/>
      <c r="AD664" s="99"/>
      <c r="AE664" s="99"/>
      <c r="AF664" s="99"/>
      <c r="AG664" s="99"/>
      <c r="AH664" s="99"/>
    </row>
    <row r="665" spans="1:34" ht="15.5" x14ac:dyDescent="0.35">
      <c r="A665" s="99"/>
      <c r="B665" s="99"/>
      <c r="C665" s="112"/>
      <c r="D665" s="99"/>
      <c r="E665" s="99"/>
      <c r="F665" s="99"/>
      <c r="G665" s="99"/>
      <c r="H665" s="99"/>
      <c r="I665" s="99"/>
      <c r="J665" s="99"/>
      <c r="K665" s="99"/>
      <c r="L665" s="113"/>
      <c r="M665" s="113"/>
      <c r="N665" s="99"/>
      <c r="O665" s="99"/>
      <c r="P665" s="99"/>
      <c r="Q665" s="99"/>
      <c r="R665" s="99"/>
      <c r="S665" s="99"/>
      <c r="T665" s="99"/>
      <c r="U665" s="113"/>
      <c r="V665" s="99"/>
      <c r="W665" s="99"/>
      <c r="X665" s="99"/>
      <c r="Y665" s="99"/>
      <c r="Z665" s="99"/>
      <c r="AA665" s="99"/>
      <c r="AB665" s="99"/>
      <c r="AC665" s="99"/>
      <c r="AD665" s="99"/>
      <c r="AE665" s="99"/>
      <c r="AF665" s="99"/>
      <c r="AG665" s="99"/>
      <c r="AH665" s="99"/>
    </row>
    <row r="666" spans="1:34" ht="15.5" x14ac:dyDescent="0.35">
      <c r="A666" s="99"/>
      <c r="B666" s="99"/>
      <c r="C666" s="112"/>
      <c r="D666" s="99"/>
      <c r="E666" s="99"/>
      <c r="F666" s="99"/>
      <c r="G666" s="99"/>
      <c r="H666" s="99"/>
      <c r="I666" s="99"/>
      <c r="J666" s="99"/>
      <c r="K666" s="99"/>
      <c r="L666" s="113"/>
      <c r="M666" s="113"/>
      <c r="N666" s="99"/>
      <c r="O666" s="99"/>
      <c r="P666" s="99"/>
      <c r="Q666" s="99"/>
      <c r="R666" s="99"/>
      <c r="S666" s="99"/>
      <c r="T666" s="99"/>
      <c r="U666" s="113"/>
      <c r="V666" s="99"/>
      <c r="W666" s="99"/>
      <c r="X666" s="99"/>
      <c r="Y666" s="99"/>
      <c r="Z666" s="99"/>
      <c r="AA666" s="99"/>
      <c r="AB666" s="99"/>
      <c r="AC666" s="99"/>
      <c r="AD666" s="99"/>
      <c r="AE666" s="99"/>
      <c r="AF666" s="99"/>
      <c r="AG666" s="99"/>
      <c r="AH666" s="99"/>
    </row>
    <row r="667" spans="1:34" ht="15.5" x14ac:dyDescent="0.35">
      <c r="A667" s="99"/>
      <c r="B667" s="99"/>
      <c r="C667" s="112"/>
      <c r="D667" s="99"/>
      <c r="E667" s="99"/>
      <c r="F667" s="99"/>
      <c r="G667" s="99"/>
      <c r="H667" s="99"/>
      <c r="I667" s="99"/>
      <c r="J667" s="99"/>
      <c r="K667" s="99"/>
      <c r="L667" s="113"/>
      <c r="M667" s="113"/>
      <c r="N667" s="99"/>
      <c r="O667" s="99"/>
      <c r="P667" s="99"/>
      <c r="Q667" s="99"/>
      <c r="R667" s="99"/>
      <c r="S667" s="99"/>
      <c r="T667" s="99"/>
      <c r="U667" s="113"/>
      <c r="V667" s="99"/>
      <c r="W667" s="99"/>
      <c r="X667" s="99"/>
      <c r="Y667" s="99"/>
      <c r="Z667" s="99"/>
      <c r="AA667" s="99"/>
      <c r="AB667" s="99"/>
      <c r="AC667" s="99"/>
      <c r="AD667" s="99"/>
      <c r="AE667" s="99"/>
      <c r="AF667" s="99"/>
      <c r="AG667" s="99"/>
      <c r="AH667" s="99"/>
    </row>
    <row r="668" spans="1:34" ht="15.5" x14ac:dyDescent="0.35">
      <c r="A668" s="99"/>
      <c r="B668" s="99"/>
      <c r="C668" s="112"/>
      <c r="D668" s="99"/>
      <c r="E668" s="99"/>
      <c r="F668" s="99"/>
      <c r="G668" s="99"/>
      <c r="H668" s="99"/>
      <c r="I668" s="99"/>
      <c r="J668" s="99"/>
      <c r="K668" s="99"/>
      <c r="L668" s="113"/>
      <c r="M668" s="113"/>
      <c r="N668" s="99"/>
      <c r="O668" s="99"/>
      <c r="P668" s="99"/>
      <c r="Q668" s="99"/>
      <c r="R668" s="99"/>
      <c r="S668" s="99"/>
      <c r="T668" s="99"/>
      <c r="U668" s="113"/>
      <c r="V668" s="99"/>
      <c r="W668" s="99"/>
      <c r="X668" s="99"/>
      <c r="Y668" s="99"/>
      <c r="Z668" s="99"/>
      <c r="AA668" s="99"/>
      <c r="AB668" s="99"/>
      <c r="AC668" s="99"/>
      <c r="AD668" s="99"/>
      <c r="AE668" s="99"/>
      <c r="AF668" s="99"/>
      <c r="AG668" s="99"/>
      <c r="AH668" s="99"/>
    </row>
    <row r="669" spans="1:34" ht="15.5" x14ac:dyDescent="0.35">
      <c r="A669" s="99"/>
      <c r="B669" s="99"/>
      <c r="C669" s="112"/>
      <c r="D669" s="99"/>
      <c r="E669" s="99"/>
      <c r="F669" s="99"/>
      <c r="G669" s="99"/>
      <c r="H669" s="99"/>
      <c r="I669" s="99"/>
      <c r="J669" s="99"/>
      <c r="K669" s="99"/>
      <c r="L669" s="113"/>
      <c r="M669" s="113"/>
      <c r="N669" s="99"/>
      <c r="O669" s="99"/>
      <c r="P669" s="99"/>
      <c r="Q669" s="99"/>
      <c r="R669" s="99"/>
      <c r="S669" s="99"/>
      <c r="T669" s="99"/>
      <c r="U669" s="113"/>
      <c r="V669" s="99"/>
      <c r="W669" s="99"/>
      <c r="X669" s="99"/>
      <c r="Y669" s="99"/>
      <c r="Z669" s="99"/>
      <c r="AA669" s="99"/>
      <c r="AB669" s="99"/>
      <c r="AC669" s="99"/>
      <c r="AD669" s="99"/>
      <c r="AE669" s="99"/>
      <c r="AF669" s="99"/>
      <c r="AG669" s="99"/>
      <c r="AH669" s="99"/>
    </row>
    <row r="670" spans="1:34" ht="15.5" x14ac:dyDescent="0.35">
      <c r="A670" s="99"/>
      <c r="B670" s="99"/>
      <c r="C670" s="112"/>
      <c r="D670" s="99"/>
      <c r="E670" s="99"/>
      <c r="F670" s="99"/>
      <c r="G670" s="99"/>
      <c r="H670" s="99"/>
      <c r="I670" s="99"/>
      <c r="J670" s="99"/>
      <c r="K670" s="99"/>
      <c r="L670" s="113"/>
      <c r="M670" s="113"/>
      <c r="N670" s="99"/>
      <c r="O670" s="99"/>
      <c r="P670" s="99"/>
      <c r="Q670" s="99"/>
      <c r="R670" s="99"/>
      <c r="S670" s="99"/>
      <c r="T670" s="99"/>
      <c r="U670" s="113"/>
      <c r="V670" s="99"/>
      <c r="W670" s="99"/>
      <c r="X670" s="99"/>
      <c r="Y670" s="99"/>
      <c r="Z670" s="99"/>
      <c r="AA670" s="99"/>
      <c r="AB670" s="99"/>
      <c r="AC670" s="99"/>
      <c r="AD670" s="99"/>
      <c r="AE670" s="99"/>
      <c r="AF670" s="99"/>
      <c r="AG670" s="99"/>
      <c r="AH670" s="99"/>
    </row>
    <row r="671" spans="1:34" ht="15.5" x14ac:dyDescent="0.35">
      <c r="A671" s="99"/>
      <c r="B671" s="99"/>
      <c r="C671" s="112"/>
      <c r="D671" s="99"/>
      <c r="E671" s="99"/>
      <c r="F671" s="99"/>
      <c r="G671" s="99"/>
      <c r="H671" s="99"/>
      <c r="I671" s="99"/>
      <c r="J671" s="99"/>
      <c r="K671" s="99"/>
      <c r="L671" s="113"/>
      <c r="M671" s="113"/>
      <c r="N671" s="99"/>
      <c r="O671" s="99"/>
      <c r="P671" s="99"/>
      <c r="Q671" s="99"/>
      <c r="R671" s="99"/>
      <c r="S671" s="99"/>
      <c r="T671" s="99"/>
      <c r="U671" s="113"/>
      <c r="V671" s="99"/>
      <c r="W671" s="99"/>
      <c r="X671" s="99"/>
      <c r="Y671" s="99"/>
      <c r="Z671" s="99"/>
      <c r="AA671" s="99"/>
      <c r="AB671" s="99"/>
      <c r="AC671" s="99"/>
      <c r="AD671" s="99"/>
      <c r="AE671" s="99"/>
      <c r="AF671" s="99"/>
      <c r="AG671" s="99"/>
      <c r="AH671" s="99"/>
    </row>
    <row r="672" spans="1:34" ht="15.5" x14ac:dyDescent="0.35">
      <c r="A672" s="99"/>
      <c r="B672" s="99"/>
      <c r="C672" s="112"/>
      <c r="D672" s="99"/>
      <c r="E672" s="99"/>
      <c r="F672" s="99"/>
      <c r="G672" s="99"/>
      <c r="H672" s="99"/>
      <c r="I672" s="99"/>
      <c r="J672" s="99"/>
      <c r="K672" s="99"/>
      <c r="L672" s="113"/>
      <c r="M672" s="113"/>
      <c r="N672" s="99"/>
      <c r="O672" s="99"/>
      <c r="P672" s="99"/>
      <c r="Q672" s="99"/>
      <c r="R672" s="99"/>
      <c r="S672" s="99"/>
      <c r="T672" s="99"/>
      <c r="U672" s="113"/>
      <c r="V672" s="99"/>
      <c r="W672" s="99"/>
      <c r="X672" s="99"/>
      <c r="Y672" s="99"/>
      <c r="Z672" s="99"/>
      <c r="AA672" s="99"/>
      <c r="AB672" s="99"/>
      <c r="AC672" s="99"/>
      <c r="AD672" s="99"/>
      <c r="AE672" s="99"/>
      <c r="AF672" s="99"/>
      <c r="AG672" s="99"/>
      <c r="AH672" s="99"/>
    </row>
    <row r="673" spans="1:34" ht="15.5" x14ac:dyDescent="0.35">
      <c r="A673" s="99"/>
      <c r="B673" s="99"/>
      <c r="C673" s="112"/>
      <c r="D673" s="99"/>
      <c r="E673" s="99"/>
      <c r="F673" s="99"/>
      <c r="G673" s="99"/>
      <c r="H673" s="99"/>
      <c r="I673" s="99"/>
      <c r="J673" s="99"/>
      <c r="K673" s="99"/>
      <c r="L673" s="113"/>
      <c r="M673" s="113"/>
      <c r="N673" s="99"/>
      <c r="O673" s="99"/>
      <c r="P673" s="99"/>
      <c r="Q673" s="99"/>
      <c r="R673" s="99"/>
      <c r="S673" s="99"/>
      <c r="T673" s="99"/>
      <c r="U673" s="113"/>
      <c r="V673" s="99"/>
      <c r="W673" s="99"/>
      <c r="X673" s="99"/>
      <c r="Y673" s="99"/>
      <c r="Z673" s="99"/>
      <c r="AA673" s="99"/>
      <c r="AB673" s="99"/>
      <c r="AC673" s="99"/>
      <c r="AD673" s="99"/>
      <c r="AE673" s="99"/>
      <c r="AF673" s="99"/>
      <c r="AG673" s="99"/>
      <c r="AH673" s="99"/>
    </row>
    <row r="674" spans="1:34" ht="15.5" x14ac:dyDescent="0.35">
      <c r="A674" s="99"/>
      <c r="B674" s="99"/>
      <c r="C674" s="112"/>
      <c r="D674" s="99"/>
      <c r="E674" s="99"/>
      <c r="F674" s="99"/>
      <c r="G674" s="99"/>
      <c r="H674" s="99"/>
      <c r="I674" s="99"/>
      <c r="J674" s="99"/>
      <c r="K674" s="99"/>
      <c r="L674" s="113"/>
      <c r="M674" s="113"/>
      <c r="N674" s="99"/>
      <c r="O674" s="99"/>
      <c r="P674" s="99"/>
      <c r="Q674" s="99"/>
      <c r="R674" s="99"/>
      <c r="S674" s="99"/>
      <c r="T674" s="99"/>
      <c r="U674" s="113"/>
      <c r="V674" s="99"/>
      <c r="W674" s="99"/>
      <c r="X674" s="99"/>
      <c r="Y674" s="99"/>
      <c r="Z674" s="99"/>
      <c r="AA674" s="99"/>
      <c r="AB674" s="99"/>
      <c r="AC674" s="99"/>
      <c r="AD674" s="99"/>
      <c r="AE674" s="99"/>
      <c r="AF674" s="99"/>
      <c r="AG674" s="99"/>
      <c r="AH674" s="99"/>
    </row>
    <row r="675" spans="1:34" ht="15.5" x14ac:dyDescent="0.35">
      <c r="A675" s="99"/>
      <c r="B675" s="99"/>
      <c r="C675" s="112"/>
      <c r="D675" s="99"/>
      <c r="E675" s="99"/>
      <c r="F675" s="99"/>
      <c r="G675" s="99"/>
      <c r="H675" s="99"/>
      <c r="I675" s="99"/>
      <c r="J675" s="99"/>
      <c r="K675" s="99"/>
      <c r="L675" s="113"/>
      <c r="M675" s="113"/>
      <c r="N675" s="99"/>
      <c r="O675" s="99"/>
      <c r="P675" s="99"/>
      <c r="Q675" s="99"/>
      <c r="R675" s="99"/>
      <c r="S675" s="99"/>
      <c r="T675" s="99"/>
      <c r="U675" s="113"/>
      <c r="V675" s="99"/>
      <c r="W675" s="99"/>
      <c r="X675" s="99"/>
      <c r="Y675" s="99"/>
      <c r="Z675" s="99"/>
      <c r="AA675" s="99"/>
      <c r="AB675" s="99"/>
      <c r="AC675" s="99"/>
      <c r="AD675" s="99"/>
      <c r="AE675" s="99"/>
      <c r="AF675" s="99"/>
      <c r="AG675" s="99"/>
      <c r="AH675" s="99"/>
    </row>
    <row r="676" spans="1:34" ht="15.5" x14ac:dyDescent="0.35">
      <c r="A676" s="99"/>
      <c r="B676" s="99"/>
      <c r="C676" s="112"/>
      <c r="D676" s="99"/>
      <c r="E676" s="99"/>
      <c r="F676" s="99"/>
      <c r="G676" s="99"/>
      <c r="H676" s="99"/>
      <c r="I676" s="99"/>
      <c r="J676" s="99"/>
      <c r="K676" s="99"/>
      <c r="L676" s="113"/>
      <c r="M676" s="113"/>
      <c r="N676" s="99"/>
      <c r="O676" s="99"/>
      <c r="P676" s="99"/>
      <c r="Q676" s="99"/>
      <c r="R676" s="99"/>
      <c r="S676" s="99"/>
      <c r="T676" s="99"/>
      <c r="U676" s="113"/>
      <c r="V676" s="99"/>
      <c r="W676" s="99"/>
      <c r="X676" s="99"/>
      <c r="Y676" s="99"/>
      <c r="Z676" s="99"/>
      <c r="AA676" s="99"/>
      <c r="AB676" s="99"/>
      <c r="AC676" s="99"/>
      <c r="AD676" s="99"/>
      <c r="AE676" s="99"/>
      <c r="AF676" s="99"/>
      <c r="AG676" s="99"/>
      <c r="AH676" s="99"/>
    </row>
    <row r="677" spans="1:34" ht="15.5" x14ac:dyDescent="0.35">
      <c r="A677" s="99"/>
      <c r="B677" s="99"/>
      <c r="C677" s="112"/>
      <c r="D677" s="99"/>
      <c r="E677" s="99"/>
      <c r="F677" s="99"/>
      <c r="G677" s="99"/>
      <c r="H677" s="99"/>
      <c r="I677" s="99"/>
      <c r="J677" s="99"/>
      <c r="K677" s="99"/>
      <c r="L677" s="113"/>
      <c r="M677" s="113"/>
      <c r="N677" s="99"/>
      <c r="O677" s="99"/>
      <c r="P677" s="99"/>
      <c r="Q677" s="99"/>
      <c r="R677" s="99"/>
      <c r="S677" s="99"/>
      <c r="T677" s="99"/>
      <c r="U677" s="113"/>
      <c r="V677" s="99"/>
      <c r="W677" s="99"/>
      <c r="X677" s="99"/>
      <c r="Y677" s="99"/>
      <c r="Z677" s="99"/>
      <c r="AA677" s="99"/>
      <c r="AB677" s="99"/>
      <c r="AC677" s="99"/>
      <c r="AD677" s="99"/>
      <c r="AE677" s="99"/>
      <c r="AF677" s="99"/>
      <c r="AG677" s="99"/>
      <c r="AH677" s="99"/>
    </row>
    <row r="678" spans="1:34" ht="15.5" x14ac:dyDescent="0.35">
      <c r="A678" s="99"/>
      <c r="B678" s="99"/>
      <c r="C678" s="112"/>
      <c r="D678" s="99"/>
      <c r="E678" s="99"/>
      <c r="F678" s="99"/>
      <c r="G678" s="99"/>
      <c r="H678" s="99"/>
      <c r="I678" s="99"/>
      <c r="J678" s="99"/>
      <c r="K678" s="99"/>
      <c r="L678" s="113"/>
      <c r="M678" s="113"/>
      <c r="N678" s="99"/>
      <c r="O678" s="99"/>
      <c r="P678" s="99"/>
      <c r="Q678" s="99"/>
      <c r="R678" s="99"/>
      <c r="S678" s="99"/>
      <c r="T678" s="99"/>
      <c r="U678" s="113"/>
      <c r="V678" s="99"/>
      <c r="W678" s="99"/>
      <c r="X678" s="99"/>
      <c r="Y678" s="99"/>
      <c r="Z678" s="99"/>
      <c r="AA678" s="99"/>
      <c r="AB678" s="99"/>
      <c r="AC678" s="99"/>
      <c r="AD678" s="99"/>
      <c r="AE678" s="99"/>
      <c r="AF678" s="99"/>
      <c r="AG678" s="99"/>
      <c r="AH678" s="99"/>
    </row>
    <row r="679" spans="1:34" ht="15.5" x14ac:dyDescent="0.35">
      <c r="A679" s="99"/>
      <c r="B679" s="99"/>
      <c r="C679" s="112"/>
      <c r="D679" s="99"/>
      <c r="E679" s="99"/>
      <c r="F679" s="99"/>
      <c r="G679" s="99"/>
      <c r="H679" s="99"/>
      <c r="I679" s="99"/>
      <c r="J679" s="99"/>
      <c r="K679" s="99"/>
      <c r="L679" s="113"/>
      <c r="M679" s="113"/>
      <c r="N679" s="99"/>
      <c r="O679" s="99"/>
      <c r="P679" s="99"/>
      <c r="Q679" s="99"/>
      <c r="R679" s="99"/>
      <c r="S679" s="99"/>
      <c r="T679" s="99"/>
      <c r="U679" s="113"/>
      <c r="V679" s="99"/>
      <c r="W679" s="99"/>
      <c r="X679" s="99"/>
      <c r="Y679" s="99"/>
      <c r="Z679" s="99"/>
      <c r="AA679" s="99"/>
      <c r="AB679" s="99"/>
      <c r="AC679" s="99"/>
      <c r="AD679" s="99"/>
      <c r="AE679" s="99"/>
      <c r="AF679" s="99"/>
      <c r="AG679" s="99"/>
      <c r="AH679" s="99"/>
    </row>
    <row r="680" spans="1:34" ht="15.5" x14ac:dyDescent="0.35">
      <c r="A680" s="99"/>
      <c r="B680" s="99"/>
      <c r="C680" s="112"/>
      <c r="D680" s="99"/>
      <c r="E680" s="99"/>
      <c r="F680" s="99"/>
      <c r="G680" s="99"/>
      <c r="H680" s="99"/>
      <c r="I680" s="99"/>
      <c r="J680" s="99"/>
      <c r="K680" s="99"/>
      <c r="L680" s="113"/>
      <c r="M680" s="113"/>
      <c r="N680" s="99"/>
      <c r="O680" s="99"/>
      <c r="P680" s="99"/>
      <c r="Q680" s="99"/>
      <c r="R680" s="99"/>
      <c r="S680" s="99"/>
      <c r="T680" s="99"/>
      <c r="U680" s="113"/>
      <c r="V680" s="99"/>
      <c r="W680" s="99"/>
      <c r="X680" s="99"/>
      <c r="Y680" s="99"/>
      <c r="Z680" s="99"/>
      <c r="AA680" s="99"/>
      <c r="AB680" s="99"/>
      <c r="AC680" s="99"/>
      <c r="AD680" s="99"/>
      <c r="AE680" s="99"/>
      <c r="AF680" s="99"/>
      <c r="AG680" s="99"/>
      <c r="AH680" s="99"/>
    </row>
    <row r="681" spans="1:34" ht="15.5" x14ac:dyDescent="0.35">
      <c r="A681" s="99"/>
      <c r="B681" s="99"/>
      <c r="C681" s="112"/>
      <c r="D681" s="99"/>
      <c r="E681" s="99"/>
      <c r="F681" s="99"/>
      <c r="G681" s="99"/>
      <c r="H681" s="99"/>
      <c r="I681" s="99"/>
      <c r="J681" s="99"/>
      <c r="K681" s="99"/>
      <c r="L681" s="113"/>
      <c r="M681" s="113"/>
      <c r="N681" s="99"/>
      <c r="O681" s="99"/>
      <c r="P681" s="99"/>
      <c r="Q681" s="99"/>
      <c r="R681" s="99"/>
      <c r="S681" s="99"/>
      <c r="T681" s="99"/>
      <c r="U681" s="113"/>
      <c r="V681" s="99"/>
      <c r="W681" s="99"/>
      <c r="X681" s="99"/>
      <c r="Y681" s="99"/>
      <c r="Z681" s="99"/>
      <c r="AA681" s="99"/>
      <c r="AB681" s="99"/>
      <c r="AC681" s="99"/>
      <c r="AD681" s="99"/>
      <c r="AE681" s="99"/>
      <c r="AF681" s="99"/>
      <c r="AG681" s="99"/>
      <c r="AH681" s="99"/>
    </row>
    <row r="682" spans="1:34" ht="15.5" x14ac:dyDescent="0.35">
      <c r="A682" s="99"/>
      <c r="B682" s="99"/>
      <c r="C682" s="112"/>
      <c r="D682" s="99"/>
      <c r="E682" s="99"/>
      <c r="F682" s="99"/>
      <c r="G682" s="99"/>
      <c r="H682" s="99"/>
      <c r="I682" s="99"/>
      <c r="J682" s="99"/>
      <c r="K682" s="99"/>
      <c r="L682" s="113"/>
      <c r="M682" s="113"/>
      <c r="N682" s="99"/>
      <c r="O682" s="99"/>
      <c r="P682" s="99"/>
      <c r="Q682" s="99"/>
      <c r="R682" s="99"/>
      <c r="S682" s="99"/>
      <c r="T682" s="99"/>
      <c r="U682" s="113"/>
      <c r="V682" s="99"/>
      <c r="W682" s="99"/>
      <c r="X682" s="99"/>
      <c r="Y682" s="99"/>
      <c r="Z682" s="99"/>
      <c r="AA682" s="99"/>
      <c r="AB682" s="99"/>
      <c r="AC682" s="99"/>
      <c r="AD682" s="99"/>
      <c r="AE682" s="99"/>
      <c r="AF682" s="99"/>
      <c r="AG682" s="99"/>
      <c r="AH682" s="99"/>
    </row>
    <row r="683" spans="1:34" ht="15.5" x14ac:dyDescent="0.35">
      <c r="A683" s="99"/>
      <c r="B683" s="99"/>
      <c r="C683" s="112"/>
      <c r="D683" s="99"/>
      <c r="E683" s="99"/>
      <c r="F683" s="99"/>
      <c r="G683" s="99"/>
      <c r="H683" s="99"/>
      <c r="I683" s="99"/>
      <c r="J683" s="99"/>
      <c r="K683" s="99"/>
      <c r="L683" s="113"/>
      <c r="M683" s="113"/>
      <c r="N683" s="99"/>
      <c r="O683" s="99"/>
      <c r="P683" s="99"/>
      <c r="Q683" s="99"/>
      <c r="R683" s="99"/>
      <c r="S683" s="99"/>
      <c r="T683" s="99"/>
      <c r="U683" s="113"/>
      <c r="V683" s="99"/>
      <c r="W683" s="99"/>
      <c r="X683" s="99"/>
      <c r="Y683" s="99"/>
      <c r="Z683" s="99"/>
      <c r="AA683" s="99"/>
      <c r="AB683" s="99"/>
      <c r="AC683" s="99"/>
      <c r="AD683" s="99"/>
      <c r="AE683" s="99"/>
      <c r="AF683" s="99"/>
      <c r="AG683" s="99"/>
      <c r="AH683" s="99"/>
    </row>
    <row r="684" spans="1:34" ht="15.5" x14ac:dyDescent="0.35">
      <c r="A684" s="99"/>
      <c r="B684" s="99"/>
      <c r="C684" s="112"/>
      <c r="D684" s="99"/>
      <c r="E684" s="99"/>
      <c r="F684" s="99"/>
      <c r="G684" s="99"/>
      <c r="H684" s="99"/>
      <c r="I684" s="99"/>
      <c r="J684" s="99"/>
      <c r="K684" s="99"/>
      <c r="L684" s="113"/>
      <c r="M684" s="113"/>
      <c r="N684" s="99"/>
      <c r="O684" s="99"/>
      <c r="P684" s="99"/>
      <c r="Q684" s="99"/>
      <c r="R684" s="99"/>
      <c r="S684" s="99"/>
      <c r="T684" s="99"/>
      <c r="U684" s="113"/>
      <c r="V684" s="99"/>
      <c r="W684" s="99"/>
      <c r="X684" s="99"/>
      <c r="Y684" s="99"/>
      <c r="Z684" s="99"/>
      <c r="AA684" s="99"/>
      <c r="AB684" s="99"/>
      <c r="AC684" s="99"/>
      <c r="AD684" s="99"/>
      <c r="AE684" s="99"/>
      <c r="AF684" s="99"/>
      <c r="AG684" s="99"/>
      <c r="AH684" s="99"/>
    </row>
    <row r="685" spans="1:34" ht="15.5" x14ac:dyDescent="0.35">
      <c r="A685" s="99"/>
      <c r="B685" s="99"/>
      <c r="C685" s="112"/>
      <c r="D685" s="99"/>
      <c r="E685" s="99"/>
      <c r="F685" s="99"/>
      <c r="G685" s="99"/>
      <c r="H685" s="99"/>
      <c r="I685" s="99"/>
      <c r="J685" s="99"/>
      <c r="K685" s="99"/>
      <c r="L685" s="113"/>
      <c r="M685" s="113"/>
      <c r="N685" s="99"/>
      <c r="O685" s="99"/>
      <c r="P685" s="99"/>
      <c r="Q685" s="99"/>
      <c r="R685" s="99"/>
      <c r="S685" s="99"/>
      <c r="T685" s="99"/>
      <c r="U685" s="113"/>
      <c r="V685" s="99"/>
      <c r="W685" s="99"/>
      <c r="X685" s="99"/>
      <c r="Y685" s="99"/>
      <c r="Z685" s="99"/>
      <c r="AA685" s="99"/>
      <c r="AB685" s="99"/>
      <c r="AC685" s="99"/>
      <c r="AD685" s="99"/>
      <c r="AE685" s="99"/>
      <c r="AF685" s="99"/>
      <c r="AG685" s="99"/>
      <c r="AH685" s="99"/>
    </row>
    <row r="686" spans="1:34" ht="15.5" x14ac:dyDescent="0.35">
      <c r="A686" s="99"/>
      <c r="B686" s="99"/>
      <c r="C686" s="112"/>
      <c r="D686" s="99"/>
      <c r="E686" s="99"/>
      <c r="F686" s="99"/>
      <c r="G686" s="99"/>
      <c r="H686" s="99"/>
      <c r="I686" s="99"/>
      <c r="J686" s="99"/>
      <c r="K686" s="99"/>
      <c r="L686" s="113"/>
      <c r="M686" s="113"/>
      <c r="N686" s="99"/>
      <c r="O686" s="99"/>
      <c r="P686" s="99"/>
      <c r="Q686" s="99"/>
      <c r="R686" s="99"/>
      <c r="S686" s="99"/>
      <c r="T686" s="99"/>
      <c r="U686" s="113"/>
      <c r="V686" s="99"/>
      <c r="W686" s="99"/>
      <c r="X686" s="99"/>
      <c r="Y686" s="99"/>
      <c r="Z686" s="99"/>
      <c r="AA686" s="99"/>
      <c r="AB686" s="99"/>
      <c r="AC686" s="99"/>
      <c r="AD686" s="99"/>
      <c r="AE686" s="99"/>
      <c r="AF686" s="99"/>
      <c r="AG686" s="99"/>
      <c r="AH686" s="99"/>
    </row>
    <row r="687" spans="1:34" ht="15.5" x14ac:dyDescent="0.35">
      <c r="A687" s="99"/>
      <c r="B687" s="99"/>
      <c r="C687" s="112"/>
      <c r="D687" s="99"/>
      <c r="E687" s="99"/>
      <c r="F687" s="99"/>
      <c r="G687" s="99"/>
      <c r="H687" s="99"/>
      <c r="I687" s="99"/>
      <c r="J687" s="99"/>
      <c r="K687" s="99"/>
      <c r="L687" s="113"/>
      <c r="M687" s="113"/>
      <c r="N687" s="99"/>
      <c r="O687" s="99"/>
      <c r="P687" s="99"/>
      <c r="Q687" s="99"/>
      <c r="R687" s="99"/>
      <c r="S687" s="99"/>
      <c r="T687" s="99"/>
      <c r="U687" s="113"/>
      <c r="V687" s="99"/>
      <c r="W687" s="99"/>
      <c r="X687" s="99"/>
      <c r="Y687" s="99"/>
      <c r="Z687" s="99"/>
      <c r="AA687" s="99"/>
      <c r="AB687" s="99"/>
      <c r="AC687" s="99"/>
      <c r="AD687" s="99"/>
      <c r="AE687" s="99"/>
      <c r="AF687" s="99"/>
      <c r="AG687" s="99"/>
      <c r="AH687" s="99"/>
    </row>
    <row r="688" spans="1:34" ht="15.5" x14ac:dyDescent="0.35">
      <c r="A688" s="99"/>
      <c r="B688" s="99"/>
      <c r="C688" s="112"/>
      <c r="D688" s="99"/>
      <c r="E688" s="99"/>
      <c r="F688" s="99"/>
      <c r="G688" s="99"/>
      <c r="H688" s="99"/>
      <c r="I688" s="99"/>
      <c r="J688" s="99"/>
      <c r="K688" s="99"/>
      <c r="L688" s="113"/>
      <c r="M688" s="113"/>
      <c r="N688" s="99"/>
      <c r="O688" s="99"/>
      <c r="P688" s="99"/>
      <c r="Q688" s="99"/>
      <c r="R688" s="99"/>
      <c r="S688" s="99"/>
      <c r="T688" s="99"/>
      <c r="U688" s="113"/>
      <c r="V688" s="99"/>
      <c r="W688" s="99"/>
      <c r="X688" s="99"/>
      <c r="Y688" s="99"/>
      <c r="Z688" s="99"/>
      <c r="AA688" s="99"/>
      <c r="AB688" s="99"/>
      <c r="AC688" s="99"/>
      <c r="AD688" s="99"/>
      <c r="AE688" s="99"/>
      <c r="AF688" s="99"/>
      <c r="AG688" s="99"/>
      <c r="AH688" s="99"/>
    </row>
    <row r="689" spans="1:34" ht="15.5" x14ac:dyDescent="0.35">
      <c r="A689" s="99"/>
      <c r="B689" s="99"/>
      <c r="C689" s="112"/>
      <c r="D689" s="99"/>
      <c r="E689" s="99"/>
      <c r="F689" s="99"/>
      <c r="G689" s="99"/>
      <c r="H689" s="99"/>
      <c r="I689" s="99"/>
      <c r="J689" s="99"/>
      <c r="K689" s="99"/>
      <c r="L689" s="113"/>
      <c r="M689" s="113"/>
      <c r="N689" s="99"/>
      <c r="O689" s="99"/>
      <c r="P689" s="99"/>
      <c r="Q689" s="99"/>
      <c r="R689" s="99"/>
      <c r="S689" s="99"/>
      <c r="T689" s="99"/>
      <c r="U689" s="113"/>
      <c r="V689" s="99"/>
      <c r="W689" s="99"/>
      <c r="X689" s="99"/>
      <c r="Y689" s="99"/>
      <c r="Z689" s="99"/>
      <c r="AA689" s="99"/>
      <c r="AB689" s="99"/>
      <c r="AC689" s="99"/>
      <c r="AD689" s="99"/>
      <c r="AE689" s="99"/>
      <c r="AF689" s="99"/>
      <c r="AG689" s="99"/>
      <c r="AH689" s="99"/>
    </row>
    <row r="690" spans="1:34" ht="15.5" x14ac:dyDescent="0.35">
      <c r="A690" s="99"/>
      <c r="B690" s="99"/>
      <c r="C690" s="112"/>
      <c r="D690" s="99"/>
      <c r="E690" s="99"/>
      <c r="F690" s="99"/>
      <c r="G690" s="99"/>
      <c r="H690" s="99"/>
      <c r="I690" s="99"/>
      <c r="J690" s="99"/>
      <c r="K690" s="99"/>
      <c r="L690" s="113"/>
      <c r="M690" s="113"/>
      <c r="N690" s="99"/>
      <c r="O690" s="99"/>
      <c r="P690" s="99"/>
      <c r="Q690" s="99"/>
      <c r="R690" s="99"/>
      <c r="S690" s="99"/>
      <c r="T690" s="99"/>
      <c r="U690" s="113"/>
      <c r="V690" s="99"/>
      <c r="W690" s="99"/>
      <c r="X690" s="99"/>
      <c r="Y690" s="99"/>
      <c r="Z690" s="99"/>
      <c r="AA690" s="99"/>
      <c r="AB690" s="99"/>
      <c r="AC690" s="99"/>
      <c r="AD690" s="99"/>
      <c r="AE690" s="99"/>
      <c r="AF690" s="99"/>
      <c r="AG690" s="99"/>
      <c r="AH690" s="99"/>
    </row>
    <row r="691" spans="1:34" ht="15.5" x14ac:dyDescent="0.35">
      <c r="A691" s="99"/>
      <c r="B691" s="99"/>
      <c r="C691" s="112"/>
      <c r="D691" s="99"/>
      <c r="E691" s="99"/>
      <c r="F691" s="99"/>
      <c r="G691" s="99"/>
      <c r="H691" s="99"/>
      <c r="I691" s="99"/>
      <c r="J691" s="99"/>
      <c r="K691" s="99"/>
      <c r="L691" s="113"/>
      <c r="M691" s="113"/>
      <c r="N691" s="99"/>
      <c r="O691" s="99"/>
      <c r="P691" s="99"/>
      <c r="Q691" s="99"/>
      <c r="R691" s="99"/>
      <c r="S691" s="99"/>
      <c r="T691" s="99"/>
      <c r="U691" s="113"/>
      <c r="V691" s="99"/>
      <c r="W691" s="99"/>
      <c r="X691" s="99"/>
      <c r="Y691" s="99"/>
      <c r="Z691" s="99"/>
      <c r="AA691" s="99"/>
      <c r="AB691" s="99"/>
      <c r="AC691" s="99"/>
      <c r="AD691" s="99"/>
      <c r="AE691" s="99"/>
      <c r="AF691" s="99"/>
      <c r="AG691" s="99"/>
      <c r="AH691" s="99"/>
    </row>
    <row r="692" spans="1:34" ht="15.5" x14ac:dyDescent="0.35">
      <c r="A692" s="99"/>
      <c r="B692" s="99"/>
      <c r="C692" s="112"/>
      <c r="D692" s="99"/>
      <c r="E692" s="99"/>
      <c r="F692" s="99"/>
      <c r="G692" s="99"/>
      <c r="H692" s="99"/>
      <c r="I692" s="99"/>
      <c r="J692" s="99"/>
      <c r="K692" s="99"/>
      <c r="L692" s="113"/>
      <c r="M692" s="113"/>
      <c r="N692" s="99"/>
      <c r="O692" s="99"/>
      <c r="P692" s="99"/>
      <c r="Q692" s="99"/>
      <c r="R692" s="99"/>
      <c r="S692" s="99"/>
      <c r="T692" s="99"/>
      <c r="U692" s="113"/>
      <c r="V692" s="99"/>
      <c r="W692" s="99"/>
      <c r="X692" s="99"/>
      <c r="Y692" s="99"/>
      <c r="Z692" s="99"/>
      <c r="AA692" s="99"/>
      <c r="AB692" s="99"/>
      <c r="AC692" s="99"/>
      <c r="AD692" s="99"/>
      <c r="AE692" s="99"/>
      <c r="AF692" s="99"/>
      <c r="AG692" s="99"/>
      <c r="AH692" s="99"/>
    </row>
    <row r="693" spans="1:34" ht="15.5" x14ac:dyDescent="0.35">
      <c r="A693" s="99"/>
      <c r="B693" s="99"/>
      <c r="C693" s="112"/>
      <c r="D693" s="99"/>
      <c r="E693" s="99"/>
      <c r="F693" s="99"/>
      <c r="G693" s="99"/>
      <c r="H693" s="99"/>
      <c r="I693" s="99"/>
      <c r="J693" s="99"/>
      <c r="K693" s="99"/>
      <c r="L693" s="113"/>
      <c r="M693" s="113"/>
      <c r="N693" s="99"/>
      <c r="O693" s="99"/>
      <c r="P693" s="99"/>
      <c r="Q693" s="99"/>
      <c r="R693" s="99"/>
      <c r="S693" s="99"/>
      <c r="T693" s="99"/>
      <c r="U693" s="113"/>
      <c r="V693" s="99"/>
      <c r="W693" s="99"/>
      <c r="X693" s="99"/>
      <c r="Y693" s="99"/>
      <c r="Z693" s="99"/>
      <c r="AA693" s="99"/>
      <c r="AB693" s="99"/>
      <c r="AC693" s="99"/>
      <c r="AD693" s="99"/>
      <c r="AE693" s="99"/>
      <c r="AF693" s="99"/>
      <c r="AG693" s="99"/>
      <c r="AH693" s="99"/>
    </row>
    <row r="694" spans="1:34" ht="15.5" x14ac:dyDescent="0.35">
      <c r="A694" s="99"/>
      <c r="B694" s="99"/>
      <c r="C694" s="112"/>
      <c r="D694" s="99"/>
      <c r="E694" s="99"/>
      <c r="F694" s="99"/>
      <c r="G694" s="99"/>
      <c r="H694" s="99"/>
      <c r="I694" s="99"/>
      <c r="J694" s="99"/>
      <c r="K694" s="99"/>
      <c r="L694" s="113"/>
      <c r="M694" s="113"/>
      <c r="N694" s="99"/>
      <c r="O694" s="99"/>
      <c r="P694" s="99"/>
      <c r="Q694" s="99"/>
      <c r="R694" s="99"/>
      <c r="S694" s="99"/>
      <c r="T694" s="99"/>
      <c r="U694" s="113"/>
      <c r="V694" s="99"/>
      <c r="W694" s="99"/>
      <c r="X694" s="99"/>
      <c r="Y694" s="99"/>
      <c r="Z694" s="99"/>
      <c r="AA694" s="99"/>
      <c r="AB694" s="99"/>
      <c r="AC694" s="99"/>
      <c r="AD694" s="99"/>
      <c r="AE694" s="99"/>
      <c r="AF694" s="99"/>
      <c r="AG694" s="99"/>
      <c r="AH694" s="99"/>
    </row>
    <row r="695" spans="1:34" ht="15.5" x14ac:dyDescent="0.35">
      <c r="A695" s="99"/>
      <c r="B695" s="99"/>
      <c r="C695" s="112"/>
      <c r="D695" s="99"/>
      <c r="E695" s="99"/>
      <c r="F695" s="99"/>
      <c r="G695" s="99"/>
      <c r="H695" s="99"/>
      <c r="I695" s="99"/>
      <c r="J695" s="99"/>
      <c r="K695" s="99"/>
      <c r="L695" s="113"/>
      <c r="M695" s="113"/>
      <c r="N695" s="99"/>
      <c r="O695" s="99"/>
      <c r="P695" s="99"/>
      <c r="Q695" s="99"/>
      <c r="R695" s="99"/>
      <c r="S695" s="99"/>
      <c r="T695" s="99"/>
      <c r="U695" s="113"/>
      <c r="V695" s="99"/>
      <c r="W695" s="99"/>
      <c r="X695" s="99"/>
      <c r="Y695" s="99"/>
      <c r="Z695" s="99"/>
      <c r="AA695" s="99"/>
      <c r="AB695" s="99"/>
      <c r="AC695" s="99"/>
      <c r="AD695" s="99"/>
      <c r="AE695" s="99"/>
      <c r="AF695" s="99"/>
      <c r="AG695" s="99"/>
      <c r="AH695" s="99"/>
    </row>
    <row r="696" spans="1:34" ht="15.5" x14ac:dyDescent="0.35">
      <c r="A696" s="99"/>
      <c r="B696" s="99"/>
      <c r="C696" s="112"/>
      <c r="D696" s="99"/>
      <c r="E696" s="99"/>
      <c r="F696" s="99"/>
      <c r="G696" s="99"/>
      <c r="H696" s="99"/>
      <c r="I696" s="99"/>
      <c r="J696" s="99"/>
      <c r="K696" s="99"/>
      <c r="L696" s="113"/>
      <c r="M696" s="113"/>
      <c r="N696" s="99"/>
      <c r="O696" s="99"/>
      <c r="P696" s="99"/>
      <c r="Q696" s="99"/>
      <c r="R696" s="99"/>
      <c r="S696" s="99"/>
      <c r="T696" s="99"/>
      <c r="U696" s="113"/>
      <c r="V696" s="99"/>
      <c r="W696" s="99"/>
      <c r="X696" s="99"/>
      <c r="Y696" s="99"/>
      <c r="Z696" s="99"/>
      <c r="AA696" s="99"/>
      <c r="AB696" s="99"/>
      <c r="AC696" s="99"/>
      <c r="AD696" s="99"/>
      <c r="AE696" s="99"/>
      <c r="AF696" s="99"/>
      <c r="AG696" s="99"/>
      <c r="AH696" s="99"/>
    </row>
    <row r="697" spans="1:34" ht="15.5" x14ac:dyDescent="0.35">
      <c r="A697" s="99"/>
      <c r="B697" s="99"/>
      <c r="C697" s="112"/>
      <c r="D697" s="99"/>
      <c r="E697" s="99"/>
      <c r="F697" s="99"/>
      <c r="G697" s="99"/>
      <c r="H697" s="99"/>
      <c r="I697" s="99"/>
      <c r="J697" s="99"/>
      <c r="K697" s="99"/>
      <c r="L697" s="113"/>
      <c r="M697" s="113"/>
      <c r="N697" s="99"/>
      <c r="O697" s="99"/>
      <c r="P697" s="99"/>
      <c r="Q697" s="99"/>
      <c r="R697" s="99"/>
      <c r="S697" s="99"/>
      <c r="T697" s="99"/>
      <c r="U697" s="113"/>
      <c r="V697" s="99"/>
      <c r="W697" s="99"/>
      <c r="X697" s="99"/>
      <c r="Y697" s="99"/>
      <c r="Z697" s="99"/>
      <c r="AA697" s="99"/>
      <c r="AB697" s="99"/>
      <c r="AC697" s="99"/>
      <c r="AD697" s="99"/>
      <c r="AE697" s="99"/>
      <c r="AF697" s="99"/>
      <c r="AG697" s="99"/>
      <c r="AH697" s="99"/>
    </row>
    <row r="698" spans="1:34" ht="15.5" x14ac:dyDescent="0.35">
      <c r="A698" s="99"/>
      <c r="B698" s="99"/>
      <c r="C698" s="112"/>
      <c r="D698" s="99"/>
      <c r="E698" s="99"/>
      <c r="F698" s="99"/>
      <c r="G698" s="99"/>
      <c r="H698" s="99"/>
      <c r="I698" s="99"/>
      <c r="J698" s="99"/>
      <c r="K698" s="99"/>
      <c r="L698" s="113"/>
      <c r="M698" s="113"/>
      <c r="N698" s="99"/>
      <c r="O698" s="99"/>
      <c r="P698" s="99"/>
      <c r="Q698" s="99"/>
      <c r="R698" s="99"/>
      <c r="S698" s="99"/>
      <c r="T698" s="99"/>
      <c r="U698" s="113"/>
      <c r="V698" s="99"/>
      <c r="W698" s="99"/>
      <c r="X698" s="99"/>
      <c r="Y698" s="99"/>
      <c r="Z698" s="99"/>
      <c r="AA698" s="99"/>
      <c r="AB698" s="99"/>
      <c r="AC698" s="99"/>
      <c r="AD698" s="99"/>
      <c r="AE698" s="99"/>
      <c r="AF698" s="99"/>
      <c r="AG698" s="99"/>
      <c r="AH698" s="99"/>
    </row>
    <row r="699" spans="1:34" ht="15.5" x14ac:dyDescent="0.35">
      <c r="A699" s="99"/>
      <c r="B699" s="99"/>
      <c r="C699" s="112"/>
      <c r="D699" s="99"/>
      <c r="E699" s="99"/>
      <c r="F699" s="99"/>
      <c r="G699" s="99"/>
      <c r="H699" s="99"/>
      <c r="I699" s="99"/>
      <c r="J699" s="99"/>
      <c r="K699" s="99"/>
      <c r="L699" s="113"/>
      <c r="M699" s="113"/>
      <c r="N699" s="99"/>
      <c r="O699" s="99"/>
      <c r="P699" s="99"/>
      <c r="Q699" s="99"/>
      <c r="R699" s="99"/>
      <c r="S699" s="99"/>
      <c r="T699" s="99"/>
      <c r="U699" s="113"/>
      <c r="V699" s="99"/>
      <c r="W699" s="99"/>
      <c r="X699" s="99"/>
      <c r="Y699" s="99"/>
      <c r="Z699" s="99"/>
      <c r="AA699" s="99"/>
      <c r="AB699" s="99"/>
      <c r="AC699" s="99"/>
      <c r="AD699" s="99"/>
      <c r="AE699" s="99"/>
      <c r="AF699" s="99"/>
      <c r="AG699" s="99"/>
      <c r="AH699" s="99"/>
    </row>
    <row r="700" spans="1:34" ht="15.5" x14ac:dyDescent="0.35">
      <c r="A700" s="99"/>
      <c r="B700" s="99"/>
      <c r="C700" s="112"/>
      <c r="D700" s="99"/>
      <c r="E700" s="99"/>
      <c r="F700" s="99"/>
      <c r="G700" s="99"/>
      <c r="H700" s="99"/>
      <c r="I700" s="99"/>
      <c r="J700" s="99"/>
      <c r="K700" s="99"/>
      <c r="L700" s="113"/>
      <c r="M700" s="113"/>
      <c r="N700" s="99"/>
      <c r="O700" s="99"/>
      <c r="P700" s="99"/>
      <c r="Q700" s="99"/>
      <c r="R700" s="99"/>
      <c r="S700" s="99"/>
      <c r="T700" s="99"/>
      <c r="U700" s="113"/>
      <c r="V700" s="99"/>
      <c r="W700" s="99"/>
      <c r="X700" s="99"/>
      <c r="Y700" s="99"/>
      <c r="Z700" s="99"/>
      <c r="AA700" s="99"/>
      <c r="AB700" s="99"/>
      <c r="AC700" s="99"/>
      <c r="AD700" s="99"/>
      <c r="AE700" s="99"/>
      <c r="AF700" s="99"/>
      <c r="AG700" s="99"/>
      <c r="AH700" s="99"/>
    </row>
    <row r="701" spans="1:34" ht="15.5" x14ac:dyDescent="0.35">
      <c r="A701" s="99"/>
      <c r="B701" s="99"/>
      <c r="C701" s="112"/>
      <c r="D701" s="99"/>
      <c r="E701" s="99"/>
      <c r="F701" s="99"/>
      <c r="G701" s="99"/>
      <c r="H701" s="99"/>
      <c r="I701" s="99"/>
      <c r="J701" s="99"/>
      <c r="K701" s="99"/>
      <c r="L701" s="113"/>
      <c r="M701" s="113"/>
      <c r="N701" s="99"/>
      <c r="O701" s="99"/>
      <c r="P701" s="99"/>
      <c r="Q701" s="99"/>
      <c r="R701" s="99"/>
      <c r="S701" s="99"/>
      <c r="T701" s="99"/>
      <c r="U701" s="113"/>
      <c r="V701" s="99"/>
      <c r="W701" s="99"/>
      <c r="X701" s="99"/>
      <c r="Y701" s="99"/>
      <c r="Z701" s="99"/>
      <c r="AA701" s="99"/>
      <c r="AB701" s="99"/>
      <c r="AC701" s="99"/>
      <c r="AD701" s="99"/>
      <c r="AE701" s="99"/>
      <c r="AF701" s="99"/>
      <c r="AG701" s="99"/>
      <c r="AH701" s="99"/>
    </row>
    <row r="702" spans="1:34" ht="15.5" x14ac:dyDescent="0.35">
      <c r="A702" s="99"/>
      <c r="B702" s="99"/>
      <c r="C702" s="112"/>
      <c r="D702" s="99"/>
      <c r="E702" s="99"/>
      <c r="F702" s="99"/>
      <c r="G702" s="99"/>
      <c r="H702" s="99"/>
      <c r="I702" s="99"/>
      <c r="J702" s="99"/>
      <c r="K702" s="99"/>
      <c r="L702" s="113"/>
      <c r="M702" s="113"/>
      <c r="N702" s="99"/>
      <c r="O702" s="99"/>
      <c r="P702" s="99"/>
      <c r="Q702" s="99"/>
      <c r="R702" s="99"/>
      <c r="S702" s="99"/>
      <c r="T702" s="99"/>
      <c r="U702" s="113"/>
      <c r="V702" s="99"/>
      <c r="W702" s="99"/>
      <c r="X702" s="99"/>
      <c r="Y702" s="99"/>
      <c r="Z702" s="99"/>
      <c r="AA702" s="99"/>
      <c r="AB702" s="99"/>
      <c r="AC702" s="99"/>
      <c r="AD702" s="99"/>
      <c r="AE702" s="99"/>
      <c r="AF702" s="99"/>
      <c r="AG702" s="99"/>
      <c r="AH702" s="99"/>
    </row>
    <row r="703" spans="1:34" ht="15.5" x14ac:dyDescent="0.35">
      <c r="A703" s="99"/>
      <c r="B703" s="99"/>
      <c r="C703" s="112"/>
      <c r="D703" s="99"/>
      <c r="E703" s="99"/>
      <c r="F703" s="99"/>
      <c r="G703" s="99"/>
      <c r="H703" s="99"/>
      <c r="I703" s="99"/>
      <c r="J703" s="99"/>
      <c r="K703" s="99"/>
      <c r="L703" s="113"/>
      <c r="M703" s="113"/>
      <c r="N703" s="99"/>
      <c r="O703" s="99"/>
      <c r="P703" s="99"/>
      <c r="Q703" s="99"/>
      <c r="R703" s="99"/>
      <c r="S703" s="99"/>
      <c r="T703" s="99"/>
      <c r="U703" s="113"/>
      <c r="V703" s="99"/>
      <c r="W703" s="99"/>
      <c r="X703" s="99"/>
      <c r="Y703" s="99"/>
      <c r="Z703" s="99"/>
      <c r="AA703" s="99"/>
      <c r="AB703" s="99"/>
      <c r="AC703" s="99"/>
      <c r="AD703" s="99"/>
      <c r="AE703" s="99"/>
      <c r="AF703" s="99"/>
      <c r="AG703" s="99"/>
      <c r="AH703" s="99"/>
    </row>
    <row r="704" spans="1:34" ht="15.5" x14ac:dyDescent="0.35">
      <c r="A704" s="99"/>
      <c r="B704" s="99"/>
      <c r="C704" s="112"/>
      <c r="D704" s="99"/>
      <c r="E704" s="99"/>
      <c r="F704" s="99"/>
      <c r="G704" s="99"/>
      <c r="H704" s="99"/>
      <c r="I704" s="99"/>
      <c r="J704" s="99"/>
      <c r="K704" s="99"/>
      <c r="L704" s="113"/>
      <c r="M704" s="113"/>
      <c r="N704" s="99"/>
      <c r="O704" s="99"/>
      <c r="P704" s="99"/>
      <c r="Q704" s="99"/>
      <c r="R704" s="99"/>
      <c r="S704" s="99"/>
      <c r="T704" s="99"/>
      <c r="U704" s="113"/>
      <c r="V704" s="99"/>
      <c r="W704" s="99"/>
      <c r="X704" s="99"/>
      <c r="Y704" s="99"/>
      <c r="Z704" s="99"/>
      <c r="AA704" s="99"/>
      <c r="AB704" s="99"/>
      <c r="AC704" s="99"/>
      <c r="AD704" s="99"/>
      <c r="AE704" s="99"/>
      <c r="AF704" s="99"/>
      <c r="AG704" s="99"/>
      <c r="AH704" s="99"/>
    </row>
    <row r="705" spans="1:34" ht="15.5" x14ac:dyDescent="0.35">
      <c r="A705" s="99"/>
      <c r="B705" s="99"/>
      <c r="C705" s="112"/>
      <c r="D705" s="99"/>
      <c r="E705" s="99"/>
      <c r="F705" s="99"/>
      <c r="G705" s="99"/>
      <c r="H705" s="99"/>
      <c r="I705" s="99"/>
      <c r="J705" s="99"/>
      <c r="K705" s="99"/>
      <c r="L705" s="113"/>
      <c r="M705" s="113"/>
      <c r="N705" s="99"/>
      <c r="O705" s="99"/>
      <c r="P705" s="99"/>
      <c r="Q705" s="99"/>
      <c r="R705" s="99"/>
      <c r="S705" s="99"/>
      <c r="T705" s="99"/>
      <c r="U705" s="113"/>
      <c r="V705" s="99"/>
      <c r="W705" s="99"/>
      <c r="X705" s="99"/>
      <c r="Y705" s="99"/>
      <c r="Z705" s="99"/>
      <c r="AA705" s="99"/>
      <c r="AB705" s="99"/>
      <c r="AC705" s="99"/>
      <c r="AD705" s="99"/>
      <c r="AE705" s="99"/>
      <c r="AF705" s="99"/>
      <c r="AG705" s="99"/>
      <c r="AH705" s="99"/>
    </row>
    <row r="706" spans="1:34" ht="15.5" x14ac:dyDescent="0.35">
      <c r="A706" s="99"/>
      <c r="B706" s="99"/>
      <c r="C706" s="112"/>
      <c r="D706" s="99"/>
      <c r="E706" s="99"/>
      <c r="F706" s="99"/>
      <c r="G706" s="99"/>
      <c r="H706" s="99"/>
      <c r="I706" s="99"/>
      <c r="J706" s="99"/>
      <c r="K706" s="99"/>
      <c r="L706" s="113"/>
      <c r="M706" s="113"/>
      <c r="N706" s="99"/>
      <c r="O706" s="99"/>
      <c r="P706" s="99"/>
      <c r="Q706" s="99"/>
      <c r="R706" s="99"/>
      <c r="S706" s="99"/>
      <c r="T706" s="99"/>
      <c r="U706" s="113"/>
      <c r="V706" s="99"/>
      <c r="W706" s="99"/>
      <c r="X706" s="99"/>
      <c r="Y706" s="99"/>
      <c r="Z706" s="99"/>
      <c r="AA706" s="99"/>
      <c r="AB706" s="99"/>
      <c r="AC706" s="99"/>
      <c r="AD706" s="99"/>
      <c r="AE706" s="99"/>
      <c r="AF706" s="99"/>
      <c r="AG706" s="99"/>
      <c r="AH706" s="99"/>
    </row>
    <row r="707" spans="1:34" ht="15.5" x14ac:dyDescent="0.35">
      <c r="A707" s="99"/>
      <c r="B707" s="99"/>
      <c r="C707" s="112"/>
      <c r="D707" s="99"/>
      <c r="E707" s="99"/>
      <c r="F707" s="99"/>
      <c r="G707" s="99"/>
      <c r="H707" s="99"/>
      <c r="I707" s="99"/>
      <c r="J707" s="99"/>
      <c r="K707" s="99"/>
      <c r="L707" s="113"/>
      <c r="M707" s="113"/>
      <c r="N707" s="99"/>
      <c r="O707" s="99"/>
      <c r="P707" s="99"/>
      <c r="Q707" s="99"/>
      <c r="R707" s="99"/>
      <c r="S707" s="99"/>
      <c r="T707" s="99"/>
      <c r="U707" s="113"/>
      <c r="V707" s="99"/>
      <c r="W707" s="99"/>
      <c r="X707" s="99"/>
      <c r="Y707" s="99"/>
      <c r="Z707" s="99"/>
      <c r="AA707" s="99"/>
      <c r="AB707" s="99"/>
      <c r="AC707" s="99"/>
      <c r="AD707" s="99"/>
      <c r="AE707" s="99"/>
      <c r="AF707" s="99"/>
      <c r="AG707" s="99"/>
      <c r="AH707" s="99"/>
    </row>
    <row r="708" spans="1:34" ht="15.5" x14ac:dyDescent="0.35">
      <c r="A708" s="99"/>
      <c r="B708" s="99"/>
      <c r="C708" s="112"/>
      <c r="D708" s="99"/>
      <c r="E708" s="99"/>
      <c r="F708" s="99"/>
      <c r="G708" s="99"/>
      <c r="H708" s="99"/>
      <c r="I708" s="99"/>
      <c r="J708" s="99"/>
      <c r="K708" s="99"/>
      <c r="L708" s="113"/>
      <c r="M708" s="113"/>
      <c r="N708" s="99"/>
      <c r="O708" s="99"/>
      <c r="P708" s="99"/>
      <c r="Q708" s="99"/>
      <c r="R708" s="99"/>
      <c r="S708" s="99"/>
      <c r="T708" s="99"/>
      <c r="U708" s="113"/>
      <c r="V708" s="99"/>
      <c r="W708" s="99"/>
      <c r="X708" s="99"/>
      <c r="Y708" s="99"/>
      <c r="Z708" s="99"/>
      <c r="AA708" s="99"/>
      <c r="AB708" s="99"/>
      <c r="AC708" s="99"/>
      <c r="AD708" s="99"/>
      <c r="AE708" s="99"/>
      <c r="AF708" s="99"/>
      <c r="AG708" s="99"/>
      <c r="AH708" s="99"/>
    </row>
    <row r="709" spans="1:34" ht="15.5" x14ac:dyDescent="0.35">
      <c r="A709" s="99"/>
      <c r="B709" s="99"/>
      <c r="C709" s="112"/>
      <c r="D709" s="99"/>
      <c r="E709" s="99"/>
      <c r="F709" s="99"/>
      <c r="G709" s="99"/>
      <c r="H709" s="99"/>
      <c r="I709" s="99"/>
      <c r="J709" s="99"/>
      <c r="K709" s="99"/>
      <c r="L709" s="113"/>
      <c r="M709" s="113"/>
      <c r="N709" s="99"/>
      <c r="O709" s="99"/>
      <c r="P709" s="99"/>
      <c r="Q709" s="99"/>
      <c r="R709" s="99"/>
      <c r="S709" s="99"/>
      <c r="T709" s="99"/>
      <c r="U709" s="113"/>
      <c r="V709" s="99"/>
      <c r="W709" s="99"/>
      <c r="X709" s="99"/>
      <c r="Y709" s="99"/>
      <c r="Z709" s="99"/>
      <c r="AA709" s="99"/>
      <c r="AB709" s="99"/>
      <c r="AC709" s="99"/>
      <c r="AD709" s="99"/>
      <c r="AE709" s="99"/>
      <c r="AF709" s="99"/>
      <c r="AG709" s="99"/>
      <c r="AH709" s="99"/>
    </row>
    <row r="710" spans="1:34" ht="15.5" x14ac:dyDescent="0.35">
      <c r="A710" s="99"/>
      <c r="B710" s="99"/>
      <c r="C710" s="112"/>
      <c r="D710" s="99"/>
      <c r="E710" s="99"/>
      <c r="F710" s="99"/>
      <c r="G710" s="99"/>
      <c r="H710" s="99"/>
      <c r="I710" s="99"/>
      <c r="J710" s="99"/>
      <c r="K710" s="99"/>
      <c r="L710" s="113"/>
      <c r="M710" s="113"/>
      <c r="N710" s="99"/>
      <c r="O710" s="99"/>
      <c r="P710" s="99"/>
      <c r="Q710" s="99"/>
      <c r="R710" s="99"/>
      <c r="S710" s="99"/>
      <c r="T710" s="99"/>
      <c r="U710" s="113"/>
      <c r="V710" s="99"/>
      <c r="W710" s="99"/>
      <c r="X710" s="99"/>
      <c r="Y710" s="99"/>
      <c r="Z710" s="99"/>
      <c r="AA710" s="99"/>
      <c r="AB710" s="99"/>
      <c r="AC710" s="99"/>
      <c r="AD710" s="99"/>
      <c r="AE710" s="99"/>
      <c r="AF710" s="99"/>
      <c r="AG710" s="99"/>
      <c r="AH710" s="99"/>
    </row>
    <row r="711" spans="1:34" ht="15.5" x14ac:dyDescent="0.35">
      <c r="A711" s="99"/>
      <c r="B711" s="99"/>
      <c r="C711" s="112"/>
      <c r="D711" s="99"/>
      <c r="E711" s="99"/>
      <c r="F711" s="99"/>
      <c r="G711" s="99"/>
      <c r="H711" s="99"/>
      <c r="I711" s="99"/>
      <c r="J711" s="99"/>
      <c r="K711" s="99"/>
      <c r="L711" s="113"/>
      <c r="M711" s="113"/>
      <c r="N711" s="99"/>
      <c r="O711" s="99"/>
      <c r="P711" s="99"/>
      <c r="Q711" s="99"/>
      <c r="R711" s="99"/>
      <c r="S711" s="99"/>
      <c r="T711" s="99"/>
      <c r="U711" s="113"/>
      <c r="V711" s="99"/>
      <c r="W711" s="99"/>
      <c r="X711" s="99"/>
      <c r="Y711" s="99"/>
      <c r="Z711" s="99"/>
      <c r="AA711" s="99"/>
      <c r="AB711" s="99"/>
      <c r="AC711" s="99"/>
      <c r="AD711" s="99"/>
      <c r="AE711" s="99"/>
      <c r="AF711" s="99"/>
      <c r="AG711" s="99"/>
      <c r="AH711" s="99"/>
    </row>
    <row r="712" spans="1:34" ht="15.5" x14ac:dyDescent="0.35">
      <c r="A712" s="99"/>
      <c r="B712" s="99"/>
      <c r="C712" s="112"/>
      <c r="D712" s="99"/>
      <c r="E712" s="99"/>
      <c r="F712" s="99"/>
      <c r="G712" s="99"/>
      <c r="H712" s="99"/>
      <c r="I712" s="99"/>
      <c r="J712" s="99"/>
      <c r="K712" s="99"/>
      <c r="L712" s="113"/>
      <c r="M712" s="113"/>
      <c r="N712" s="99"/>
      <c r="O712" s="99"/>
      <c r="P712" s="99"/>
      <c r="Q712" s="99"/>
      <c r="R712" s="99"/>
      <c r="S712" s="99"/>
      <c r="T712" s="99"/>
      <c r="U712" s="113"/>
      <c r="V712" s="99"/>
      <c r="W712" s="99"/>
      <c r="X712" s="99"/>
      <c r="Y712" s="99"/>
      <c r="Z712" s="99"/>
      <c r="AA712" s="99"/>
      <c r="AB712" s="99"/>
      <c r="AC712" s="99"/>
      <c r="AD712" s="99"/>
      <c r="AE712" s="99"/>
      <c r="AF712" s="99"/>
      <c r="AG712" s="99"/>
      <c r="AH712" s="99"/>
    </row>
    <row r="713" spans="1:34" ht="15.5" x14ac:dyDescent="0.35">
      <c r="A713" s="99"/>
      <c r="B713" s="99"/>
      <c r="C713" s="112"/>
      <c r="D713" s="99"/>
      <c r="E713" s="99"/>
      <c r="F713" s="99"/>
      <c r="G713" s="99"/>
      <c r="H713" s="99"/>
      <c r="I713" s="99"/>
      <c r="J713" s="99"/>
      <c r="K713" s="99"/>
      <c r="L713" s="113"/>
      <c r="M713" s="113"/>
      <c r="N713" s="99"/>
      <c r="O713" s="99"/>
      <c r="P713" s="99"/>
      <c r="Q713" s="99"/>
      <c r="R713" s="99"/>
      <c r="S713" s="99"/>
      <c r="T713" s="99"/>
      <c r="U713" s="113"/>
      <c r="V713" s="99"/>
      <c r="W713" s="99"/>
      <c r="X713" s="99"/>
      <c r="Y713" s="99"/>
      <c r="Z713" s="99"/>
      <c r="AA713" s="99"/>
      <c r="AB713" s="99"/>
      <c r="AC713" s="99"/>
      <c r="AD713" s="99"/>
      <c r="AE713" s="99"/>
      <c r="AF713" s="99"/>
      <c r="AG713" s="99"/>
      <c r="AH713" s="99"/>
    </row>
    <row r="714" spans="1:34" ht="15.5" x14ac:dyDescent="0.35">
      <c r="A714" s="99"/>
      <c r="B714" s="99"/>
      <c r="C714" s="112"/>
      <c r="D714" s="99"/>
      <c r="E714" s="99"/>
      <c r="F714" s="99"/>
      <c r="G714" s="99"/>
      <c r="H714" s="99"/>
      <c r="I714" s="99"/>
      <c r="J714" s="99"/>
      <c r="K714" s="99"/>
      <c r="L714" s="113"/>
      <c r="M714" s="113"/>
      <c r="N714" s="99"/>
      <c r="O714" s="99"/>
      <c r="P714" s="99"/>
      <c r="Q714" s="99"/>
      <c r="R714" s="99"/>
      <c r="S714" s="99"/>
      <c r="T714" s="99"/>
      <c r="U714" s="113"/>
      <c r="V714" s="99"/>
      <c r="W714" s="99"/>
      <c r="X714" s="99"/>
      <c r="Y714" s="99"/>
      <c r="Z714" s="99"/>
      <c r="AA714" s="99"/>
      <c r="AB714" s="99"/>
      <c r="AC714" s="99"/>
      <c r="AD714" s="99"/>
      <c r="AE714" s="99"/>
      <c r="AF714" s="99"/>
      <c r="AG714" s="99"/>
      <c r="AH714" s="99"/>
    </row>
    <row r="715" spans="1:34" ht="15.5" x14ac:dyDescent="0.35">
      <c r="A715" s="99"/>
      <c r="B715" s="99"/>
      <c r="C715" s="112"/>
      <c r="D715" s="99"/>
      <c r="E715" s="99"/>
      <c r="F715" s="99"/>
      <c r="G715" s="99"/>
      <c r="H715" s="99"/>
      <c r="I715" s="99"/>
      <c r="J715" s="99"/>
      <c r="K715" s="99"/>
      <c r="L715" s="113"/>
      <c r="M715" s="113"/>
      <c r="N715" s="99"/>
      <c r="O715" s="99"/>
      <c r="P715" s="99"/>
      <c r="Q715" s="99"/>
      <c r="R715" s="99"/>
      <c r="S715" s="99"/>
      <c r="T715" s="99"/>
      <c r="U715" s="113"/>
      <c r="V715" s="99"/>
      <c r="W715" s="99"/>
      <c r="X715" s="99"/>
      <c r="Y715" s="99"/>
      <c r="Z715" s="99"/>
      <c r="AA715" s="99"/>
      <c r="AB715" s="99"/>
      <c r="AC715" s="99"/>
      <c r="AD715" s="99"/>
      <c r="AE715" s="99"/>
      <c r="AF715" s="99"/>
      <c r="AG715" s="99"/>
      <c r="AH715" s="99"/>
    </row>
    <row r="716" spans="1:34" ht="15.5" x14ac:dyDescent="0.35">
      <c r="A716" s="99"/>
      <c r="B716" s="99"/>
      <c r="C716" s="112"/>
      <c r="D716" s="99"/>
      <c r="E716" s="99"/>
      <c r="F716" s="99"/>
      <c r="G716" s="99"/>
      <c r="H716" s="99"/>
      <c r="I716" s="99"/>
      <c r="J716" s="99"/>
      <c r="K716" s="99"/>
      <c r="L716" s="113"/>
      <c r="M716" s="113"/>
      <c r="N716" s="99"/>
      <c r="O716" s="99"/>
      <c r="P716" s="99"/>
      <c r="Q716" s="99"/>
      <c r="R716" s="99"/>
      <c r="S716" s="99"/>
      <c r="T716" s="99"/>
      <c r="U716" s="113"/>
      <c r="V716" s="99"/>
      <c r="W716" s="99"/>
      <c r="X716" s="99"/>
      <c r="Y716" s="99"/>
      <c r="Z716" s="99"/>
      <c r="AA716" s="99"/>
      <c r="AB716" s="99"/>
      <c r="AC716" s="99"/>
      <c r="AD716" s="99"/>
      <c r="AE716" s="99"/>
      <c r="AF716" s="99"/>
      <c r="AG716" s="99"/>
      <c r="AH716" s="99"/>
    </row>
    <row r="717" spans="1:34" ht="15.5" x14ac:dyDescent="0.35">
      <c r="A717" s="99"/>
      <c r="B717" s="99"/>
      <c r="C717" s="112"/>
      <c r="D717" s="99"/>
      <c r="E717" s="99"/>
      <c r="F717" s="99"/>
      <c r="G717" s="99"/>
      <c r="H717" s="99"/>
      <c r="I717" s="99"/>
      <c r="J717" s="99"/>
      <c r="K717" s="99"/>
      <c r="L717" s="113"/>
      <c r="M717" s="113"/>
      <c r="N717" s="99"/>
      <c r="O717" s="99"/>
      <c r="P717" s="99"/>
      <c r="Q717" s="99"/>
      <c r="R717" s="99"/>
      <c r="S717" s="99"/>
      <c r="T717" s="99"/>
      <c r="U717" s="113"/>
      <c r="V717" s="99"/>
      <c r="W717" s="99"/>
      <c r="X717" s="99"/>
      <c r="Y717" s="99"/>
      <c r="Z717" s="99"/>
      <c r="AA717" s="99"/>
      <c r="AB717" s="99"/>
      <c r="AC717" s="99"/>
      <c r="AD717" s="99"/>
      <c r="AE717" s="99"/>
      <c r="AF717" s="99"/>
      <c r="AG717" s="99"/>
      <c r="AH717" s="99"/>
    </row>
    <row r="718" spans="1:34" ht="15.5" x14ac:dyDescent="0.35">
      <c r="A718" s="99"/>
      <c r="B718" s="99"/>
      <c r="C718" s="112"/>
      <c r="D718" s="99"/>
      <c r="E718" s="99"/>
      <c r="F718" s="99"/>
      <c r="G718" s="99"/>
      <c r="H718" s="99"/>
      <c r="I718" s="99"/>
      <c r="J718" s="99"/>
      <c r="K718" s="99"/>
      <c r="L718" s="113"/>
      <c r="M718" s="113"/>
      <c r="N718" s="99"/>
      <c r="O718" s="99"/>
      <c r="P718" s="99"/>
      <c r="Q718" s="99"/>
      <c r="R718" s="99"/>
      <c r="S718" s="99"/>
      <c r="T718" s="99"/>
      <c r="U718" s="113"/>
      <c r="V718" s="99"/>
      <c r="W718" s="99"/>
      <c r="X718" s="99"/>
      <c r="Y718" s="99"/>
      <c r="Z718" s="99"/>
      <c r="AA718" s="99"/>
      <c r="AB718" s="99"/>
      <c r="AC718" s="99"/>
      <c r="AD718" s="99"/>
      <c r="AE718" s="99"/>
      <c r="AF718" s="99"/>
      <c r="AG718" s="99"/>
      <c r="AH718" s="99"/>
    </row>
    <row r="719" spans="1:34" ht="15.5" x14ac:dyDescent="0.35">
      <c r="A719" s="99"/>
      <c r="B719" s="99"/>
      <c r="C719" s="112"/>
      <c r="D719" s="99"/>
      <c r="E719" s="99"/>
      <c r="F719" s="99"/>
      <c r="G719" s="99"/>
      <c r="H719" s="99"/>
      <c r="I719" s="99"/>
      <c r="J719" s="99"/>
      <c r="K719" s="99"/>
      <c r="L719" s="113"/>
      <c r="M719" s="113"/>
      <c r="N719" s="99"/>
      <c r="O719" s="99"/>
      <c r="P719" s="99"/>
      <c r="Q719" s="99"/>
      <c r="R719" s="99"/>
      <c r="S719" s="99"/>
      <c r="T719" s="99"/>
      <c r="U719" s="113"/>
      <c r="V719" s="99"/>
      <c r="W719" s="99"/>
      <c r="X719" s="99"/>
      <c r="Y719" s="99"/>
      <c r="Z719" s="99"/>
      <c r="AA719" s="99"/>
      <c r="AB719" s="99"/>
      <c r="AC719" s="99"/>
      <c r="AD719" s="99"/>
      <c r="AE719" s="99"/>
      <c r="AF719" s="99"/>
      <c r="AG719" s="99"/>
      <c r="AH719" s="99"/>
    </row>
    <row r="720" spans="1:34" ht="15.5" x14ac:dyDescent="0.35">
      <c r="A720" s="99"/>
      <c r="B720" s="99"/>
      <c r="C720" s="112"/>
      <c r="D720" s="99"/>
      <c r="E720" s="99"/>
      <c r="F720" s="99"/>
      <c r="G720" s="99"/>
      <c r="H720" s="99"/>
      <c r="I720" s="99"/>
      <c r="J720" s="99"/>
      <c r="K720" s="99"/>
      <c r="L720" s="113"/>
      <c r="M720" s="113"/>
      <c r="N720" s="99"/>
      <c r="O720" s="99"/>
      <c r="P720" s="99"/>
      <c r="Q720" s="99"/>
      <c r="R720" s="99"/>
      <c r="S720" s="99"/>
      <c r="T720" s="99"/>
      <c r="U720" s="113"/>
      <c r="V720" s="99"/>
      <c r="W720" s="99"/>
      <c r="X720" s="99"/>
      <c r="Y720" s="99"/>
      <c r="Z720" s="99"/>
      <c r="AA720" s="99"/>
      <c r="AB720" s="99"/>
      <c r="AC720" s="99"/>
      <c r="AD720" s="99"/>
      <c r="AE720" s="99"/>
      <c r="AF720" s="99"/>
      <c r="AG720" s="99"/>
      <c r="AH720" s="99"/>
    </row>
    <row r="721" spans="1:34" ht="15.5" x14ac:dyDescent="0.35">
      <c r="A721" s="99"/>
      <c r="B721" s="99"/>
      <c r="C721" s="112"/>
      <c r="D721" s="99"/>
      <c r="E721" s="99"/>
      <c r="F721" s="99"/>
      <c r="G721" s="99"/>
      <c r="H721" s="99"/>
      <c r="I721" s="99"/>
      <c r="J721" s="99"/>
      <c r="K721" s="99"/>
      <c r="L721" s="113"/>
      <c r="M721" s="113"/>
      <c r="N721" s="99"/>
      <c r="O721" s="99"/>
      <c r="P721" s="99"/>
      <c r="Q721" s="99"/>
      <c r="R721" s="99"/>
      <c r="S721" s="99"/>
      <c r="T721" s="99"/>
      <c r="U721" s="113"/>
      <c r="V721" s="99"/>
      <c r="W721" s="99"/>
      <c r="X721" s="99"/>
      <c r="Y721" s="99"/>
      <c r="Z721" s="99"/>
      <c r="AA721" s="99"/>
      <c r="AB721" s="99"/>
      <c r="AC721" s="99"/>
      <c r="AD721" s="99"/>
      <c r="AE721" s="99"/>
      <c r="AF721" s="99"/>
      <c r="AG721" s="99"/>
      <c r="AH721" s="99"/>
    </row>
    <row r="722" spans="1:34" ht="15.5" x14ac:dyDescent="0.35">
      <c r="A722" s="99"/>
      <c r="B722" s="99"/>
      <c r="C722" s="112"/>
      <c r="D722" s="99"/>
      <c r="E722" s="99"/>
      <c r="F722" s="99"/>
      <c r="G722" s="99"/>
      <c r="H722" s="99"/>
      <c r="I722" s="99"/>
      <c r="J722" s="99"/>
      <c r="K722" s="99"/>
      <c r="L722" s="113"/>
      <c r="M722" s="113"/>
      <c r="N722" s="99"/>
      <c r="O722" s="99"/>
      <c r="P722" s="99"/>
      <c r="Q722" s="99"/>
      <c r="R722" s="99"/>
      <c r="S722" s="99"/>
      <c r="T722" s="99"/>
      <c r="U722" s="113"/>
      <c r="V722" s="99"/>
      <c r="W722" s="99"/>
      <c r="X722" s="99"/>
      <c r="Y722" s="99"/>
      <c r="Z722" s="99"/>
      <c r="AA722" s="99"/>
      <c r="AB722" s="99"/>
      <c r="AC722" s="99"/>
      <c r="AD722" s="99"/>
      <c r="AE722" s="99"/>
      <c r="AF722" s="99"/>
      <c r="AG722" s="99"/>
      <c r="AH722" s="99"/>
    </row>
    <row r="723" spans="1:34" ht="15.5" x14ac:dyDescent="0.35">
      <c r="A723" s="99"/>
      <c r="B723" s="99"/>
      <c r="C723" s="112"/>
      <c r="D723" s="99"/>
      <c r="E723" s="99"/>
      <c r="F723" s="99"/>
      <c r="G723" s="99"/>
      <c r="H723" s="99"/>
      <c r="I723" s="99"/>
      <c r="J723" s="99"/>
      <c r="K723" s="99"/>
      <c r="L723" s="113"/>
      <c r="M723" s="113"/>
      <c r="N723" s="99"/>
      <c r="O723" s="99"/>
      <c r="P723" s="99"/>
      <c r="Q723" s="99"/>
      <c r="R723" s="99"/>
      <c r="S723" s="99"/>
      <c r="T723" s="99"/>
      <c r="U723" s="113"/>
      <c r="V723" s="99"/>
      <c r="W723" s="99"/>
      <c r="X723" s="99"/>
      <c r="Y723" s="99"/>
      <c r="Z723" s="99"/>
      <c r="AA723" s="99"/>
      <c r="AB723" s="99"/>
      <c r="AC723" s="99"/>
      <c r="AD723" s="99"/>
      <c r="AE723" s="99"/>
      <c r="AF723" s="99"/>
      <c r="AG723" s="99"/>
      <c r="AH723" s="99"/>
    </row>
    <row r="724" spans="1:34" ht="15.5" x14ac:dyDescent="0.35">
      <c r="A724" s="99"/>
      <c r="B724" s="99"/>
      <c r="C724" s="112"/>
      <c r="D724" s="99"/>
      <c r="E724" s="99"/>
      <c r="F724" s="99"/>
      <c r="G724" s="99"/>
      <c r="H724" s="99"/>
      <c r="I724" s="99"/>
      <c r="J724" s="99"/>
      <c r="K724" s="99"/>
      <c r="L724" s="113"/>
      <c r="M724" s="113"/>
      <c r="N724" s="99"/>
      <c r="O724" s="99"/>
      <c r="P724" s="99"/>
      <c r="Q724" s="99"/>
      <c r="R724" s="99"/>
      <c r="S724" s="99"/>
      <c r="T724" s="99"/>
      <c r="U724" s="113"/>
      <c r="V724" s="99"/>
      <c r="W724" s="99"/>
      <c r="X724" s="99"/>
      <c r="Y724" s="99"/>
      <c r="Z724" s="99"/>
      <c r="AA724" s="99"/>
      <c r="AB724" s="99"/>
      <c r="AC724" s="99"/>
      <c r="AD724" s="99"/>
      <c r="AE724" s="99"/>
      <c r="AF724" s="99"/>
      <c r="AG724" s="99"/>
      <c r="AH724" s="99"/>
    </row>
    <row r="725" spans="1:34" ht="15.5" x14ac:dyDescent="0.35">
      <c r="A725" s="99"/>
      <c r="B725" s="99"/>
      <c r="C725" s="112"/>
      <c r="D725" s="99"/>
      <c r="E725" s="99"/>
      <c r="F725" s="99"/>
      <c r="G725" s="99"/>
      <c r="H725" s="99"/>
      <c r="I725" s="99"/>
      <c r="J725" s="99"/>
      <c r="K725" s="99"/>
      <c r="L725" s="113"/>
      <c r="M725" s="113"/>
      <c r="N725" s="99"/>
      <c r="O725" s="99"/>
      <c r="P725" s="99"/>
      <c r="Q725" s="99"/>
      <c r="R725" s="99"/>
      <c r="S725" s="99"/>
      <c r="T725" s="99"/>
      <c r="U725" s="113"/>
      <c r="V725" s="99"/>
      <c r="W725" s="99"/>
      <c r="X725" s="99"/>
      <c r="Y725" s="99"/>
      <c r="Z725" s="99"/>
      <c r="AA725" s="99"/>
      <c r="AB725" s="99"/>
      <c r="AC725" s="99"/>
      <c r="AD725" s="99"/>
      <c r="AE725" s="99"/>
      <c r="AF725" s="99"/>
      <c r="AG725" s="99"/>
      <c r="AH725" s="99"/>
    </row>
    <row r="726" spans="1:34" ht="15.5" x14ac:dyDescent="0.35">
      <c r="A726" s="99"/>
      <c r="B726" s="99"/>
      <c r="C726" s="112"/>
      <c r="D726" s="99"/>
      <c r="E726" s="99"/>
      <c r="F726" s="99"/>
      <c r="G726" s="99"/>
      <c r="H726" s="99"/>
      <c r="I726" s="99"/>
      <c r="J726" s="99"/>
      <c r="K726" s="99"/>
      <c r="L726" s="113"/>
      <c r="M726" s="113"/>
      <c r="N726" s="99"/>
      <c r="O726" s="99"/>
      <c r="P726" s="99"/>
      <c r="Q726" s="99"/>
      <c r="R726" s="99"/>
      <c r="S726" s="99"/>
      <c r="T726" s="99"/>
      <c r="U726" s="113"/>
      <c r="V726" s="99"/>
      <c r="W726" s="99"/>
      <c r="X726" s="99"/>
      <c r="Y726" s="99"/>
      <c r="Z726" s="99"/>
      <c r="AA726" s="99"/>
      <c r="AB726" s="99"/>
      <c r="AC726" s="99"/>
      <c r="AD726" s="99"/>
      <c r="AE726" s="99"/>
      <c r="AF726" s="99"/>
      <c r="AG726" s="99"/>
      <c r="AH726" s="99"/>
    </row>
    <row r="727" spans="1:34" ht="15.5" x14ac:dyDescent="0.35">
      <c r="A727" s="99"/>
      <c r="B727" s="99"/>
      <c r="C727" s="112"/>
      <c r="D727" s="99"/>
      <c r="E727" s="99"/>
      <c r="F727" s="99"/>
      <c r="G727" s="99"/>
      <c r="H727" s="99"/>
      <c r="I727" s="99"/>
      <c r="J727" s="99"/>
      <c r="K727" s="99"/>
      <c r="L727" s="113"/>
      <c r="M727" s="113"/>
      <c r="N727" s="99"/>
      <c r="O727" s="99"/>
      <c r="P727" s="99"/>
      <c r="Q727" s="99"/>
      <c r="R727" s="99"/>
      <c r="S727" s="99"/>
      <c r="T727" s="99"/>
      <c r="U727" s="113"/>
      <c r="V727" s="99"/>
      <c r="W727" s="99"/>
      <c r="X727" s="99"/>
      <c r="Y727" s="99"/>
      <c r="Z727" s="99"/>
      <c r="AA727" s="99"/>
      <c r="AB727" s="99"/>
      <c r="AC727" s="99"/>
      <c r="AD727" s="99"/>
      <c r="AE727" s="99"/>
      <c r="AF727" s="99"/>
      <c r="AG727" s="99"/>
      <c r="AH727" s="99"/>
    </row>
    <row r="728" spans="1:34" ht="15.5" x14ac:dyDescent="0.35">
      <c r="A728" s="99"/>
      <c r="B728" s="99"/>
      <c r="C728" s="112"/>
      <c r="D728" s="99"/>
      <c r="E728" s="99"/>
      <c r="F728" s="99"/>
      <c r="G728" s="99"/>
      <c r="H728" s="99"/>
      <c r="I728" s="99"/>
      <c r="J728" s="99"/>
      <c r="K728" s="99"/>
      <c r="L728" s="113"/>
      <c r="M728" s="113"/>
      <c r="N728" s="99"/>
      <c r="O728" s="99"/>
      <c r="P728" s="99"/>
      <c r="Q728" s="99"/>
      <c r="R728" s="99"/>
      <c r="S728" s="99"/>
      <c r="T728" s="99"/>
      <c r="U728" s="113"/>
      <c r="V728" s="99"/>
      <c r="W728" s="99"/>
      <c r="X728" s="99"/>
      <c r="Y728" s="99"/>
      <c r="Z728" s="99"/>
      <c r="AA728" s="99"/>
      <c r="AB728" s="99"/>
      <c r="AC728" s="99"/>
      <c r="AD728" s="99"/>
      <c r="AE728" s="99"/>
      <c r="AF728" s="99"/>
      <c r="AG728" s="99"/>
      <c r="AH728" s="99"/>
    </row>
    <row r="729" spans="1:34" ht="15.5" x14ac:dyDescent="0.35">
      <c r="A729" s="99"/>
      <c r="B729" s="99"/>
      <c r="C729" s="112"/>
      <c r="D729" s="99"/>
      <c r="E729" s="99"/>
      <c r="F729" s="99"/>
      <c r="G729" s="99"/>
      <c r="H729" s="99"/>
      <c r="I729" s="99"/>
      <c r="J729" s="99"/>
      <c r="K729" s="99"/>
      <c r="L729" s="113"/>
      <c r="M729" s="113"/>
      <c r="N729" s="99"/>
      <c r="O729" s="99"/>
      <c r="P729" s="99"/>
      <c r="Q729" s="99"/>
      <c r="R729" s="99"/>
      <c r="S729" s="99"/>
      <c r="T729" s="99"/>
      <c r="U729" s="113"/>
      <c r="V729" s="99"/>
      <c r="W729" s="99"/>
      <c r="X729" s="99"/>
      <c r="Y729" s="99"/>
      <c r="Z729" s="99"/>
      <c r="AA729" s="99"/>
      <c r="AB729" s="99"/>
      <c r="AC729" s="99"/>
      <c r="AD729" s="99"/>
      <c r="AE729" s="99"/>
      <c r="AF729" s="99"/>
      <c r="AG729" s="99"/>
      <c r="AH729" s="99"/>
    </row>
    <row r="730" spans="1:34" ht="15.5" x14ac:dyDescent="0.35">
      <c r="A730" s="99"/>
      <c r="B730" s="99"/>
      <c r="C730" s="112"/>
      <c r="D730" s="99"/>
      <c r="E730" s="99"/>
      <c r="F730" s="99"/>
      <c r="G730" s="99"/>
      <c r="H730" s="99"/>
      <c r="I730" s="99"/>
      <c r="J730" s="99"/>
      <c r="K730" s="99"/>
      <c r="L730" s="113"/>
      <c r="M730" s="113"/>
      <c r="N730" s="99"/>
      <c r="O730" s="99"/>
      <c r="P730" s="99"/>
      <c r="Q730" s="99"/>
      <c r="R730" s="99"/>
      <c r="S730" s="99"/>
      <c r="T730" s="99"/>
      <c r="U730" s="113"/>
      <c r="V730" s="99"/>
      <c r="W730" s="99"/>
      <c r="X730" s="99"/>
      <c r="Y730" s="99"/>
      <c r="Z730" s="99"/>
      <c r="AA730" s="99"/>
      <c r="AB730" s="99"/>
      <c r="AC730" s="99"/>
      <c r="AD730" s="99"/>
      <c r="AE730" s="99"/>
      <c r="AF730" s="99"/>
      <c r="AG730" s="99"/>
      <c r="AH730" s="99"/>
    </row>
    <row r="731" spans="1:34" ht="15.5" x14ac:dyDescent="0.35">
      <c r="A731" s="99"/>
      <c r="B731" s="99"/>
      <c r="C731" s="112"/>
      <c r="D731" s="99"/>
      <c r="E731" s="99"/>
      <c r="F731" s="99"/>
      <c r="G731" s="99"/>
      <c r="H731" s="99"/>
      <c r="I731" s="99"/>
      <c r="J731" s="99"/>
      <c r="K731" s="99"/>
      <c r="L731" s="113"/>
      <c r="M731" s="113"/>
      <c r="N731" s="99"/>
      <c r="O731" s="99"/>
      <c r="P731" s="99"/>
      <c r="Q731" s="99"/>
      <c r="R731" s="99"/>
      <c r="S731" s="99"/>
      <c r="T731" s="99"/>
      <c r="U731" s="113"/>
      <c r="V731" s="99"/>
      <c r="W731" s="99"/>
      <c r="X731" s="99"/>
      <c r="Y731" s="99"/>
      <c r="Z731" s="99"/>
      <c r="AA731" s="99"/>
      <c r="AB731" s="99"/>
      <c r="AC731" s="99"/>
      <c r="AD731" s="99"/>
      <c r="AE731" s="99"/>
      <c r="AF731" s="99"/>
      <c r="AG731" s="99"/>
      <c r="AH731" s="99"/>
    </row>
    <row r="732" spans="1:34" ht="15.5" x14ac:dyDescent="0.35">
      <c r="A732" s="99"/>
      <c r="B732" s="99"/>
      <c r="C732" s="112"/>
      <c r="D732" s="99"/>
      <c r="E732" s="99"/>
      <c r="F732" s="99"/>
      <c r="G732" s="99"/>
      <c r="H732" s="99"/>
      <c r="I732" s="99"/>
      <c r="J732" s="99"/>
      <c r="K732" s="99"/>
      <c r="L732" s="113"/>
      <c r="M732" s="113"/>
      <c r="N732" s="99"/>
      <c r="O732" s="99"/>
      <c r="P732" s="99"/>
      <c r="Q732" s="99"/>
      <c r="R732" s="99"/>
      <c r="S732" s="99"/>
      <c r="T732" s="99"/>
      <c r="U732" s="113"/>
      <c r="V732" s="99"/>
      <c r="W732" s="99"/>
      <c r="X732" s="99"/>
      <c r="Y732" s="99"/>
      <c r="Z732" s="99"/>
      <c r="AA732" s="99"/>
      <c r="AB732" s="99"/>
      <c r="AC732" s="99"/>
      <c r="AD732" s="99"/>
      <c r="AE732" s="99"/>
      <c r="AF732" s="99"/>
      <c r="AG732" s="99"/>
      <c r="AH732" s="99"/>
    </row>
    <row r="733" spans="1:34" ht="15.5" x14ac:dyDescent="0.35">
      <c r="A733" s="99"/>
      <c r="B733" s="99"/>
      <c r="C733" s="112"/>
      <c r="D733" s="99"/>
      <c r="E733" s="99"/>
      <c r="F733" s="99"/>
      <c r="G733" s="99"/>
      <c r="H733" s="99"/>
      <c r="I733" s="99"/>
      <c r="J733" s="99"/>
      <c r="K733" s="99"/>
      <c r="L733" s="113"/>
      <c r="M733" s="113"/>
      <c r="N733" s="99"/>
      <c r="O733" s="99"/>
      <c r="P733" s="99"/>
      <c r="Q733" s="99"/>
      <c r="R733" s="99"/>
      <c r="S733" s="99"/>
      <c r="T733" s="99"/>
      <c r="U733" s="113"/>
      <c r="V733" s="99"/>
      <c r="W733" s="99"/>
      <c r="X733" s="99"/>
      <c r="Y733" s="99"/>
      <c r="Z733" s="99"/>
      <c r="AA733" s="99"/>
      <c r="AB733" s="99"/>
      <c r="AC733" s="99"/>
      <c r="AD733" s="99"/>
      <c r="AE733" s="99"/>
      <c r="AF733" s="99"/>
      <c r="AG733" s="99"/>
      <c r="AH733" s="99"/>
    </row>
    <row r="734" spans="1:34" ht="15.5" x14ac:dyDescent="0.35">
      <c r="A734" s="99"/>
      <c r="B734" s="99"/>
      <c r="C734" s="112"/>
      <c r="D734" s="99"/>
      <c r="E734" s="99"/>
      <c r="F734" s="99"/>
      <c r="G734" s="99"/>
      <c r="H734" s="99"/>
      <c r="I734" s="99"/>
      <c r="J734" s="99"/>
      <c r="K734" s="99"/>
      <c r="L734" s="113"/>
      <c r="M734" s="113"/>
      <c r="N734" s="99"/>
      <c r="O734" s="99"/>
      <c r="P734" s="99"/>
      <c r="Q734" s="99"/>
      <c r="R734" s="99"/>
      <c r="S734" s="99"/>
      <c r="T734" s="99"/>
      <c r="U734" s="113"/>
      <c r="V734" s="99"/>
      <c r="W734" s="99"/>
      <c r="X734" s="99"/>
      <c r="Y734" s="99"/>
      <c r="Z734" s="99"/>
      <c r="AA734" s="99"/>
      <c r="AB734" s="99"/>
      <c r="AC734" s="99"/>
      <c r="AD734" s="99"/>
      <c r="AE734" s="99"/>
      <c r="AF734" s="99"/>
      <c r="AG734" s="99"/>
      <c r="AH734" s="99"/>
    </row>
    <row r="735" spans="1:34" ht="15.5" x14ac:dyDescent="0.35">
      <c r="A735" s="99"/>
      <c r="B735" s="99"/>
      <c r="C735" s="112"/>
      <c r="D735" s="99"/>
      <c r="E735" s="99"/>
      <c r="F735" s="99"/>
      <c r="G735" s="99"/>
      <c r="H735" s="99"/>
      <c r="I735" s="99"/>
      <c r="J735" s="99"/>
      <c r="K735" s="99"/>
      <c r="L735" s="113"/>
      <c r="M735" s="113"/>
      <c r="N735" s="99"/>
      <c r="O735" s="99"/>
      <c r="P735" s="99"/>
      <c r="Q735" s="99"/>
      <c r="R735" s="99"/>
      <c r="S735" s="99"/>
      <c r="T735" s="99"/>
      <c r="U735" s="113"/>
      <c r="V735" s="99"/>
      <c r="W735" s="99"/>
      <c r="X735" s="99"/>
      <c r="Y735" s="99"/>
      <c r="Z735" s="99"/>
      <c r="AA735" s="99"/>
      <c r="AB735" s="99"/>
      <c r="AC735" s="99"/>
      <c r="AD735" s="99"/>
      <c r="AE735" s="99"/>
      <c r="AF735" s="99"/>
      <c r="AG735" s="99"/>
      <c r="AH735" s="99"/>
    </row>
    <row r="736" spans="1:34" ht="15.5" x14ac:dyDescent="0.35">
      <c r="A736" s="99"/>
      <c r="B736" s="99"/>
      <c r="C736" s="112"/>
      <c r="D736" s="99"/>
      <c r="E736" s="99"/>
      <c r="F736" s="99"/>
      <c r="G736" s="99"/>
      <c r="H736" s="99"/>
      <c r="I736" s="99"/>
      <c r="J736" s="99"/>
      <c r="K736" s="99"/>
      <c r="L736" s="113"/>
      <c r="M736" s="113"/>
      <c r="N736" s="99"/>
      <c r="O736" s="99"/>
      <c r="P736" s="99"/>
      <c r="Q736" s="99"/>
      <c r="R736" s="99"/>
      <c r="S736" s="99"/>
      <c r="T736" s="99"/>
      <c r="U736" s="113"/>
      <c r="V736" s="99"/>
      <c r="W736" s="99"/>
      <c r="X736" s="99"/>
      <c r="Y736" s="99"/>
      <c r="Z736" s="99"/>
      <c r="AA736" s="99"/>
      <c r="AB736" s="99"/>
      <c r="AC736" s="99"/>
      <c r="AD736" s="99"/>
      <c r="AE736" s="99"/>
      <c r="AF736" s="99"/>
      <c r="AG736" s="99"/>
      <c r="AH736" s="99"/>
    </row>
    <row r="737" spans="1:34" ht="15.5" x14ac:dyDescent="0.35">
      <c r="A737" s="99"/>
      <c r="B737" s="99"/>
      <c r="C737" s="112"/>
      <c r="D737" s="99"/>
      <c r="E737" s="99"/>
      <c r="F737" s="99"/>
      <c r="G737" s="99"/>
      <c r="H737" s="99"/>
      <c r="I737" s="99"/>
      <c r="J737" s="99"/>
      <c r="K737" s="99"/>
      <c r="L737" s="113"/>
      <c r="M737" s="113"/>
      <c r="N737" s="99"/>
      <c r="O737" s="99"/>
      <c r="P737" s="99"/>
      <c r="Q737" s="99"/>
      <c r="R737" s="99"/>
      <c r="S737" s="99"/>
      <c r="T737" s="99"/>
      <c r="U737" s="113"/>
      <c r="V737" s="99"/>
      <c r="W737" s="99"/>
      <c r="X737" s="99"/>
      <c r="Y737" s="99"/>
      <c r="Z737" s="99"/>
      <c r="AA737" s="99"/>
      <c r="AB737" s="99"/>
      <c r="AC737" s="99"/>
      <c r="AD737" s="99"/>
      <c r="AE737" s="99"/>
      <c r="AF737" s="99"/>
      <c r="AG737" s="99"/>
      <c r="AH737" s="99"/>
    </row>
    <row r="738" spans="1:34" ht="15.5" x14ac:dyDescent="0.35">
      <c r="A738" s="99"/>
      <c r="B738" s="99"/>
      <c r="C738" s="112"/>
      <c r="D738" s="99"/>
      <c r="E738" s="99"/>
      <c r="F738" s="99"/>
      <c r="G738" s="99"/>
      <c r="H738" s="99"/>
      <c r="I738" s="99"/>
      <c r="J738" s="99"/>
      <c r="K738" s="99"/>
      <c r="L738" s="113"/>
      <c r="M738" s="113"/>
      <c r="N738" s="99"/>
      <c r="O738" s="99"/>
      <c r="P738" s="99"/>
      <c r="Q738" s="99"/>
      <c r="R738" s="99"/>
      <c r="S738" s="99"/>
      <c r="T738" s="99"/>
      <c r="U738" s="113"/>
      <c r="V738" s="99"/>
      <c r="W738" s="99"/>
      <c r="X738" s="99"/>
      <c r="Y738" s="99"/>
      <c r="Z738" s="99"/>
      <c r="AA738" s="99"/>
      <c r="AB738" s="99"/>
      <c r="AC738" s="99"/>
      <c r="AD738" s="99"/>
      <c r="AE738" s="99"/>
      <c r="AF738" s="99"/>
      <c r="AG738" s="99"/>
      <c r="AH738" s="99"/>
    </row>
    <row r="739" spans="1:34" ht="15.5" x14ac:dyDescent="0.35">
      <c r="A739" s="99"/>
      <c r="B739" s="99"/>
      <c r="C739" s="112"/>
      <c r="D739" s="99"/>
      <c r="E739" s="99"/>
      <c r="F739" s="99"/>
      <c r="G739" s="99"/>
      <c r="H739" s="99"/>
      <c r="I739" s="99"/>
      <c r="J739" s="99"/>
      <c r="K739" s="99"/>
      <c r="L739" s="113"/>
      <c r="M739" s="113"/>
      <c r="N739" s="99"/>
      <c r="O739" s="99"/>
      <c r="P739" s="99"/>
      <c r="Q739" s="99"/>
      <c r="R739" s="99"/>
      <c r="S739" s="99"/>
      <c r="T739" s="99"/>
      <c r="U739" s="113"/>
      <c r="V739" s="99"/>
      <c r="W739" s="99"/>
      <c r="X739" s="99"/>
      <c r="Y739" s="99"/>
      <c r="Z739" s="99"/>
      <c r="AA739" s="99"/>
      <c r="AB739" s="99"/>
      <c r="AC739" s="99"/>
      <c r="AD739" s="99"/>
      <c r="AE739" s="99"/>
      <c r="AF739" s="99"/>
      <c r="AG739" s="99"/>
      <c r="AH739" s="99"/>
    </row>
    <row r="740" spans="1:34" ht="15.5" x14ac:dyDescent="0.35">
      <c r="A740" s="99"/>
      <c r="B740" s="99"/>
      <c r="C740" s="112"/>
      <c r="D740" s="99"/>
      <c r="E740" s="99"/>
      <c r="F740" s="99"/>
      <c r="G740" s="99"/>
      <c r="H740" s="99"/>
      <c r="I740" s="99"/>
      <c r="J740" s="99"/>
      <c r="K740" s="99"/>
      <c r="L740" s="113"/>
      <c r="M740" s="113"/>
      <c r="N740" s="99"/>
      <c r="O740" s="99"/>
      <c r="P740" s="99"/>
      <c r="Q740" s="99"/>
      <c r="R740" s="99"/>
      <c r="S740" s="99"/>
      <c r="T740" s="99"/>
      <c r="U740" s="113"/>
      <c r="V740" s="99"/>
      <c r="W740" s="99"/>
      <c r="X740" s="99"/>
      <c r="Y740" s="99"/>
      <c r="Z740" s="99"/>
      <c r="AA740" s="99"/>
      <c r="AB740" s="99"/>
      <c r="AC740" s="99"/>
      <c r="AD740" s="99"/>
      <c r="AE740" s="99"/>
      <c r="AF740" s="99"/>
      <c r="AG740" s="99"/>
      <c r="AH740" s="99"/>
    </row>
    <row r="741" spans="1:34" ht="15.5" x14ac:dyDescent="0.35">
      <c r="A741" s="99"/>
      <c r="B741" s="99"/>
      <c r="C741" s="112"/>
      <c r="D741" s="99"/>
      <c r="E741" s="99"/>
      <c r="F741" s="99"/>
      <c r="G741" s="99"/>
      <c r="H741" s="99"/>
      <c r="I741" s="99"/>
      <c r="J741" s="99"/>
      <c r="K741" s="99"/>
      <c r="L741" s="113"/>
      <c r="M741" s="113"/>
      <c r="N741" s="99"/>
      <c r="O741" s="99"/>
      <c r="P741" s="99"/>
      <c r="Q741" s="99"/>
      <c r="R741" s="99"/>
      <c r="S741" s="99"/>
      <c r="T741" s="99"/>
      <c r="U741" s="113"/>
      <c r="V741" s="99"/>
      <c r="W741" s="99"/>
      <c r="X741" s="99"/>
      <c r="Y741" s="99"/>
      <c r="Z741" s="99"/>
      <c r="AA741" s="99"/>
      <c r="AB741" s="99"/>
      <c r="AC741" s="99"/>
      <c r="AD741" s="99"/>
      <c r="AE741" s="99"/>
      <c r="AF741" s="99"/>
      <c r="AG741" s="99"/>
      <c r="AH741" s="99"/>
    </row>
    <row r="742" spans="1:34" ht="15.5" x14ac:dyDescent="0.35">
      <c r="A742" s="99"/>
      <c r="B742" s="99"/>
      <c r="C742" s="112"/>
      <c r="D742" s="99"/>
      <c r="E742" s="99"/>
      <c r="F742" s="99"/>
      <c r="G742" s="99"/>
      <c r="H742" s="99"/>
      <c r="I742" s="99"/>
      <c r="J742" s="99"/>
      <c r="K742" s="99"/>
      <c r="L742" s="113"/>
      <c r="M742" s="113"/>
      <c r="N742" s="99"/>
      <c r="O742" s="99"/>
      <c r="P742" s="99"/>
      <c r="Q742" s="99"/>
      <c r="R742" s="99"/>
      <c r="S742" s="99"/>
      <c r="T742" s="99"/>
      <c r="U742" s="113"/>
      <c r="V742" s="99"/>
      <c r="W742" s="99"/>
      <c r="X742" s="99"/>
      <c r="Y742" s="99"/>
      <c r="Z742" s="99"/>
      <c r="AA742" s="99"/>
      <c r="AB742" s="99"/>
      <c r="AC742" s="99"/>
      <c r="AD742" s="99"/>
      <c r="AE742" s="99"/>
      <c r="AF742" s="99"/>
      <c r="AG742" s="99"/>
      <c r="AH742" s="99"/>
    </row>
    <row r="743" spans="1:34" ht="15.5" x14ac:dyDescent="0.35">
      <c r="A743" s="99"/>
      <c r="B743" s="99"/>
      <c r="C743" s="112"/>
      <c r="D743" s="99"/>
      <c r="E743" s="99"/>
      <c r="F743" s="99"/>
      <c r="G743" s="99"/>
      <c r="H743" s="99"/>
      <c r="I743" s="99"/>
      <c r="J743" s="99"/>
      <c r="K743" s="99"/>
      <c r="L743" s="113"/>
      <c r="M743" s="113"/>
      <c r="N743" s="99"/>
      <c r="O743" s="99"/>
      <c r="P743" s="99"/>
      <c r="Q743" s="99"/>
      <c r="R743" s="99"/>
      <c r="S743" s="99"/>
      <c r="T743" s="99"/>
      <c r="U743" s="113"/>
      <c r="V743" s="99"/>
      <c r="W743" s="99"/>
      <c r="X743" s="99"/>
      <c r="Y743" s="99"/>
      <c r="Z743" s="99"/>
      <c r="AA743" s="99"/>
      <c r="AB743" s="99"/>
      <c r="AC743" s="99"/>
      <c r="AD743" s="99"/>
      <c r="AE743" s="99"/>
      <c r="AF743" s="99"/>
      <c r="AG743" s="99"/>
      <c r="AH743" s="99"/>
    </row>
    <row r="744" spans="1:34" ht="15.5" x14ac:dyDescent="0.35">
      <c r="A744" s="99"/>
      <c r="B744" s="99"/>
      <c r="C744" s="112"/>
      <c r="D744" s="99"/>
      <c r="E744" s="99"/>
      <c r="F744" s="99"/>
      <c r="G744" s="99"/>
      <c r="H744" s="99"/>
      <c r="I744" s="99"/>
      <c r="J744" s="99"/>
      <c r="K744" s="99"/>
      <c r="L744" s="113"/>
      <c r="M744" s="113"/>
      <c r="N744" s="99"/>
      <c r="O744" s="99"/>
      <c r="P744" s="99"/>
      <c r="Q744" s="99"/>
      <c r="R744" s="99"/>
      <c r="S744" s="99"/>
      <c r="T744" s="99"/>
      <c r="U744" s="113"/>
      <c r="V744" s="99"/>
      <c r="W744" s="99"/>
      <c r="X744" s="99"/>
      <c r="Y744" s="99"/>
      <c r="Z744" s="99"/>
      <c r="AA744" s="99"/>
      <c r="AB744" s="99"/>
      <c r="AC744" s="99"/>
      <c r="AD744" s="99"/>
      <c r="AE744" s="99"/>
      <c r="AF744" s="99"/>
      <c r="AG744" s="99"/>
      <c r="AH744" s="99"/>
    </row>
    <row r="745" spans="1:34" ht="15.5" x14ac:dyDescent="0.35">
      <c r="A745" s="99"/>
      <c r="B745" s="99"/>
      <c r="C745" s="112"/>
      <c r="D745" s="99"/>
      <c r="E745" s="99"/>
      <c r="F745" s="99"/>
      <c r="G745" s="99"/>
      <c r="H745" s="99"/>
      <c r="I745" s="99"/>
      <c r="J745" s="99"/>
      <c r="K745" s="99"/>
      <c r="L745" s="113"/>
      <c r="M745" s="113"/>
      <c r="N745" s="99"/>
      <c r="O745" s="99"/>
      <c r="P745" s="99"/>
      <c r="Q745" s="99"/>
      <c r="R745" s="99"/>
      <c r="S745" s="99"/>
      <c r="T745" s="99"/>
      <c r="U745" s="113"/>
      <c r="V745" s="99"/>
      <c r="W745" s="99"/>
      <c r="X745" s="99"/>
      <c r="Y745" s="99"/>
      <c r="Z745" s="99"/>
      <c r="AA745" s="99"/>
      <c r="AB745" s="99"/>
      <c r="AC745" s="99"/>
      <c r="AD745" s="99"/>
      <c r="AE745" s="99"/>
      <c r="AF745" s="99"/>
      <c r="AG745" s="99"/>
      <c r="AH745" s="99"/>
    </row>
    <row r="746" spans="1:34" ht="15.5" x14ac:dyDescent="0.35">
      <c r="A746" s="99"/>
      <c r="B746" s="99"/>
      <c r="C746" s="112"/>
      <c r="D746" s="99"/>
      <c r="E746" s="99"/>
      <c r="F746" s="99"/>
      <c r="G746" s="99"/>
      <c r="H746" s="99"/>
      <c r="I746" s="99"/>
      <c r="J746" s="99"/>
      <c r="K746" s="99"/>
      <c r="L746" s="113"/>
      <c r="M746" s="113"/>
      <c r="N746" s="99"/>
      <c r="O746" s="99"/>
      <c r="P746" s="99"/>
      <c r="Q746" s="99"/>
      <c r="R746" s="99"/>
      <c r="S746" s="99"/>
      <c r="T746" s="99"/>
      <c r="U746" s="113"/>
      <c r="V746" s="99"/>
      <c r="W746" s="99"/>
      <c r="X746" s="99"/>
      <c r="Y746" s="99"/>
      <c r="Z746" s="99"/>
      <c r="AA746" s="99"/>
      <c r="AB746" s="99"/>
      <c r="AC746" s="99"/>
      <c r="AD746" s="99"/>
      <c r="AE746" s="99"/>
      <c r="AF746" s="99"/>
      <c r="AG746" s="99"/>
      <c r="AH746" s="99"/>
    </row>
    <row r="747" spans="1:34" ht="15.5" x14ac:dyDescent="0.35">
      <c r="A747" s="99"/>
      <c r="B747" s="99"/>
      <c r="C747" s="112"/>
      <c r="D747" s="99"/>
      <c r="E747" s="99"/>
      <c r="F747" s="99"/>
      <c r="G747" s="99"/>
      <c r="H747" s="99"/>
      <c r="I747" s="99"/>
      <c r="J747" s="99"/>
      <c r="K747" s="99"/>
      <c r="L747" s="113"/>
      <c r="M747" s="113"/>
      <c r="N747" s="99"/>
      <c r="O747" s="99"/>
      <c r="P747" s="99"/>
      <c r="Q747" s="99"/>
      <c r="R747" s="99"/>
      <c r="S747" s="99"/>
      <c r="T747" s="99"/>
      <c r="U747" s="113"/>
      <c r="V747" s="99"/>
      <c r="W747" s="99"/>
      <c r="X747" s="99"/>
      <c r="Y747" s="99"/>
      <c r="Z747" s="99"/>
      <c r="AA747" s="99"/>
      <c r="AB747" s="99"/>
      <c r="AC747" s="99"/>
      <c r="AD747" s="99"/>
      <c r="AE747" s="99"/>
      <c r="AF747" s="99"/>
      <c r="AG747" s="99"/>
      <c r="AH747" s="99"/>
    </row>
    <row r="748" spans="1:34" ht="15.5" x14ac:dyDescent="0.35">
      <c r="A748" s="99"/>
      <c r="B748" s="99"/>
      <c r="C748" s="112"/>
      <c r="D748" s="99"/>
      <c r="E748" s="99"/>
      <c r="F748" s="99"/>
      <c r="G748" s="99"/>
      <c r="H748" s="99"/>
      <c r="I748" s="99"/>
      <c r="J748" s="99"/>
      <c r="K748" s="99"/>
      <c r="L748" s="113"/>
      <c r="M748" s="113"/>
      <c r="N748" s="99"/>
      <c r="O748" s="99"/>
      <c r="P748" s="99"/>
      <c r="Q748" s="99"/>
      <c r="R748" s="99"/>
      <c r="S748" s="99"/>
      <c r="T748" s="99"/>
      <c r="U748" s="113"/>
      <c r="V748" s="99"/>
      <c r="W748" s="99"/>
      <c r="X748" s="99"/>
      <c r="Y748" s="99"/>
      <c r="Z748" s="99"/>
      <c r="AA748" s="99"/>
      <c r="AB748" s="99"/>
      <c r="AC748" s="99"/>
      <c r="AD748" s="99"/>
      <c r="AE748" s="99"/>
      <c r="AF748" s="99"/>
      <c r="AG748" s="99"/>
      <c r="AH748" s="99"/>
    </row>
    <row r="749" spans="1:34" ht="15.5" x14ac:dyDescent="0.35">
      <c r="A749" s="99"/>
      <c r="B749" s="99"/>
      <c r="C749" s="112"/>
      <c r="D749" s="99"/>
      <c r="E749" s="99"/>
      <c r="F749" s="99"/>
      <c r="G749" s="99"/>
      <c r="H749" s="99"/>
      <c r="I749" s="99"/>
      <c r="J749" s="99"/>
      <c r="K749" s="99"/>
      <c r="L749" s="113"/>
      <c r="M749" s="113"/>
      <c r="N749" s="99"/>
      <c r="O749" s="99"/>
      <c r="P749" s="99"/>
      <c r="Q749" s="99"/>
      <c r="R749" s="99"/>
      <c r="S749" s="99"/>
      <c r="T749" s="99"/>
      <c r="U749" s="113"/>
      <c r="V749" s="99"/>
      <c r="W749" s="99"/>
      <c r="X749" s="99"/>
      <c r="Y749" s="99"/>
      <c r="Z749" s="99"/>
      <c r="AA749" s="99"/>
      <c r="AB749" s="99"/>
      <c r="AC749" s="99"/>
      <c r="AD749" s="99"/>
      <c r="AE749" s="99"/>
      <c r="AF749" s="99"/>
      <c r="AG749" s="99"/>
      <c r="AH749" s="99"/>
    </row>
    <row r="750" spans="1:34" ht="15.5" x14ac:dyDescent="0.35">
      <c r="A750" s="99"/>
      <c r="B750" s="99"/>
      <c r="C750" s="112"/>
      <c r="D750" s="99"/>
      <c r="E750" s="99"/>
      <c r="F750" s="99"/>
      <c r="G750" s="99"/>
      <c r="H750" s="99"/>
      <c r="I750" s="99"/>
      <c r="J750" s="99"/>
      <c r="K750" s="99"/>
      <c r="L750" s="113"/>
      <c r="M750" s="113"/>
      <c r="N750" s="99"/>
      <c r="O750" s="99"/>
      <c r="P750" s="99"/>
      <c r="Q750" s="99"/>
      <c r="R750" s="99"/>
      <c r="S750" s="99"/>
      <c r="T750" s="99"/>
      <c r="U750" s="113"/>
      <c r="V750" s="99"/>
      <c r="W750" s="99"/>
      <c r="X750" s="99"/>
      <c r="Y750" s="99"/>
      <c r="Z750" s="99"/>
      <c r="AA750" s="99"/>
      <c r="AB750" s="99"/>
      <c r="AC750" s="99"/>
      <c r="AD750" s="99"/>
      <c r="AE750" s="99"/>
      <c r="AF750" s="99"/>
      <c r="AG750" s="99"/>
      <c r="AH750" s="99"/>
    </row>
    <row r="751" spans="1:34" ht="15.5" x14ac:dyDescent="0.35">
      <c r="A751" s="99"/>
      <c r="B751" s="99"/>
      <c r="C751" s="112"/>
      <c r="D751" s="99"/>
      <c r="E751" s="99"/>
      <c r="F751" s="99"/>
      <c r="G751" s="99"/>
      <c r="H751" s="99"/>
      <c r="I751" s="99"/>
      <c r="J751" s="99"/>
      <c r="K751" s="99"/>
      <c r="L751" s="113"/>
      <c r="M751" s="113"/>
      <c r="N751" s="99"/>
      <c r="O751" s="99"/>
      <c r="P751" s="99"/>
      <c r="Q751" s="99"/>
      <c r="R751" s="99"/>
      <c r="S751" s="99"/>
      <c r="T751" s="99"/>
      <c r="U751" s="113"/>
      <c r="V751" s="99"/>
      <c r="W751" s="99"/>
      <c r="X751" s="99"/>
      <c r="Y751" s="99"/>
      <c r="Z751" s="99"/>
      <c r="AA751" s="99"/>
      <c r="AB751" s="99"/>
      <c r="AC751" s="99"/>
      <c r="AD751" s="99"/>
      <c r="AE751" s="99"/>
      <c r="AF751" s="99"/>
      <c r="AG751" s="99"/>
      <c r="AH751" s="99"/>
    </row>
    <row r="752" spans="1:34" ht="15.5" x14ac:dyDescent="0.35">
      <c r="A752" s="99"/>
      <c r="B752" s="99"/>
      <c r="C752" s="112"/>
      <c r="D752" s="99"/>
      <c r="E752" s="99"/>
      <c r="F752" s="99"/>
      <c r="G752" s="99"/>
      <c r="H752" s="99"/>
      <c r="I752" s="99"/>
      <c r="J752" s="99"/>
      <c r="K752" s="99"/>
      <c r="L752" s="113"/>
      <c r="M752" s="113"/>
      <c r="N752" s="99"/>
      <c r="O752" s="99"/>
      <c r="P752" s="99"/>
      <c r="Q752" s="99"/>
      <c r="R752" s="99"/>
      <c r="S752" s="99"/>
      <c r="T752" s="99"/>
      <c r="U752" s="113"/>
      <c r="V752" s="99"/>
      <c r="W752" s="99"/>
      <c r="X752" s="99"/>
      <c r="Y752" s="99"/>
      <c r="Z752" s="99"/>
      <c r="AA752" s="99"/>
      <c r="AB752" s="99"/>
      <c r="AC752" s="99"/>
      <c r="AD752" s="99"/>
      <c r="AE752" s="99"/>
      <c r="AF752" s="99"/>
      <c r="AG752" s="99"/>
      <c r="AH752" s="99"/>
    </row>
    <row r="753" spans="1:34" ht="15.5" x14ac:dyDescent="0.35">
      <c r="A753" s="99"/>
      <c r="B753" s="99"/>
      <c r="C753" s="112"/>
      <c r="D753" s="99"/>
      <c r="E753" s="99"/>
      <c r="F753" s="99"/>
      <c r="G753" s="99"/>
      <c r="H753" s="99"/>
      <c r="I753" s="99"/>
      <c r="J753" s="99"/>
      <c r="K753" s="99"/>
      <c r="L753" s="113"/>
      <c r="M753" s="113"/>
      <c r="N753" s="99"/>
      <c r="O753" s="99"/>
      <c r="P753" s="99"/>
      <c r="Q753" s="99"/>
      <c r="R753" s="99"/>
      <c r="S753" s="99"/>
      <c r="T753" s="99"/>
      <c r="U753" s="113"/>
      <c r="V753" s="99"/>
      <c r="W753" s="99"/>
      <c r="X753" s="99"/>
      <c r="Y753" s="99"/>
      <c r="Z753" s="99"/>
      <c r="AA753" s="99"/>
      <c r="AB753" s="99"/>
      <c r="AC753" s="99"/>
      <c r="AD753" s="99"/>
      <c r="AE753" s="99"/>
      <c r="AF753" s="99"/>
      <c r="AG753" s="99"/>
      <c r="AH753" s="99"/>
    </row>
    <row r="754" spans="1:34" ht="15.5" x14ac:dyDescent="0.35">
      <c r="A754" s="99"/>
      <c r="B754" s="99"/>
      <c r="C754" s="112"/>
      <c r="D754" s="99"/>
      <c r="E754" s="99"/>
      <c r="F754" s="99"/>
      <c r="G754" s="99"/>
      <c r="H754" s="99"/>
      <c r="I754" s="99"/>
      <c r="J754" s="99"/>
      <c r="K754" s="99"/>
      <c r="L754" s="113"/>
      <c r="M754" s="113"/>
      <c r="N754" s="99"/>
      <c r="O754" s="99"/>
      <c r="P754" s="99"/>
      <c r="Q754" s="99"/>
      <c r="R754" s="99"/>
      <c r="S754" s="99"/>
      <c r="T754" s="99"/>
      <c r="U754" s="113"/>
      <c r="V754" s="99"/>
      <c r="W754" s="99"/>
      <c r="X754" s="99"/>
      <c r="Y754" s="99"/>
      <c r="Z754" s="99"/>
      <c r="AA754" s="99"/>
      <c r="AB754" s="99"/>
      <c r="AC754" s="99"/>
      <c r="AD754" s="99"/>
      <c r="AE754" s="99"/>
      <c r="AF754" s="99"/>
      <c r="AG754" s="99"/>
      <c r="AH754" s="99"/>
    </row>
    <row r="755" spans="1:34" ht="15.5" x14ac:dyDescent="0.35">
      <c r="A755" s="99"/>
      <c r="B755" s="99"/>
      <c r="C755" s="112"/>
      <c r="D755" s="99"/>
      <c r="E755" s="99"/>
      <c r="F755" s="99"/>
      <c r="G755" s="99"/>
      <c r="H755" s="99"/>
      <c r="I755" s="99"/>
      <c r="J755" s="99"/>
      <c r="K755" s="99"/>
      <c r="L755" s="113"/>
      <c r="M755" s="113"/>
      <c r="N755" s="99"/>
      <c r="O755" s="99"/>
      <c r="P755" s="99"/>
      <c r="Q755" s="99"/>
      <c r="R755" s="99"/>
      <c r="S755" s="99"/>
      <c r="T755" s="99"/>
      <c r="U755" s="113"/>
      <c r="V755" s="99"/>
      <c r="W755" s="99"/>
      <c r="X755" s="99"/>
      <c r="Y755" s="99"/>
      <c r="Z755" s="99"/>
      <c r="AA755" s="99"/>
      <c r="AB755" s="99"/>
      <c r="AC755" s="99"/>
      <c r="AD755" s="99"/>
      <c r="AE755" s="99"/>
      <c r="AF755" s="99"/>
      <c r="AG755" s="99"/>
      <c r="AH755" s="99"/>
    </row>
    <row r="756" spans="1:34" ht="15.5" x14ac:dyDescent="0.35">
      <c r="A756" s="99"/>
      <c r="B756" s="99"/>
      <c r="C756" s="112"/>
      <c r="D756" s="99"/>
      <c r="E756" s="99"/>
      <c r="F756" s="99"/>
      <c r="G756" s="99"/>
      <c r="H756" s="99"/>
      <c r="I756" s="99"/>
      <c r="J756" s="99"/>
      <c r="K756" s="99"/>
      <c r="L756" s="113"/>
      <c r="M756" s="113"/>
      <c r="N756" s="99"/>
      <c r="O756" s="99"/>
      <c r="P756" s="99"/>
      <c r="Q756" s="99"/>
      <c r="R756" s="99"/>
      <c r="S756" s="99"/>
      <c r="T756" s="99"/>
      <c r="U756" s="113"/>
      <c r="V756" s="99"/>
      <c r="W756" s="99"/>
      <c r="X756" s="99"/>
      <c r="Y756" s="99"/>
      <c r="Z756" s="99"/>
      <c r="AA756" s="99"/>
      <c r="AB756" s="99"/>
      <c r="AC756" s="99"/>
      <c r="AD756" s="99"/>
      <c r="AE756" s="99"/>
      <c r="AF756" s="99"/>
      <c r="AG756" s="99"/>
      <c r="AH756" s="99"/>
    </row>
    <row r="757" spans="1:34" ht="15.5" x14ac:dyDescent="0.35">
      <c r="A757" s="99"/>
      <c r="B757" s="99"/>
      <c r="C757" s="112"/>
      <c r="D757" s="99"/>
      <c r="E757" s="99"/>
      <c r="F757" s="99"/>
      <c r="G757" s="99"/>
      <c r="H757" s="99"/>
      <c r="I757" s="99"/>
      <c r="J757" s="99"/>
      <c r="K757" s="99"/>
      <c r="L757" s="113"/>
      <c r="M757" s="113"/>
      <c r="N757" s="99"/>
      <c r="O757" s="99"/>
      <c r="P757" s="99"/>
      <c r="Q757" s="99"/>
      <c r="R757" s="99"/>
      <c r="S757" s="99"/>
      <c r="T757" s="99"/>
      <c r="U757" s="113"/>
      <c r="V757" s="99"/>
      <c r="W757" s="99"/>
      <c r="X757" s="99"/>
      <c r="Y757" s="99"/>
      <c r="Z757" s="99"/>
      <c r="AA757" s="99"/>
      <c r="AB757" s="99"/>
      <c r="AC757" s="99"/>
      <c r="AD757" s="99"/>
      <c r="AE757" s="99"/>
      <c r="AF757" s="99"/>
      <c r="AG757" s="99"/>
      <c r="AH757" s="99"/>
    </row>
    <row r="758" spans="1:34" ht="15.5" x14ac:dyDescent="0.35">
      <c r="A758" s="99"/>
      <c r="B758" s="99"/>
      <c r="C758" s="112"/>
      <c r="D758" s="99"/>
      <c r="E758" s="99"/>
      <c r="F758" s="99"/>
      <c r="G758" s="99"/>
      <c r="H758" s="99"/>
      <c r="I758" s="99"/>
      <c r="J758" s="99"/>
      <c r="K758" s="99"/>
      <c r="L758" s="113"/>
      <c r="M758" s="113"/>
      <c r="N758" s="99"/>
      <c r="O758" s="99"/>
      <c r="P758" s="99"/>
      <c r="Q758" s="99"/>
      <c r="R758" s="99"/>
      <c r="S758" s="99"/>
      <c r="T758" s="99"/>
      <c r="U758" s="113"/>
      <c r="V758" s="99"/>
      <c r="W758" s="99"/>
      <c r="X758" s="99"/>
      <c r="Y758" s="99"/>
      <c r="Z758" s="99"/>
      <c r="AA758" s="99"/>
      <c r="AB758" s="99"/>
      <c r="AC758" s="99"/>
      <c r="AD758" s="99"/>
      <c r="AE758" s="99"/>
      <c r="AF758" s="99"/>
      <c r="AG758" s="99"/>
      <c r="AH758" s="99"/>
    </row>
    <row r="759" spans="1:34" ht="15.5" x14ac:dyDescent="0.35">
      <c r="A759" s="99"/>
      <c r="B759" s="99"/>
      <c r="C759" s="112"/>
      <c r="D759" s="99"/>
      <c r="E759" s="99"/>
      <c r="F759" s="99"/>
      <c r="G759" s="99"/>
      <c r="H759" s="99"/>
      <c r="I759" s="99"/>
      <c r="J759" s="99"/>
      <c r="K759" s="99"/>
      <c r="L759" s="113"/>
      <c r="M759" s="113"/>
      <c r="N759" s="99"/>
      <c r="O759" s="99"/>
      <c r="P759" s="99"/>
      <c r="Q759" s="99"/>
      <c r="R759" s="99"/>
      <c r="S759" s="99"/>
      <c r="T759" s="99"/>
      <c r="U759" s="113"/>
      <c r="V759" s="99"/>
      <c r="W759" s="99"/>
      <c r="X759" s="99"/>
      <c r="Y759" s="99"/>
      <c r="Z759" s="99"/>
      <c r="AA759" s="99"/>
      <c r="AB759" s="99"/>
      <c r="AC759" s="99"/>
      <c r="AD759" s="99"/>
      <c r="AE759" s="99"/>
      <c r="AF759" s="99"/>
      <c r="AG759" s="99"/>
      <c r="AH759" s="99"/>
    </row>
    <row r="760" spans="1:34" ht="15.5" x14ac:dyDescent="0.35">
      <c r="A760" s="99"/>
      <c r="B760" s="99"/>
      <c r="C760" s="112"/>
      <c r="D760" s="99"/>
      <c r="E760" s="99"/>
      <c r="F760" s="99"/>
      <c r="G760" s="99"/>
      <c r="H760" s="99"/>
      <c r="I760" s="99"/>
      <c r="J760" s="99"/>
      <c r="K760" s="99"/>
      <c r="L760" s="113"/>
      <c r="M760" s="113"/>
      <c r="N760" s="99"/>
      <c r="O760" s="99"/>
      <c r="P760" s="99"/>
      <c r="Q760" s="99"/>
      <c r="R760" s="99"/>
      <c r="S760" s="99"/>
      <c r="T760" s="99"/>
      <c r="U760" s="113"/>
      <c r="V760" s="99"/>
      <c r="W760" s="99"/>
      <c r="X760" s="99"/>
      <c r="Y760" s="99"/>
      <c r="Z760" s="99"/>
      <c r="AA760" s="99"/>
      <c r="AB760" s="99"/>
      <c r="AC760" s="99"/>
      <c r="AD760" s="99"/>
      <c r="AE760" s="99"/>
      <c r="AF760" s="99"/>
      <c r="AG760" s="99"/>
      <c r="AH760" s="99"/>
    </row>
    <row r="761" spans="1:34" ht="15.5" x14ac:dyDescent="0.35">
      <c r="A761" s="99"/>
      <c r="B761" s="99"/>
      <c r="C761" s="112"/>
      <c r="D761" s="99"/>
      <c r="E761" s="99"/>
      <c r="F761" s="99"/>
      <c r="G761" s="99"/>
      <c r="H761" s="99"/>
      <c r="I761" s="99"/>
      <c r="J761" s="99"/>
      <c r="K761" s="99"/>
      <c r="L761" s="113"/>
      <c r="M761" s="113"/>
      <c r="N761" s="99"/>
      <c r="O761" s="99"/>
      <c r="P761" s="99"/>
      <c r="Q761" s="99"/>
      <c r="R761" s="99"/>
      <c r="S761" s="99"/>
      <c r="T761" s="99"/>
      <c r="U761" s="113"/>
      <c r="V761" s="99"/>
      <c r="W761" s="99"/>
      <c r="X761" s="99"/>
      <c r="Y761" s="99"/>
      <c r="Z761" s="99"/>
      <c r="AA761" s="99"/>
      <c r="AB761" s="99"/>
      <c r="AC761" s="99"/>
      <c r="AD761" s="99"/>
      <c r="AE761" s="99"/>
      <c r="AF761" s="99"/>
      <c r="AG761" s="99"/>
      <c r="AH761" s="99"/>
    </row>
    <row r="762" spans="1:34" ht="15.5" x14ac:dyDescent="0.35">
      <c r="A762" s="99"/>
      <c r="B762" s="99"/>
      <c r="C762" s="112"/>
      <c r="D762" s="99"/>
      <c r="E762" s="99"/>
      <c r="F762" s="99"/>
      <c r="G762" s="99"/>
      <c r="H762" s="99"/>
      <c r="I762" s="99"/>
      <c r="J762" s="99"/>
      <c r="K762" s="99"/>
      <c r="L762" s="113"/>
      <c r="M762" s="113"/>
      <c r="N762" s="99"/>
      <c r="O762" s="99"/>
      <c r="P762" s="99"/>
      <c r="Q762" s="99"/>
      <c r="R762" s="99"/>
      <c r="S762" s="99"/>
      <c r="T762" s="99"/>
      <c r="U762" s="113"/>
      <c r="V762" s="99"/>
      <c r="W762" s="99"/>
      <c r="X762" s="99"/>
      <c r="Y762" s="99"/>
      <c r="Z762" s="99"/>
      <c r="AA762" s="99"/>
      <c r="AB762" s="99"/>
      <c r="AC762" s="99"/>
      <c r="AD762" s="99"/>
      <c r="AE762" s="99"/>
      <c r="AF762" s="99"/>
      <c r="AG762" s="99"/>
      <c r="AH762" s="99"/>
    </row>
    <row r="763" spans="1:34" ht="15.5" x14ac:dyDescent="0.35">
      <c r="A763" s="99"/>
      <c r="B763" s="99"/>
      <c r="C763" s="112"/>
      <c r="D763" s="99"/>
      <c r="E763" s="99"/>
      <c r="F763" s="99"/>
      <c r="G763" s="99"/>
      <c r="H763" s="99"/>
      <c r="I763" s="99"/>
      <c r="J763" s="99"/>
      <c r="K763" s="99"/>
      <c r="L763" s="113"/>
      <c r="M763" s="113"/>
      <c r="N763" s="99"/>
      <c r="O763" s="99"/>
      <c r="P763" s="99"/>
      <c r="Q763" s="99"/>
      <c r="R763" s="99"/>
      <c r="S763" s="99"/>
      <c r="T763" s="99"/>
      <c r="U763" s="113"/>
      <c r="V763" s="99"/>
      <c r="W763" s="99"/>
      <c r="X763" s="99"/>
      <c r="Y763" s="99"/>
      <c r="Z763" s="99"/>
      <c r="AA763" s="99"/>
      <c r="AB763" s="99"/>
      <c r="AC763" s="99"/>
      <c r="AD763" s="99"/>
      <c r="AE763" s="99"/>
      <c r="AF763" s="99"/>
      <c r="AG763" s="99"/>
      <c r="AH763" s="99"/>
    </row>
    <row r="764" spans="1:34" ht="15.5" x14ac:dyDescent="0.35">
      <c r="A764" s="99"/>
      <c r="B764" s="99"/>
      <c r="C764" s="112"/>
      <c r="D764" s="99"/>
      <c r="E764" s="99"/>
      <c r="F764" s="99"/>
      <c r="G764" s="99"/>
      <c r="H764" s="99"/>
      <c r="I764" s="99"/>
      <c r="J764" s="99"/>
      <c r="K764" s="99"/>
      <c r="L764" s="113"/>
      <c r="M764" s="113"/>
      <c r="N764" s="99"/>
      <c r="O764" s="99"/>
      <c r="P764" s="99"/>
      <c r="Q764" s="99"/>
      <c r="R764" s="99"/>
      <c r="S764" s="99"/>
      <c r="T764" s="99"/>
      <c r="U764" s="113"/>
      <c r="V764" s="99"/>
      <c r="W764" s="99"/>
      <c r="X764" s="99"/>
      <c r="Y764" s="99"/>
      <c r="Z764" s="99"/>
      <c r="AA764" s="99"/>
      <c r="AB764" s="99"/>
      <c r="AC764" s="99"/>
      <c r="AD764" s="99"/>
      <c r="AE764" s="99"/>
      <c r="AF764" s="99"/>
      <c r="AG764" s="99"/>
      <c r="AH764" s="99"/>
    </row>
    <row r="765" spans="1:34" ht="15.5" x14ac:dyDescent="0.35">
      <c r="A765" s="99"/>
      <c r="B765" s="99"/>
      <c r="C765" s="112"/>
      <c r="D765" s="99"/>
      <c r="E765" s="99"/>
      <c r="F765" s="99"/>
      <c r="G765" s="99"/>
      <c r="H765" s="99"/>
      <c r="I765" s="99"/>
      <c r="J765" s="99"/>
      <c r="K765" s="99"/>
      <c r="L765" s="113"/>
      <c r="M765" s="113"/>
      <c r="N765" s="99"/>
      <c r="O765" s="99"/>
      <c r="P765" s="99"/>
      <c r="Q765" s="99"/>
      <c r="R765" s="99"/>
      <c r="S765" s="99"/>
      <c r="T765" s="99"/>
      <c r="U765" s="113"/>
      <c r="V765" s="99"/>
      <c r="W765" s="99"/>
      <c r="X765" s="99"/>
      <c r="Y765" s="99"/>
      <c r="Z765" s="99"/>
      <c r="AA765" s="99"/>
      <c r="AB765" s="99"/>
      <c r="AC765" s="99"/>
      <c r="AD765" s="99"/>
      <c r="AE765" s="99"/>
      <c r="AF765" s="99"/>
      <c r="AG765" s="99"/>
      <c r="AH765" s="99"/>
    </row>
    <row r="766" spans="1:34" ht="15.5" x14ac:dyDescent="0.35">
      <c r="A766" s="99"/>
      <c r="B766" s="99"/>
      <c r="C766" s="112"/>
      <c r="D766" s="99"/>
      <c r="E766" s="99"/>
      <c r="F766" s="99"/>
      <c r="G766" s="99"/>
      <c r="H766" s="99"/>
      <c r="I766" s="99"/>
      <c r="J766" s="99"/>
      <c r="K766" s="99"/>
      <c r="L766" s="113"/>
      <c r="M766" s="113"/>
      <c r="N766" s="99"/>
      <c r="O766" s="99"/>
      <c r="P766" s="99"/>
      <c r="Q766" s="99"/>
      <c r="R766" s="99"/>
      <c r="S766" s="99"/>
      <c r="T766" s="99"/>
      <c r="U766" s="113"/>
      <c r="V766" s="99"/>
      <c r="W766" s="99"/>
      <c r="X766" s="99"/>
      <c r="Y766" s="99"/>
      <c r="Z766" s="99"/>
      <c r="AA766" s="99"/>
      <c r="AB766" s="99"/>
      <c r="AC766" s="99"/>
      <c r="AD766" s="99"/>
      <c r="AE766" s="99"/>
      <c r="AF766" s="99"/>
      <c r="AG766" s="99"/>
      <c r="AH766" s="99"/>
    </row>
    <row r="767" spans="1:34" ht="15.5" x14ac:dyDescent="0.35">
      <c r="A767" s="99"/>
      <c r="B767" s="99"/>
      <c r="C767" s="112"/>
      <c r="D767" s="99"/>
      <c r="E767" s="99"/>
      <c r="F767" s="99"/>
      <c r="G767" s="99"/>
      <c r="H767" s="99"/>
      <c r="I767" s="99"/>
      <c r="J767" s="99"/>
      <c r="K767" s="99"/>
      <c r="L767" s="113"/>
      <c r="M767" s="113"/>
      <c r="N767" s="99"/>
      <c r="O767" s="99"/>
      <c r="P767" s="99"/>
      <c r="Q767" s="99"/>
      <c r="R767" s="99"/>
      <c r="S767" s="99"/>
      <c r="T767" s="99"/>
      <c r="U767" s="113"/>
      <c r="V767" s="99"/>
      <c r="W767" s="99"/>
      <c r="X767" s="99"/>
      <c r="Y767" s="99"/>
      <c r="Z767" s="99"/>
      <c r="AA767" s="99"/>
      <c r="AB767" s="99"/>
      <c r="AC767" s="99"/>
      <c r="AD767" s="99"/>
      <c r="AE767" s="99"/>
      <c r="AF767" s="99"/>
      <c r="AG767" s="99"/>
      <c r="AH767" s="99"/>
    </row>
    <row r="768" spans="1:34" ht="15.5" x14ac:dyDescent="0.35">
      <c r="A768" s="99"/>
      <c r="B768" s="99"/>
      <c r="C768" s="112"/>
      <c r="D768" s="99"/>
      <c r="E768" s="99"/>
      <c r="F768" s="99"/>
      <c r="G768" s="99"/>
      <c r="H768" s="99"/>
      <c r="I768" s="99"/>
      <c r="J768" s="99"/>
      <c r="K768" s="99"/>
      <c r="L768" s="113"/>
      <c r="M768" s="113"/>
      <c r="N768" s="99"/>
      <c r="O768" s="99"/>
      <c r="P768" s="99"/>
      <c r="Q768" s="99"/>
      <c r="R768" s="99"/>
      <c r="S768" s="99"/>
      <c r="T768" s="99"/>
      <c r="U768" s="113"/>
      <c r="V768" s="99"/>
      <c r="W768" s="99"/>
      <c r="X768" s="99"/>
      <c r="Y768" s="99"/>
      <c r="Z768" s="99"/>
      <c r="AA768" s="99"/>
      <c r="AB768" s="99"/>
      <c r="AC768" s="99"/>
      <c r="AD768" s="99"/>
      <c r="AE768" s="99"/>
      <c r="AF768" s="99"/>
      <c r="AG768" s="99"/>
      <c r="AH768" s="99"/>
    </row>
    <row r="769" spans="1:34" ht="15.5" x14ac:dyDescent="0.35">
      <c r="A769" s="99"/>
      <c r="B769" s="99"/>
      <c r="C769" s="112"/>
      <c r="D769" s="99"/>
      <c r="E769" s="99"/>
      <c r="F769" s="99"/>
      <c r="G769" s="99"/>
      <c r="H769" s="99"/>
      <c r="I769" s="99"/>
      <c r="J769" s="99"/>
      <c r="K769" s="99"/>
      <c r="L769" s="113"/>
      <c r="M769" s="113"/>
      <c r="N769" s="99"/>
      <c r="O769" s="99"/>
      <c r="P769" s="99"/>
      <c r="Q769" s="99"/>
      <c r="R769" s="99"/>
      <c r="S769" s="99"/>
      <c r="T769" s="99"/>
      <c r="U769" s="113"/>
      <c r="V769" s="99"/>
      <c r="W769" s="99"/>
      <c r="X769" s="99"/>
      <c r="Y769" s="99"/>
      <c r="Z769" s="99"/>
      <c r="AA769" s="99"/>
      <c r="AB769" s="99"/>
      <c r="AC769" s="99"/>
      <c r="AD769" s="99"/>
      <c r="AE769" s="99"/>
      <c r="AF769" s="99"/>
      <c r="AG769" s="99"/>
      <c r="AH769" s="99"/>
    </row>
    <row r="770" spans="1:34" ht="15.5" x14ac:dyDescent="0.35">
      <c r="A770" s="99"/>
      <c r="B770" s="99"/>
      <c r="C770" s="112"/>
      <c r="D770" s="99"/>
      <c r="E770" s="99"/>
      <c r="F770" s="99"/>
      <c r="G770" s="99"/>
      <c r="H770" s="99"/>
      <c r="I770" s="99"/>
      <c r="J770" s="99"/>
      <c r="K770" s="99"/>
      <c r="L770" s="113"/>
      <c r="M770" s="113"/>
      <c r="N770" s="99"/>
      <c r="O770" s="99"/>
      <c r="P770" s="99"/>
      <c r="Q770" s="99"/>
      <c r="R770" s="99"/>
      <c r="S770" s="99"/>
      <c r="T770" s="99"/>
      <c r="U770" s="113"/>
      <c r="V770" s="99"/>
      <c r="W770" s="99"/>
      <c r="X770" s="99"/>
      <c r="Y770" s="99"/>
      <c r="Z770" s="99"/>
      <c r="AA770" s="99"/>
      <c r="AB770" s="99"/>
      <c r="AC770" s="99"/>
      <c r="AD770" s="99"/>
      <c r="AE770" s="99"/>
      <c r="AF770" s="99"/>
      <c r="AG770" s="99"/>
      <c r="AH770" s="99"/>
    </row>
    <row r="771" spans="1:34" ht="15.5" x14ac:dyDescent="0.35">
      <c r="A771" s="99"/>
      <c r="B771" s="99"/>
      <c r="C771" s="112"/>
      <c r="D771" s="99"/>
      <c r="E771" s="99"/>
      <c r="F771" s="99"/>
      <c r="G771" s="99"/>
      <c r="H771" s="99"/>
      <c r="I771" s="99"/>
      <c r="J771" s="99"/>
      <c r="K771" s="99"/>
      <c r="L771" s="113"/>
      <c r="M771" s="113"/>
      <c r="N771" s="99"/>
      <c r="O771" s="99"/>
      <c r="P771" s="99"/>
      <c r="Q771" s="99"/>
      <c r="R771" s="99"/>
      <c r="S771" s="99"/>
      <c r="T771" s="99"/>
      <c r="U771" s="113"/>
      <c r="V771" s="99"/>
      <c r="W771" s="99"/>
      <c r="X771" s="99"/>
      <c r="Y771" s="99"/>
      <c r="Z771" s="99"/>
      <c r="AA771" s="99"/>
      <c r="AB771" s="99"/>
      <c r="AC771" s="99"/>
      <c r="AD771" s="99"/>
      <c r="AE771" s="99"/>
      <c r="AF771" s="99"/>
      <c r="AG771" s="99"/>
      <c r="AH771" s="99"/>
    </row>
    <row r="772" spans="1:34" ht="15.5" x14ac:dyDescent="0.35">
      <c r="A772" s="99"/>
      <c r="B772" s="99"/>
      <c r="C772" s="112"/>
      <c r="D772" s="99"/>
      <c r="E772" s="99"/>
      <c r="F772" s="99"/>
      <c r="G772" s="99"/>
      <c r="H772" s="99"/>
      <c r="I772" s="99"/>
      <c r="J772" s="99"/>
      <c r="K772" s="99"/>
      <c r="L772" s="113"/>
      <c r="M772" s="113"/>
      <c r="N772" s="99"/>
      <c r="O772" s="99"/>
      <c r="P772" s="99"/>
      <c r="Q772" s="99"/>
      <c r="R772" s="99"/>
      <c r="S772" s="99"/>
      <c r="T772" s="99"/>
      <c r="U772" s="113"/>
      <c r="V772" s="99"/>
      <c r="W772" s="99"/>
      <c r="X772" s="99"/>
      <c r="Y772" s="99"/>
      <c r="Z772" s="99"/>
      <c r="AA772" s="99"/>
      <c r="AB772" s="99"/>
      <c r="AC772" s="99"/>
      <c r="AD772" s="99"/>
      <c r="AE772" s="99"/>
      <c r="AF772" s="99"/>
      <c r="AG772" s="99"/>
      <c r="AH772" s="99"/>
    </row>
    <row r="773" spans="1:34" ht="15.5" x14ac:dyDescent="0.35">
      <c r="A773" s="99"/>
      <c r="B773" s="99"/>
      <c r="C773" s="112"/>
      <c r="D773" s="99"/>
      <c r="E773" s="99"/>
      <c r="F773" s="99"/>
      <c r="G773" s="99"/>
      <c r="H773" s="99"/>
      <c r="I773" s="99"/>
      <c r="J773" s="99"/>
      <c r="K773" s="99"/>
      <c r="L773" s="113"/>
      <c r="M773" s="113"/>
      <c r="N773" s="99"/>
      <c r="O773" s="99"/>
      <c r="P773" s="99"/>
      <c r="Q773" s="99"/>
      <c r="R773" s="99"/>
      <c r="S773" s="99"/>
      <c r="T773" s="99"/>
      <c r="U773" s="113"/>
      <c r="V773" s="99"/>
      <c r="W773" s="99"/>
      <c r="X773" s="99"/>
      <c r="Y773" s="99"/>
      <c r="Z773" s="99"/>
      <c r="AA773" s="99"/>
      <c r="AB773" s="99"/>
      <c r="AC773" s="99"/>
      <c r="AD773" s="99"/>
      <c r="AE773" s="99"/>
      <c r="AF773" s="99"/>
      <c r="AG773" s="99"/>
      <c r="AH773" s="99"/>
    </row>
    <row r="774" spans="1:34" ht="15.5" x14ac:dyDescent="0.35">
      <c r="A774" s="99"/>
      <c r="B774" s="99"/>
      <c r="C774" s="112"/>
      <c r="D774" s="99"/>
      <c r="E774" s="99"/>
      <c r="F774" s="99"/>
      <c r="G774" s="99"/>
      <c r="H774" s="99"/>
      <c r="I774" s="99"/>
      <c r="J774" s="99"/>
      <c r="K774" s="99"/>
      <c r="L774" s="113"/>
      <c r="M774" s="113"/>
      <c r="N774" s="99"/>
      <c r="O774" s="99"/>
      <c r="P774" s="99"/>
      <c r="Q774" s="99"/>
      <c r="R774" s="99"/>
      <c r="S774" s="99"/>
      <c r="T774" s="99"/>
      <c r="U774" s="113"/>
      <c r="V774" s="99"/>
      <c r="W774" s="99"/>
      <c r="X774" s="99"/>
      <c r="Y774" s="99"/>
      <c r="Z774" s="99"/>
      <c r="AA774" s="99"/>
      <c r="AB774" s="99"/>
      <c r="AC774" s="99"/>
      <c r="AD774" s="99"/>
      <c r="AE774" s="99"/>
      <c r="AF774" s="99"/>
      <c r="AG774" s="99"/>
      <c r="AH774" s="99"/>
    </row>
    <row r="775" spans="1:34" ht="15.5" x14ac:dyDescent="0.35">
      <c r="A775" s="99"/>
      <c r="B775" s="99"/>
      <c r="C775" s="112"/>
      <c r="D775" s="99"/>
      <c r="E775" s="99"/>
      <c r="F775" s="99"/>
      <c r="G775" s="99"/>
      <c r="H775" s="99"/>
      <c r="I775" s="99"/>
      <c r="J775" s="99"/>
      <c r="K775" s="99"/>
      <c r="L775" s="113"/>
      <c r="M775" s="113"/>
      <c r="N775" s="99"/>
      <c r="O775" s="99"/>
      <c r="P775" s="99"/>
      <c r="Q775" s="99"/>
      <c r="R775" s="99"/>
      <c r="S775" s="99"/>
      <c r="T775" s="99"/>
      <c r="U775" s="113"/>
      <c r="V775" s="99"/>
      <c r="W775" s="99"/>
      <c r="X775" s="99"/>
      <c r="Y775" s="99"/>
      <c r="Z775" s="99"/>
      <c r="AA775" s="99"/>
      <c r="AB775" s="99"/>
      <c r="AC775" s="99"/>
      <c r="AD775" s="99"/>
      <c r="AE775" s="99"/>
      <c r="AF775" s="99"/>
      <c r="AG775" s="99"/>
      <c r="AH775" s="99"/>
    </row>
    <row r="776" spans="1:34" ht="15.5" x14ac:dyDescent="0.35">
      <c r="A776" s="99"/>
      <c r="B776" s="99"/>
      <c r="C776" s="112"/>
      <c r="D776" s="99"/>
      <c r="E776" s="99"/>
      <c r="F776" s="99"/>
      <c r="G776" s="99"/>
      <c r="H776" s="99"/>
      <c r="I776" s="99"/>
      <c r="J776" s="99"/>
      <c r="K776" s="99"/>
      <c r="L776" s="113"/>
      <c r="M776" s="113"/>
      <c r="N776" s="99"/>
      <c r="O776" s="99"/>
      <c r="P776" s="99"/>
      <c r="Q776" s="99"/>
      <c r="R776" s="99"/>
      <c r="S776" s="99"/>
      <c r="T776" s="99"/>
      <c r="U776" s="113"/>
      <c r="V776" s="99"/>
      <c r="W776" s="99"/>
      <c r="X776" s="99"/>
      <c r="Y776" s="99"/>
      <c r="Z776" s="99"/>
      <c r="AA776" s="99"/>
      <c r="AB776" s="99"/>
      <c r="AC776" s="99"/>
      <c r="AD776" s="99"/>
      <c r="AE776" s="99"/>
      <c r="AF776" s="99"/>
      <c r="AG776" s="99"/>
      <c r="AH776" s="99"/>
    </row>
    <row r="777" spans="1:34" ht="15.5" x14ac:dyDescent="0.35">
      <c r="A777" s="99"/>
      <c r="B777" s="99"/>
      <c r="C777" s="112"/>
      <c r="D777" s="99"/>
      <c r="E777" s="99"/>
      <c r="F777" s="99"/>
      <c r="G777" s="99"/>
      <c r="H777" s="99"/>
      <c r="I777" s="99"/>
      <c r="J777" s="99"/>
      <c r="K777" s="99"/>
      <c r="L777" s="113"/>
      <c r="M777" s="113"/>
      <c r="N777" s="99"/>
      <c r="O777" s="99"/>
      <c r="P777" s="99"/>
      <c r="Q777" s="99"/>
      <c r="R777" s="99"/>
      <c r="S777" s="99"/>
      <c r="T777" s="99"/>
      <c r="U777" s="113"/>
      <c r="V777" s="99"/>
      <c r="W777" s="99"/>
      <c r="X777" s="99"/>
      <c r="Y777" s="99"/>
      <c r="Z777" s="99"/>
      <c r="AA777" s="99"/>
      <c r="AB777" s="99"/>
      <c r="AC777" s="99"/>
      <c r="AD777" s="99"/>
      <c r="AE777" s="99"/>
      <c r="AF777" s="99"/>
      <c r="AG777" s="99"/>
      <c r="AH777" s="99"/>
    </row>
    <row r="778" spans="1:34" ht="15.5" x14ac:dyDescent="0.35">
      <c r="A778" s="99"/>
      <c r="B778" s="99"/>
      <c r="C778" s="112"/>
      <c r="D778" s="99"/>
      <c r="E778" s="99"/>
      <c r="F778" s="99"/>
      <c r="G778" s="99"/>
      <c r="H778" s="99"/>
      <c r="I778" s="99"/>
      <c r="J778" s="99"/>
      <c r="K778" s="99"/>
      <c r="L778" s="113"/>
      <c r="M778" s="113"/>
      <c r="N778" s="99"/>
      <c r="O778" s="99"/>
      <c r="P778" s="99"/>
      <c r="Q778" s="99"/>
      <c r="R778" s="99"/>
      <c r="S778" s="99"/>
      <c r="T778" s="99"/>
      <c r="U778" s="113"/>
      <c r="V778" s="99"/>
      <c r="W778" s="99"/>
      <c r="X778" s="99"/>
      <c r="Y778" s="99"/>
      <c r="Z778" s="99"/>
      <c r="AA778" s="99"/>
      <c r="AB778" s="99"/>
      <c r="AC778" s="99"/>
      <c r="AD778" s="99"/>
      <c r="AE778" s="99"/>
      <c r="AF778" s="99"/>
      <c r="AG778" s="99"/>
      <c r="AH778" s="99"/>
    </row>
    <row r="779" spans="1:34" ht="15.5" x14ac:dyDescent="0.35">
      <c r="A779" s="99"/>
      <c r="B779" s="99"/>
      <c r="C779" s="112"/>
      <c r="D779" s="99"/>
      <c r="E779" s="99"/>
      <c r="F779" s="99"/>
      <c r="G779" s="99"/>
      <c r="H779" s="99"/>
      <c r="I779" s="99"/>
      <c r="J779" s="99"/>
      <c r="K779" s="99"/>
      <c r="L779" s="113"/>
      <c r="M779" s="113"/>
      <c r="N779" s="99"/>
      <c r="O779" s="99"/>
      <c r="P779" s="99"/>
      <c r="Q779" s="99"/>
      <c r="R779" s="99"/>
      <c r="S779" s="99"/>
      <c r="T779" s="99"/>
      <c r="U779" s="113"/>
      <c r="V779" s="99"/>
      <c r="W779" s="99"/>
      <c r="X779" s="99"/>
      <c r="Y779" s="99"/>
      <c r="Z779" s="99"/>
      <c r="AA779" s="99"/>
      <c r="AB779" s="99"/>
      <c r="AC779" s="99"/>
      <c r="AD779" s="99"/>
      <c r="AE779" s="99"/>
      <c r="AF779" s="99"/>
      <c r="AG779" s="99"/>
      <c r="AH779" s="99"/>
    </row>
    <row r="780" spans="1:34" ht="15.5" x14ac:dyDescent="0.35">
      <c r="A780" s="99"/>
      <c r="B780" s="99"/>
      <c r="C780" s="112"/>
      <c r="D780" s="99"/>
      <c r="E780" s="99"/>
      <c r="F780" s="99"/>
      <c r="G780" s="99"/>
      <c r="H780" s="99"/>
      <c r="I780" s="99"/>
      <c r="J780" s="99"/>
      <c r="K780" s="99"/>
      <c r="L780" s="113"/>
      <c r="M780" s="113"/>
      <c r="N780" s="99"/>
      <c r="O780" s="99"/>
      <c r="P780" s="99"/>
      <c r="Q780" s="99"/>
      <c r="R780" s="99"/>
      <c r="S780" s="99"/>
      <c r="T780" s="99"/>
      <c r="U780" s="113"/>
      <c r="V780" s="99"/>
      <c r="W780" s="99"/>
      <c r="X780" s="99"/>
      <c r="Y780" s="99"/>
      <c r="Z780" s="99"/>
      <c r="AA780" s="99"/>
      <c r="AB780" s="99"/>
      <c r="AC780" s="99"/>
      <c r="AD780" s="99"/>
      <c r="AE780" s="99"/>
      <c r="AF780" s="99"/>
      <c r="AG780" s="99"/>
      <c r="AH780" s="99"/>
    </row>
    <row r="781" spans="1:34" ht="15.5" x14ac:dyDescent="0.35">
      <c r="A781" s="99"/>
      <c r="B781" s="99"/>
      <c r="C781" s="112"/>
      <c r="D781" s="99"/>
      <c r="E781" s="99"/>
      <c r="F781" s="99"/>
      <c r="G781" s="99"/>
      <c r="H781" s="99"/>
      <c r="I781" s="99"/>
      <c r="J781" s="99"/>
      <c r="K781" s="99"/>
      <c r="L781" s="113"/>
      <c r="M781" s="113"/>
      <c r="N781" s="99"/>
      <c r="O781" s="99"/>
      <c r="P781" s="99"/>
      <c r="Q781" s="99"/>
      <c r="R781" s="99"/>
      <c r="S781" s="99"/>
      <c r="T781" s="99"/>
      <c r="U781" s="113"/>
      <c r="V781" s="99"/>
      <c r="W781" s="99"/>
      <c r="X781" s="99"/>
      <c r="Y781" s="99"/>
      <c r="Z781" s="99"/>
      <c r="AA781" s="99"/>
      <c r="AB781" s="99"/>
      <c r="AC781" s="99"/>
      <c r="AD781" s="99"/>
      <c r="AE781" s="99"/>
      <c r="AF781" s="99"/>
      <c r="AG781" s="99"/>
      <c r="AH781" s="99"/>
    </row>
    <row r="782" spans="1:34" ht="15.5" x14ac:dyDescent="0.35">
      <c r="A782" s="99"/>
      <c r="B782" s="99"/>
      <c r="C782" s="112"/>
      <c r="D782" s="99"/>
      <c r="E782" s="99"/>
      <c r="F782" s="99"/>
      <c r="G782" s="99"/>
      <c r="H782" s="99"/>
      <c r="I782" s="99"/>
      <c r="J782" s="99"/>
      <c r="K782" s="99"/>
      <c r="L782" s="113"/>
      <c r="M782" s="113"/>
      <c r="N782" s="99"/>
      <c r="O782" s="99"/>
      <c r="P782" s="99"/>
      <c r="Q782" s="99"/>
      <c r="R782" s="99"/>
      <c r="S782" s="99"/>
      <c r="T782" s="99"/>
      <c r="U782" s="113"/>
      <c r="V782" s="99"/>
      <c r="W782" s="99"/>
      <c r="X782" s="99"/>
      <c r="Y782" s="99"/>
      <c r="Z782" s="99"/>
      <c r="AA782" s="99"/>
      <c r="AB782" s="99"/>
      <c r="AC782" s="99"/>
      <c r="AD782" s="99"/>
      <c r="AE782" s="99"/>
      <c r="AF782" s="99"/>
      <c r="AG782" s="99"/>
      <c r="AH782" s="99"/>
    </row>
    <row r="783" spans="1:34" ht="15.5" x14ac:dyDescent="0.35">
      <c r="A783" s="99"/>
      <c r="B783" s="99"/>
      <c r="C783" s="112"/>
      <c r="D783" s="99"/>
      <c r="E783" s="99"/>
      <c r="F783" s="99"/>
      <c r="G783" s="99"/>
      <c r="H783" s="99"/>
      <c r="I783" s="99"/>
      <c r="J783" s="99"/>
      <c r="K783" s="99"/>
      <c r="L783" s="113"/>
      <c r="M783" s="113"/>
      <c r="N783" s="99"/>
      <c r="O783" s="99"/>
      <c r="P783" s="99"/>
      <c r="Q783" s="99"/>
      <c r="R783" s="99"/>
      <c r="S783" s="99"/>
      <c r="T783" s="99"/>
      <c r="U783" s="113"/>
      <c r="V783" s="99"/>
      <c r="W783" s="99"/>
      <c r="X783" s="99"/>
      <c r="Y783" s="99"/>
      <c r="Z783" s="99"/>
      <c r="AA783" s="99"/>
      <c r="AB783" s="99"/>
      <c r="AC783" s="99"/>
      <c r="AD783" s="99"/>
      <c r="AE783" s="99"/>
      <c r="AF783" s="99"/>
      <c r="AG783" s="99"/>
      <c r="AH783" s="99"/>
    </row>
    <row r="784" spans="1:34" ht="15.5" x14ac:dyDescent="0.35">
      <c r="A784" s="99"/>
      <c r="B784" s="99"/>
      <c r="C784" s="112"/>
      <c r="D784" s="99"/>
      <c r="E784" s="99"/>
      <c r="F784" s="99"/>
      <c r="G784" s="99"/>
      <c r="H784" s="99"/>
      <c r="I784" s="99"/>
      <c r="J784" s="99"/>
      <c r="K784" s="99"/>
      <c r="L784" s="113"/>
      <c r="M784" s="113"/>
      <c r="N784" s="99"/>
      <c r="O784" s="99"/>
      <c r="P784" s="99"/>
      <c r="Q784" s="99"/>
      <c r="R784" s="99"/>
      <c r="S784" s="99"/>
      <c r="T784" s="99"/>
      <c r="U784" s="113"/>
      <c r="V784" s="99"/>
      <c r="W784" s="99"/>
      <c r="X784" s="99"/>
      <c r="Y784" s="99"/>
      <c r="Z784" s="99"/>
      <c r="AA784" s="99"/>
      <c r="AB784" s="99"/>
      <c r="AC784" s="99"/>
      <c r="AD784" s="99"/>
      <c r="AE784" s="99"/>
      <c r="AF784" s="99"/>
      <c r="AG784" s="99"/>
      <c r="AH784" s="99"/>
    </row>
    <row r="785" spans="1:34" ht="15.5" x14ac:dyDescent="0.35">
      <c r="A785" s="99"/>
      <c r="B785" s="99"/>
      <c r="C785" s="112"/>
      <c r="D785" s="99"/>
      <c r="E785" s="99"/>
      <c r="F785" s="99"/>
      <c r="G785" s="99"/>
      <c r="H785" s="99"/>
      <c r="I785" s="99"/>
      <c r="J785" s="99"/>
      <c r="K785" s="99"/>
      <c r="L785" s="113"/>
      <c r="M785" s="113"/>
      <c r="N785" s="99"/>
      <c r="O785" s="99"/>
      <c r="P785" s="99"/>
      <c r="Q785" s="99"/>
      <c r="R785" s="99"/>
      <c r="S785" s="99"/>
      <c r="T785" s="99"/>
      <c r="U785" s="113"/>
      <c r="V785" s="99"/>
      <c r="W785" s="99"/>
      <c r="X785" s="99"/>
      <c r="Y785" s="99"/>
      <c r="Z785" s="99"/>
      <c r="AA785" s="99"/>
      <c r="AB785" s="99"/>
      <c r="AC785" s="99"/>
      <c r="AD785" s="99"/>
      <c r="AE785" s="99"/>
      <c r="AF785" s="99"/>
      <c r="AG785" s="99"/>
      <c r="AH785" s="99"/>
    </row>
    <row r="786" spans="1:34" ht="15.5" x14ac:dyDescent="0.35">
      <c r="A786" s="99"/>
      <c r="B786" s="99"/>
      <c r="C786" s="112"/>
      <c r="D786" s="99"/>
      <c r="E786" s="99"/>
      <c r="F786" s="99"/>
      <c r="G786" s="99"/>
      <c r="H786" s="99"/>
      <c r="I786" s="99"/>
      <c r="J786" s="99"/>
      <c r="K786" s="99"/>
      <c r="L786" s="113"/>
      <c r="M786" s="113"/>
      <c r="N786" s="99"/>
      <c r="O786" s="99"/>
      <c r="P786" s="99"/>
      <c r="Q786" s="99"/>
      <c r="R786" s="99"/>
      <c r="S786" s="99"/>
      <c r="T786" s="99"/>
      <c r="U786" s="113"/>
      <c r="V786" s="99"/>
      <c r="W786" s="99"/>
      <c r="X786" s="99"/>
      <c r="Y786" s="99"/>
      <c r="Z786" s="99"/>
      <c r="AA786" s="99"/>
      <c r="AB786" s="99"/>
      <c r="AC786" s="99"/>
      <c r="AD786" s="99"/>
      <c r="AE786" s="99"/>
      <c r="AF786" s="99"/>
      <c r="AG786" s="99"/>
      <c r="AH786" s="99"/>
    </row>
    <row r="787" spans="1:34" ht="15.5" x14ac:dyDescent="0.35">
      <c r="A787" s="99"/>
      <c r="B787" s="99"/>
      <c r="C787" s="112"/>
      <c r="D787" s="99"/>
      <c r="E787" s="99"/>
      <c r="F787" s="99"/>
      <c r="G787" s="99"/>
      <c r="H787" s="99"/>
      <c r="I787" s="99"/>
      <c r="J787" s="99"/>
      <c r="K787" s="99"/>
      <c r="L787" s="113"/>
      <c r="M787" s="113"/>
      <c r="N787" s="99"/>
      <c r="O787" s="99"/>
      <c r="P787" s="99"/>
      <c r="Q787" s="99"/>
      <c r="R787" s="99"/>
      <c r="S787" s="99"/>
      <c r="T787" s="99"/>
      <c r="U787" s="113"/>
      <c r="V787" s="99"/>
      <c r="W787" s="99"/>
      <c r="X787" s="99"/>
      <c r="Y787" s="99"/>
      <c r="Z787" s="99"/>
      <c r="AA787" s="99"/>
      <c r="AB787" s="99"/>
      <c r="AC787" s="99"/>
      <c r="AD787" s="99"/>
      <c r="AE787" s="99"/>
      <c r="AF787" s="99"/>
      <c r="AG787" s="99"/>
      <c r="AH787" s="99"/>
    </row>
    <row r="788" spans="1:34" ht="15.5" x14ac:dyDescent="0.35">
      <c r="A788" s="99"/>
      <c r="B788" s="99"/>
      <c r="C788" s="112"/>
      <c r="D788" s="99"/>
      <c r="E788" s="99"/>
      <c r="F788" s="99"/>
      <c r="G788" s="99"/>
      <c r="H788" s="99"/>
      <c r="I788" s="99"/>
      <c r="J788" s="99"/>
      <c r="K788" s="99"/>
      <c r="L788" s="113"/>
      <c r="M788" s="113"/>
      <c r="N788" s="99"/>
      <c r="O788" s="99"/>
      <c r="P788" s="99"/>
      <c r="Q788" s="99"/>
      <c r="R788" s="99"/>
      <c r="S788" s="99"/>
      <c r="T788" s="99"/>
      <c r="U788" s="113"/>
      <c r="V788" s="99"/>
      <c r="W788" s="99"/>
      <c r="X788" s="99"/>
      <c r="Y788" s="99"/>
      <c r="Z788" s="99"/>
      <c r="AA788" s="99"/>
      <c r="AB788" s="99"/>
      <c r="AC788" s="99"/>
      <c r="AD788" s="99"/>
      <c r="AE788" s="99"/>
      <c r="AF788" s="99"/>
      <c r="AG788" s="99"/>
      <c r="AH788" s="99"/>
    </row>
    <row r="789" spans="1:34" ht="15.5" x14ac:dyDescent="0.35">
      <c r="A789" s="99"/>
      <c r="B789" s="99"/>
      <c r="C789" s="112"/>
      <c r="D789" s="99"/>
      <c r="E789" s="99"/>
      <c r="F789" s="99"/>
      <c r="G789" s="99"/>
      <c r="H789" s="99"/>
      <c r="I789" s="99"/>
      <c r="J789" s="99"/>
      <c r="K789" s="99"/>
      <c r="L789" s="113"/>
      <c r="M789" s="113"/>
      <c r="N789" s="99"/>
      <c r="O789" s="99"/>
      <c r="P789" s="99"/>
      <c r="Q789" s="99"/>
      <c r="R789" s="99"/>
      <c r="S789" s="99"/>
      <c r="T789" s="99"/>
      <c r="U789" s="113"/>
      <c r="V789" s="99"/>
      <c r="W789" s="99"/>
      <c r="X789" s="99"/>
      <c r="Y789" s="99"/>
      <c r="Z789" s="99"/>
      <c r="AA789" s="99"/>
      <c r="AB789" s="99"/>
      <c r="AC789" s="99"/>
      <c r="AD789" s="99"/>
      <c r="AE789" s="99"/>
      <c r="AF789" s="99"/>
      <c r="AG789" s="99"/>
      <c r="AH789" s="99"/>
    </row>
    <row r="790" spans="1:34" ht="15.5" x14ac:dyDescent="0.35">
      <c r="A790" s="99"/>
      <c r="B790" s="99"/>
      <c r="C790" s="112"/>
      <c r="D790" s="99"/>
      <c r="E790" s="99"/>
      <c r="F790" s="99"/>
      <c r="G790" s="99"/>
      <c r="H790" s="99"/>
      <c r="I790" s="99"/>
      <c r="J790" s="99"/>
      <c r="K790" s="99"/>
      <c r="L790" s="113"/>
      <c r="M790" s="113"/>
      <c r="N790" s="99"/>
      <c r="O790" s="99"/>
      <c r="P790" s="99"/>
      <c r="Q790" s="99"/>
      <c r="R790" s="99"/>
      <c r="S790" s="99"/>
      <c r="T790" s="99"/>
      <c r="U790" s="113"/>
      <c r="V790" s="99"/>
      <c r="W790" s="99"/>
      <c r="X790" s="99"/>
      <c r="Y790" s="99"/>
      <c r="Z790" s="99"/>
      <c r="AA790" s="99"/>
      <c r="AB790" s="99"/>
      <c r="AC790" s="99"/>
      <c r="AD790" s="99"/>
      <c r="AE790" s="99"/>
      <c r="AF790" s="99"/>
      <c r="AG790" s="99"/>
      <c r="AH790" s="99"/>
    </row>
    <row r="791" spans="1:34" ht="15.5" x14ac:dyDescent="0.35">
      <c r="A791" s="99"/>
      <c r="B791" s="99"/>
      <c r="C791" s="112"/>
      <c r="D791" s="99"/>
      <c r="E791" s="99"/>
      <c r="F791" s="99"/>
      <c r="G791" s="99"/>
      <c r="H791" s="99"/>
      <c r="I791" s="99"/>
      <c r="J791" s="99"/>
      <c r="K791" s="99"/>
      <c r="L791" s="113"/>
      <c r="M791" s="113"/>
      <c r="N791" s="99"/>
      <c r="O791" s="99"/>
      <c r="P791" s="99"/>
      <c r="Q791" s="99"/>
      <c r="R791" s="99"/>
      <c r="S791" s="99"/>
      <c r="T791" s="99"/>
      <c r="U791" s="113"/>
      <c r="V791" s="99"/>
      <c r="W791" s="99"/>
      <c r="X791" s="99"/>
      <c r="Y791" s="99"/>
      <c r="Z791" s="99"/>
      <c r="AA791" s="99"/>
      <c r="AB791" s="99"/>
      <c r="AC791" s="99"/>
      <c r="AD791" s="99"/>
      <c r="AE791" s="99"/>
      <c r="AF791" s="99"/>
      <c r="AG791" s="99"/>
      <c r="AH791" s="99"/>
    </row>
    <row r="792" spans="1:34" ht="15.5" x14ac:dyDescent="0.35">
      <c r="A792" s="99"/>
      <c r="B792" s="99"/>
      <c r="C792" s="112"/>
      <c r="D792" s="99"/>
      <c r="E792" s="99"/>
      <c r="F792" s="99"/>
      <c r="G792" s="99"/>
      <c r="H792" s="99"/>
      <c r="I792" s="99"/>
      <c r="J792" s="99"/>
      <c r="K792" s="99"/>
      <c r="L792" s="113"/>
      <c r="M792" s="113"/>
      <c r="N792" s="99"/>
      <c r="O792" s="99"/>
      <c r="P792" s="99"/>
      <c r="Q792" s="99"/>
      <c r="R792" s="99"/>
      <c r="S792" s="99"/>
      <c r="T792" s="99"/>
      <c r="U792" s="113"/>
      <c r="V792" s="99"/>
      <c r="W792" s="99"/>
      <c r="X792" s="99"/>
      <c r="Y792" s="99"/>
      <c r="Z792" s="99"/>
      <c r="AA792" s="99"/>
      <c r="AB792" s="99"/>
      <c r="AC792" s="99"/>
      <c r="AD792" s="99"/>
      <c r="AE792" s="99"/>
      <c r="AF792" s="99"/>
      <c r="AG792" s="99"/>
      <c r="AH792" s="99"/>
    </row>
    <row r="793" spans="1:34" ht="15.5" x14ac:dyDescent="0.35">
      <c r="A793" s="99"/>
      <c r="B793" s="99"/>
      <c r="C793" s="112"/>
      <c r="D793" s="99"/>
      <c r="E793" s="99"/>
      <c r="F793" s="99"/>
      <c r="G793" s="99"/>
      <c r="H793" s="99"/>
      <c r="I793" s="99"/>
      <c r="J793" s="99"/>
      <c r="K793" s="99"/>
      <c r="L793" s="113"/>
      <c r="M793" s="113"/>
      <c r="N793" s="99"/>
      <c r="O793" s="99"/>
      <c r="P793" s="99"/>
      <c r="Q793" s="99"/>
      <c r="R793" s="99"/>
      <c r="S793" s="99"/>
      <c r="T793" s="99"/>
      <c r="U793" s="113"/>
      <c r="V793" s="99"/>
      <c r="W793" s="99"/>
      <c r="X793" s="99"/>
      <c r="Y793" s="99"/>
      <c r="Z793" s="99"/>
      <c r="AA793" s="99"/>
      <c r="AB793" s="99"/>
      <c r="AC793" s="99"/>
      <c r="AD793" s="99"/>
      <c r="AE793" s="99"/>
      <c r="AF793" s="99"/>
      <c r="AG793" s="99"/>
      <c r="AH793" s="99"/>
    </row>
    <row r="794" spans="1:34" ht="15.5" x14ac:dyDescent="0.35">
      <c r="A794" s="99"/>
      <c r="B794" s="99"/>
      <c r="C794" s="112"/>
      <c r="D794" s="99"/>
      <c r="E794" s="99"/>
      <c r="F794" s="99"/>
      <c r="G794" s="99"/>
      <c r="H794" s="99"/>
      <c r="I794" s="99"/>
      <c r="J794" s="99"/>
      <c r="K794" s="99"/>
      <c r="L794" s="113"/>
      <c r="M794" s="113"/>
      <c r="N794" s="99"/>
      <c r="O794" s="99"/>
      <c r="P794" s="99"/>
      <c r="Q794" s="99"/>
      <c r="R794" s="99"/>
      <c r="S794" s="99"/>
      <c r="T794" s="99"/>
      <c r="U794" s="113"/>
      <c r="V794" s="99"/>
      <c r="W794" s="99"/>
      <c r="X794" s="99"/>
      <c r="Y794" s="99"/>
      <c r="Z794" s="99"/>
      <c r="AA794" s="99"/>
      <c r="AB794" s="99"/>
      <c r="AC794" s="99"/>
      <c r="AD794" s="99"/>
      <c r="AE794" s="99"/>
      <c r="AF794" s="99"/>
      <c r="AG794" s="99"/>
      <c r="AH794" s="99"/>
    </row>
    <row r="795" spans="1:34" ht="15.5" x14ac:dyDescent="0.35">
      <c r="A795" s="99"/>
      <c r="B795" s="99"/>
      <c r="C795" s="112"/>
      <c r="D795" s="99"/>
      <c r="E795" s="99"/>
      <c r="F795" s="99"/>
      <c r="G795" s="99"/>
      <c r="H795" s="99"/>
      <c r="I795" s="99"/>
      <c r="J795" s="99"/>
      <c r="K795" s="99"/>
      <c r="L795" s="113"/>
      <c r="M795" s="113"/>
      <c r="N795" s="99"/>
      <c r="O795" s="99"/>
      <c r="P795" s="99"/>
      <c r="Q795" s="99"/>
      <c r="R795" s="99"/>
      <c r="S795" s="99"/>
      <c r="T795" s="99"/>
      <c r="U795" s="113"/>
      <c r="V795" s="99"/>
      <c r="W795" s="99"/>
      <c r="X795" s="99"/>
      <c r="Y795" s="99"/>
      <c r="Z795" s="99"/>
      <c r="AA795" s="99"/>
      <c r="AB795" s="99"/>
      <c r="AC795" s="99"/>
      <c r="AD795" s="99"/>
      <c r="AE795" s="99"/>
      <c r="AF795" s="99"/>
      <c r="AG795" s="99"/>
      <c r="AH795" s="99"/>
    </row>
    <row r="796" spans="1:34" ht="15.5" x14ac:dyDescent="0.35">
      <c r="A796" s="99"/>
      <c r="B796" s="99"/>
      <c r="C796" s="112"/>
      <c r="D796" s="99"/>
      <c r="E796" s="99"/>
      <c r="F796" s="99"/>
      <c r="G796" s="99"/>
      <c r="H796" s="99"/>
      <c r="I796" s="99"/>
      <c r="J796" s="99"/>
      <c r="K796" s="99"/>
      <c r="L796" s="113"/>
      <c r="M796" s="113"/>
      <c r="N796" s="99"/>
      <c r="O796" s="99"/>
      <c r="P796" s="99"/>
      <c r="Q796" s="99"/>
      <c r="R796" s="99"/>
      <c r="S796" s="99"/>
      <c r="T796" s="99"/>
      <c r="U796" s="113"/>
      <c r="V796" s="99"/>
      <c r="W796" s="99"/>
      <c r="X796" s="99"/>
      <c r="Y796" s="99"/>
      <c r="Z796" s="99"/>
      <c r="AA796" s="99"/>
      <c r="AB796" s="99"/>
      <c r="AC796" s="99"/>
      <c r="AD796" s="99"/>
      <c r="AE796" s="99"/>
      <c r="AF796" s="99"/>
      <c r="AG796" s="99"/>
      <c r="AH796" s="99"/>
    </row>
    <row r="797" spans="1:34" ht="15.5" x14ac:dyDescent="0.35">
      <c r="A797" s="99"/>
      <c r="B797" s="99"/>
      <c r="C797" s="112"/>
      <c r="D797" s="99"/>
      <c r="E797" s="99"/>
      <c r="F797" s="99"/>
      <c r="G797" s="99"/>
      <c r="H797" s="99"/>
      <c r="I797" s="99"/>
      <c r="J797" s="99"/>
      <c r="K797" s="99"/>
      <c r="L797" s="113"/>
      <c r="M797" s="113"/>
      <c r="N797" s="99"/>
      <c r="O797" s="99"/>
      <c r="P797" s="99"/>
      <c r="Q797" s="99"/>
      <c r="R797" s="99"/>
      <c r="S797" s="99"/>
      <c r="T797" s="99"/>
      <c r="U797" s="113"/>
      <c r="V797" s="99"/>
      <c r="W797" s="99"/>
      <c r="X797" s="99"/>
      <c r="Y797" s="99"/>
      <c r="Z797" s="99"/>
      <c r="AA797" s="99"/>
      <c r="AB797" s="99"/>
      <c r="AC797" s="99"/>
      <c r="AD797" s="99"/>
      <c r="AE797" s="99"/>
      <c r="AF797" s="99"/>
      <c r="AG797" s="99"/>
      <c r="AH797" s="99"/>
    </row>
    <row r="798" spans="1:34" ht="15.5" x14ac:dyDescent="0.35">
      <c r="A798" s="99"/>
      <c r="B798" s="99"/>
      <c r="C798" s="112"/>
      <c r="D798" s="99"/>
      <c r="E798" s="99"/>
      <c r="F798" s="99"/>
      <c r="G798" s="99"/>
      <c r="H798" s="99"/>
      <c r="I798" s="99"/>
      <c r="J798" s="99"/>
      <c r="K798" s="99"/>
      <c r="L798" s="113"/>
      <c r="M798" s="113"/>
      <c r="N798" s="99"/>
      <c r="O798" s="99"/>
      <c r="P798" s="99"/>
      <c r="Q798" s="99"/>
      <c r="R798" s="99"/>
      <c r="S798" s="99"/>
      <c r="T798" s="99"/>
      <c r="U798" s="113"/>
      <c r="V798" s="99"/>
      <c r="W798" s="99"/>
      <c r="X798" s="99"/>
      <c r="Y798" s="99"/>
      <c r="Z798" s="99"/>
      <c r="AA798" s="99"/>
      <c r="AB798" s="99"/>
      <c r="AC798" s="99"/>
      <c r="AD798" s="99"/>
      <c r="AE798" s="99"/>
      <c r="AF798" s="99"/>
      <c r="AG798" s="99"/>
      <c r="AH798" s="99"/>
    </row>
    <row r="799" spans="1:34" ht="15.5" x14ac:dyDescent="0.35">
      <c r="A799" s="99"/>
      <c r="B799" s="99"/>
      <c r="C799" s="112"/>
      <c r="D799" s="99"/>
      <c r="E799" s="99"/>
      <c r="F799" s="99"/>
      <c r="G799" s="99"/>
      <c r="H799" s="99"/>
      <c r="I799" s="99"/>
      <c r="J799" s="99"/>
      <c r="K799" s="99"/>
      <c r="L799" s="113"/>
      <c r="M799" s="113"/>
      <c r="N799" s="99"/>
      <c r="O799" s="99"/>
      <c r="P799" s="99"/>
      <c r="Q799" s="99"/>
      <c r="R799" s="99"/>
      <c r="S799" s="99"/>
      <c r="T799" s="99"/>
      <c r="U799" s="113"/>
      <c r="V799" s="99"/>
      <c r="W799" s="99"/>
      <c r="X799" s="99"/>
      <c r="Y799" s="99"/>
      <c r="Z799" s="99"/>
      <c r="AA799" s="99"/>
      <c r="AB799" s="99"/>
      <c r="AC799" s="99"/>
      <c r="AD799" s="99"/>
      <c r="AE799" s="99"/>
      <c r="AF799" s="99"/>
      <c r="AG799" s="99"/>
      <c r="AH799" s="99"/>
    </row>
    <row r="800" spans="1:34" ht="15.5" x14ac:dyDescent="0.35">
      <c r="A800" s="99"/>
      <c r="B800" s="99"/>
      <c r="C800" s="112"/>
      <c r="D800" s="99"/>
      <c r="E800" s="99"/>
      <c r="F800" s="99"/>
      <c r="G800" s="99"/>
      <c r="H800" s="99"/>
      <c r="I800" s="99"/>
      <c r="J800" s="99"/>
      <c r="K800" s="99"/>
      <c r="L800" s="113"/>
      <c r="M800" s="113"/>
      <c r="N800" s="99"/>
      <c r="O800" s="99"/>
      <c r="P800" s="99"/>
      <c r="Q800" s="99"/>
      <c r="R800" s="99"/>
      <c r="S800" s="99"/>
      <c r="T800" s="99"/>
      <c r="U800" s="113"/>
      <c r="V800" s="99"/>
      <c r="W800" s="99"/>
      <c r="X800" s="99"/>
      <c r="Y800" s="99"/>
      <c r="Z800" s="99"/>
      <c r="AA800" s="99"/>
      <c r="AB800" s="99"/>
      <c r="AC800" s="99"/>
      <c r="AD800" s="99"/>
      <c r="AE800" s="99"/>
      <c r="AF800" s="99"/>
      <c r="AG800" s="99"/>
      <c r="AH800" s="99"/>
    </row>
    <row r="801" spans="1:34" ht="15.5" x14ac:dyDescent="0.35">
      <c r="A801" s="99"/>
      <c r="B801" s="99"/>
      <c r="C801" s="112"/>
      <c r="D801" s="99"/>
      <c r="E801" s="99"/>
      <c r="F801" s="99"/>
      <c r="G801" s="99"/>
      <c r="H801" s="99"/>
      <c r="I801" s="99"/>
      <c r="J801" s="99"/>
      <c r="K801" s="99"/>
      <c r="L801" s="113"/>
      <c r="M801" s="113"/>
      <c r="N801" s="99"/>
      <c r="O801" s="99"/>
      <c r="P801" s="99"/>
      <c r="Q801" s="99"/>
      <c r="R801" s="99"/>
      <c r="S801" s="99"/>
      <c r="T801" s="99"/>
      <c r="U801" s="113"/>
      <c r="V801" s="99"/>
      <c r="W801" s="99"/>
      <c r="X801" s="99"/>
      <c r="Y801" s="99"/>
      <c r="Z801" s="99"/>
      <c r="AA801" s="99"/>
      <c r="AB801" s="99"/>
      <c r="AC801" s="99"/>
      <c r="AD801" s="99"/>
      <c r="AE801" s="99"/>
      <c r="AF801" s="99"/>
      <c r="AG801" s="99"/>
      <c r="AH801" s="99"/>
    </row>
    <row r="802" spans="1:34" ht="15.5" x14ac:dyDescent="0.35">
      <c r="A802" s="99"/>
      <c r="B802" s="99"/>
      <c r="C802" s="112"/>
      <c r="D802" s="99"/>
      <c r="E802" s="99"/>
      <c r="F802" s="99"/>
      <c r="G802" s="99"/>
      <c r="H802" s="99"/>
      <c r="I802" s="99"/>
      <c r="J802" s="99"/>
      <c r="K802" s="99"/>
      <c r="L802" s="113"/>
      <c r="M802" s="113"/>
      <c r="N802" s="99"/>
      <c r="O802" s="99"/>
      <c r="P802" s="99"/>
      <c r="Q802" s="99"/>
      <c r="R802" s="99"/>
      <c r="S802" s="99"/>
      <c r="T802" s="99"/>
      <c r="U802" s="113"/>
      <c r="V802" s="99"/>
      <c r="W802" s="99"/>
      <c r="X802" s="99"/>
      <c r="Y802" s="99"/>
      <c r="Z802" s="99"/>
      <c r="AA802" s="99"/>
      <c r="AB802" s="99"/>
      <c r="AC802" s="99"/>
      <c r="AD802" s="99"/>
      <c r="AE802" s="99"/>
      <c r="AF802" s="99"/>
      <c r="AG802" s="99"/>
      <c r="AH802" s="99"/>
    </row>
    <row r="803" spans="1:34" ht="15.5" x14ac:dyDescent="0.35">
      <c r="A803" s="99"/>
      <c r="B803" s="99"/>
      <c r="C803" s="112"/>
      <c r="D803" s="99"/>
      <c r="E803" s="99"/>
      <c r="F803" s="99"/>
      <c r="G803" s="99"/>
      <c r="H803" s="99"/>
      <c r="I803" s="99"/>
      <c r="J803" s="99"/>
      <c r="K803" s="99"/>
      <c r="L803" s="113"/>
      <c r="M803" s="113"/>
      <c r="N803" s="99"/>
      <c r="O803" s="99"/>
      <c r="P803" s="99"/>
      <c r="Q803" s="99"/>
      <c r="R803" s="99"/>
      <c r="S803" s="99"/>
      <c r="T803" s="99"/>
      <c r="U803" s="113"/>
      <c r="V803" s="99"/>
      <c r="W803" s="99"/>
      <c r="X803" s="99"/>
      <c r="Y803" s="99"/>
      <c r="Z803" s="99"/>
      <c r="AA803" s="99"/>
      <c r="AB803" s="99"/>
      <c r="AC803" s="99"/>
      <c r="AD803" s="99"/>
      <c r="AE803" s="99"/>
      <c r="AF803" s="99"/>
      <c r="AG803" s="99"/>
      <c r="AH803" s="99"/>
    </row>
    <row r="804" spans="1:34" ht="15.5" x14ac:dyDescent="0.35">
      <c r="A804" s="99"/>
      <c r="B804" s="99"/>
      <c r="C804" s="112"/>
      <c r="D804" s="99"/>
      <c r="E804" s="99"/>
      <c r="F804" s="99"/>
      <c r="G804" s="99"/>
      <c r="H804" s="99"/>
      <c r="I804" s="99"/>
      <c r="J804" s="99"/>
      <c r="K804" s="99"/>
      <c r="L804" s="113"/>
      <c r="M804" s="113"/>
      <c r="N804" s="99"/>
      <c r="O804" s="99"/>
      <c r="P804" s="99"/>
      <c r="Q804" s="99"/>
      <c r="R804" s="99"/>
      <c r="S804" s="99"/>
      <c r="T804" s="99"/>
      <c r="U804" s="113"/>
      <c r="V804" s="99"/>
      <c r="W804" s="99"/>
      <c r="X804" s="99"/>
      <c r="Y804" s="99"/>
      <c r="Z804" s="99"/>
      <c r="AA804" s="99"/>
      <c r="AB804" s="99"/>
      <c r="AC804" s="99"/>
      <c r="AD804" s="99"/>
      <c r="AE804" s="99"/>
      <c r="AF804" s="99"/>
      <c r="AG804" s="99"/>
      <c r="AH804" s="99"/>
    </row>
    <row r="805" spans="1:34" ht="15.5" x14ac:dyDescent="0.35">
      <c r="A805" s="99"/>
      <c r="B805" s="99"/>
      <c r="C805" s="112"/>
      <c r="D805" s="99"/>
      <c r="E805" s="99"/>
      <c r="F805" s="99"/>
      <c r="G805" s="99"/>
      <c r="H805" s="99"/>
      <c r="I805" s="99"/>
      <c r="J805" s="99"/>
      <c r="K805" s="99"/>
      <c r="L805" s="113"/>
      <c r="M805" s="113"/>
      <c r="N805" s="99"/>
      <c r="O805" s="99"/>
      <c r="P805" s="99"/>
      <c r="Q805" s="99"/>
      <c r="R805" s="99"/>
      <c r="S805" s="99"/>
      <c r="T805" s="99"/>
      <c r="U805" s="113"/>
      <c r="V805" s="99"/>
      <c r="W805" s="99"/>
      <c r="X805" s="99"/>
      <c r="Y805" s="99"/>
      <c r="Z805" s="99"/>
      <c r="AA805" s="99"/>
      <c r="AB805" s="99"/>
      <c r="AC805" s="99"/>
      <c r="AD805" s="99"/>
      <c r="AE805" s="99"/>
      <c r="AF805" s="99"/>
      <c r="AG805" s="99"/>
      <c r="AH805" s="99"/>
    </row>
    <row r="806" spans="1:34" ht="15.5" x14ac:dyDescent="0.35">
      <c r="A806" s="99"/>
      <c r="B806" s="99"/>
      <c r="C806" s="112"/>
      <c r="D806" s="99"/>
      <c r="E806" s="99"/>
      <c r="F806" s="99"/>
      <c r="G806" s="99"/>
      <c r="H806" s="99"/>
      <c r="I806" s="99"/>
      <c r="J806" s="99"/>
      <c r="K806" s="99"/>
      <c r="L806" s="113"/>
      <c r="M806" s="113"/>
      <c r="N806" s="99"/>
      <c r="O806" s="99"/>
      <c r="P806" s="99"/>
      <c r="Q806" s="99"/>
      <c r="R806" s="99"/>
      <c r="S806" s="99"/>
      <c r="T806" s="99"/>
      <c r="U806" s="113"/>
      <c r="V806" s="99"/>
      <c r="W806" s="99"/>
      <c r="X806" s="99"/>
      <c r="Y806" s="99"/>
      <c r="Z806" s="99"/>
      <c r="AA806" s="99"/>
      <c r="AB806" s="99"/>
      <c r="AC806" s="99"/>
      <c r="AD806" s="99"/>
      <c r="AE806" s="99"/>
      <c r="AF806" s="99"/>
      <c r="AG806" s="99"/>
      <c r="AH806" s="99"/>
    </row>
    <row r="807" spans="1:34" ht="15.5" x14ac:dyDescent="0.35">
      <c r="A807" s="99"/>
      <c r="B807" s="99"/>
      <c r="C807" s="112"/>
      <c r="D807" s="99"/>
      <c r="E807" s="99"/>
      <c r="F807" s="99"/>
      <c r="G807" s="99"/>
      <c r="H807" s="99"/>
      <c r="I807" s="99"/>
      <c r="J807" s="99"/>
      <c r="K807" s="99"/>
      <c r="L807" s="113"/>
      <c r="M807" s="113"/>
      <c r="N807" s="99"/>
      <c r="O807" s="99"/>
      <c r="P807" s="99"/>
      <c r="Q807" s="99"/>
      <c r="R807" s="99"/>
      <c r="S807" s="99"/>
      <c r="T807" s="99"/>
      <c r="U807" s="113"/>
      <c r="V807" s="99"/>
      <c r="W807" s="99"/>
      <c r="X807" s="99"/>
      <c r="Y807" s="99"/>
      <c r="Z807" s="99"/>
      <c r="AA807" s="99"/>
      <c r="AB807" s="99"/>
      <c r="AC807" s="99"/>
      <c r="AD807" s="99"/>
      <c r="AE807" s="99"/>
      <c r="AF807" s="99"/>
      <c r="AG807" s="99"/>
      <c r="AH807" s="99"/>
    </row>
    <row r="808" spans="1:34" ht="15.5" x14ac:dyDescent="0.35">
      <c r="A808" s="99"/>
      <c r="B808" s="99"/>
      <c r="C808" s="112"/>
      <c r="D808" s="99"/>
      <c r="E808" s="99"/>
      <c r="F808" s="99"/>
      <c r="G808" s="99"/>
      <c r="H808" s="99"/>
      <c r="I808" s="99"/>
      <c r="J808" s="99"/>
      <c r="K808" s="99"/>
      <c r="L808" s="113"/>
      <c r="M808" s="113"/>
      <c r="N808" s="99"/>
      <c r="O808" s="99"/>
      <c r="P808" s="99"/>
      <c r="Q808" s="99"/>
      <c r="R808" s="99"/>
      <c r="S808" s="99"/>
      <c r="T808" s="99"/>
      <c r="U808" s="113"/>
      <c r="V808" s="99"/>
      <c r="W808" s="99"/>
      <c r="X808" s="99"/>
      <c r="Y808" s="99"/>
      <c r="Z808" s="99"/>
      <c r="AA808" s="99"/>
      <c r="AB808" s="99"/>
      <c r="AC808" s="99"/>
      <c r="AD808" s="99"/>
      <c r="AE808" s="99"/>
      <c r="AF808" s="99"/>
      <c r="AG808" s="99"/>
      <c r="AH808" s="99"/>
    </row>
    <row r="809" spans="1:34" ht="15.5" x14ac:dyDescent="0.35">
      <c r="A809" s="99"/>
      <c r="B809" s="99"/>
      <c r="C809" s="112"/>
      <c r="D809" s="99"/>
      <c r="E809" s="99"/>
      <c r="F809" s="99"/>
      <c r="G809" s="99"/>
      <c r="H809" s="99"/>
      <c r="I809" s="99"/>
      <c r="J809" s="99"/>
      <c r="K809" s="99"/>
      <c r="L809" s="113"/>
      <c r="M809" s="113"/>
      <c r="N809" s="99"/>
      <c r="O809" s="99"/>
      <c r="P809" s="99"/>
      <c r="Q809" s="99"/>
      <c r="R809" s="99"/>
      <c r="S809" s="99"/>
      <c r="T809" s="99"/>
      <c r="U809" s="113"/>
      <c r="V809" s="99"/>
      <c r="W809" s="99"/>
      <c r="X809" s="99"/>
      <c r="Y809" s="99"/>
      <c r="Z809" s="99"/>
      <c r="AA809" s="99"/>
      <c r="AB809" s="99"/>
      <c r="AC809" s="99"/>
      <c r="AD809" s="99"/>
      <c r="AE809" s="99"/>
      <c r="AF809" s="99"/>
      <c r="AG809" s="99"/>
      <c r="AH809" s="99"/>
    </row>
    <row r="810" spans="1:34" ht="15.5" x14ac:dyDescent="0.35">
      <c r="A810" s="99"/>
      <c r="B810" s="99"/>
      <c r="C810" s="112"/>
      <c r="D810" s="99"/>
      <c r="E810" s="99"/>
      <c r="F810" s="99"/>
      <c r="G810" s="99"/>
      <c r="H810" s="99"/>
      <c r="I810" s="99"/>
      <c r="J810" s="99"/>
      <c r="K810" s="99"/>
      <c r="L810" s="113"/>
      <c r="M810" s="113"/>
      <c r="N810" s="99"/>
      <c r="O810" s="99"/>
      <c r="P810" s="99"/>
      <c r="Q810" s="99"/>
      <c r="R810" s="99"/>
      <c r="S810" s="99"/>
      <c r="T810" s="99"/>
      <c r="U810" s="113"/>
      <c r="V810" s="99"/>
      <c r="W810" s="99"/>
      <c r="X810" s="99"/>
      <c r="Y810" s="99"/>
      <c r="Z810" s="99"/>
      <c r="AA810" s="99"/>
      <c r="AB810" s="99"/>
      <c r="AC810" s="99"/>
      <c r="AD810" s="99"/>
      <c r="AE810" s="99"/>
      <c r="AF810" s="99"/>
      <c r="AG810" s="99"/>
      <c r="AH810" s="99"/>
    </row>
    <row r="811" spans="1:34" ht="15.5" x14ac:dyDescent="0.35">
      <c r="A811" s="99"/>
      <c r="B811" s="99"/>
      <c r="C811" s="112"/>
      <c r="D811" s="99"/>
      <c r="E811" s="99"/>
      <c r="F811" s="99"/>
      <c r="G811" s="99"/>
      <c r="H811" s="99"/>
      <c r="I811" s="99"/>
      <c r="J811" s="99"/>
      <c r="K811" s="99"/>
      <c r="L811" s="113"/>
      <c r="M811" s="113"/>
      <c r="N811" s="99"/>
      <c r="O811" s="99"/>
      <c r="P811" s="99"/>
      <c r="Q811" s="99"/>
      <c r="R811" s="99"/>
      <c r="S811" s="99"/>
      <c r="T811" s="99"/>
      <c r="U811" s="113"/>
      <c r="V811" s="99"/>
      <c r="W811" s="99"/>
      <c r="X811" s="99"/>
      <c r="Y811" s="99"/>
      <c r="Z811" s="99"/>
      <c r="AA811" s="99"/>
      <c r="AB811" s="99"/>
      <c r="AC811" s="99"/>
      <c r="AD811" s="99"/>
      <c r="AE811" s="99"/>
      <c r="AF811" s="99"/>
      <c r="AG811" s="99"/>
      <c r="AH811" s="99"/>
    </row>
    <row r="812" spans="1:34" ht="15.5" x14ac:dyDescent="0.35">
      <c r="A812" s="99"/>
      <c r="B812" s="99"/>
      <c r="C812" s="112"/>
      <c r="D812" s="99"/>
      <c r="E812" s="99"/>
      <c r="F812" s="99"/>
      <c r="G812" s="99"/>
      <c r="H812" s="99"/>
      <c r="I812" s="99"/>
      <c r="J812" s="99"/>
      <c r="K812" s="99"/>
      <c r="L812" s="113"/>
      <c r="M812" s="113"/>
      <c r="N812" s="99"/>
      <c r="O812" s="99"/>
      <c r="P812" s="99"/>
      <c r="Q812" s="99"/>
      <c r="R812" s="99"/>
      <c r="S812" s="99"/>
      <c r="T812" s="99"/>
      <c r="U812" s="113"/>
      <c r="V812" s="99"/>
      <c r="W812" s="99"/>
      <c r="X812" s="99"/>
      <c r="Y812" s="99"/>
      <c r="Z812" s="99"/>
      <c r="AA812" s="99"/>
      <c r="AB812" s="99"/>
      <c r="AC812" s="99"/>
      <c r="AD812" s="99"/>
      <c r="AE812" s="99"/>
      <c r="AF812" s="99"/>
      <c r="AG812" s="99"/>
      <c r="AH812" s="99"/>
    </row>
    <row r="813" spans="1:34" ht="15.5" x14ac:dyDescent="0.35">
      <c r="A813" s="99"/>
      <c r="B813" s="99"/>
      <c r="C813" s="112"/>
      <c r="D813" s="99"/>
      <c r="E813" s="99"/>
      <c r="F813" s="99"/>
      <c r="G813" s="99"/>
      <c r="H813" s="99"/>
      <c r="I813" s="99"/>
      <c r="J813" s="99"/>
      <c r="K813" s="99"/>
      <c r="L813" s="113"/>
      <c r="M813" s="113"/>
      <c r="N813" s="99"/>
      <c r="O813" s="99"/>
      <c r="P813" s="99"/>
      <c r="Q813" s="99"/>
      <c r="R813" s="99"/>
      <c r="S813" s="99"/>
      <c r="T813" s="99"/>
      <c r="U813" s="113"/>
      <c r="V813" s="99"/>
      <c r="W813" s="99"/>
      <c r="X813" s="99"/>
      <c r="Y813" s="99"/>
      <c r="Z813" s="99"/>
      <c r="AA813" s="99"/>
      <c r="AB813" s="99"/>
      <c r="AC813" s="99"/>
      <c r="AD813" s="99"/>
      <c r="AE813" s="99"/>
      <c r="AF813" s="99"/>
      <c r="AG813" s="99"/>
      <c r="AH813" s="99"/>
    </row>
    <row r="814" spans="1:34" ht="15.5" x14ac:dyDescent="0.35">
      <c r="A814" s="99"/>
      <c r="B814" s="99"/>
      <c r="C814" s="112"/>
      <c r="D814" s="99"/>
      <c r="E814" s="99"/>
      <c r="F814" s="99"/>
      <c r="G814" s="99"/>
      <c r="H814" s="99"/>
      <c r="I814" s="99"/>
      <c r="J814" s="99"/>
      <c r="K814" s="99"/>
      <c r="L814" s="113"/>
      <c r="M814" s="113"/>
      <c r="N814" s="99"/>
      <c r="O814" s="99"/>
      <c r="P814" s="99"/>
      <c r="Q814" s="99"/>
      <c r="R814" s="99"/>
      <c r="S814" s="99"/>
      <c r="T814" s="99"/>
      <c r="U814" s="113"/>
      <c r="V814" s="99"/>
      <c r="W814" s="99"/>
      <c r="X814" s="99"/>
      <c r="Y814" s="99"/>
      <c r="Z814" s="99"/>
      <c r="AA814" s="99"/>
      <c r="AB814" s="99"/>
      <c r="AC814" s="99"/>
      <c r="AD814" s="99"/>
      <c r="AE814" s="99"/>
      <c r="AF814" s="99"/>
      <c r="AG814" s="99"/>
      <c r="AH814" s="99"/>
    </row>
    <row r="815" spans="1:34" ht="15.5" x14ac:dyDescent="0.35">
      <c r="A815" s="99"/>
      <c r="B815" s="99"/>
      <c r="C815" s="112"/>
      <c r="D815" s="99"/>
      <c r="E815" s="99"/>
      <c r="F815" s="99"/>
      <c r="G815" s="99"/>
      <c r="H815" s="99"/>
      <c r="I815" s="99"/>
      <c r="J815" s="99"/>
      <c r="K815" s="99"/>
      <c r="L815" s="113"/>
      <c r="M815" s="113"/>
      <c r="N815" s="99"/>
      <c r="O815" s="99"/>
      <c r="P815" s="99"/>
      <c r="Q815" s="99"/>
      <c r="R815" s="99"/>
      <c r="S815" s="99"/>
      <c r="T815" s="99"/>
      <c r="U815" s="113"/>
      <c r="V815" s="99"/>
      <c r="W815" s="99"/>
      <c r="X815" s="99"/>
      <c r="Y815" s="99"/>
      <c r="Z815" s="99"/>
      <c r="AA815" s="99"/>
      <c r="AB815" s="99"/>
      <c r="AC815" s="99"/>
      <c r="AD815" s="99"/>
      <c r="AE815" s="99"/>
      <c r="AF815" s="99"/>
      <c r="AG815" s="99"/>
      <c r="AH815" s="99"/>
    </row>
    <row r="816" spans="1:34" ht="15.5" x14ac:dyDescent="0.35">
      <c r="A816" s="99"/>
      <c r="B816" s="99"/>
      <c r="C816" s="112"/>
      <c r="D816" s="99"/>
      <c r="E816" s="99"/>
      <c r="F816" s="99"/>
      <c r="G816" s="99"/>
      <c r="H816" s="99"/>
      <c r="I816" s="99"/>
      <c r="J816" s="99"/>
      <c r="K816" s="99"/>
      <c r="L816" s="113"/>
      <c r="M816" s="113"/>
      <c r="N816" s="99"/>
      <c r="O816" s="99"/>
      <c r="P816" s="99"/>
      <c r="Q816" s="99"/>
      <c r="R816" s="99"/>
      <c r="S816" s="99"/>
      <c r="T816" s="99"/>
      <c r="U816" s="113"/>
      <c r="V816" s="99"/>
      <c r="W816" s="99"/>
      <c r="X816" s="99"/>
      <c r="Y816" s="99"/>
      <c r="Z816" s="99"/>
      <c r="AA816" s="99"/>
      <c r="AB816" s="99"/>
      <c r="AC816" s="99"/>
      <c r="AD816" s="99"/>
      <c r="AE816" s="99"/>
      <c r="AF816" s="99"/>
      <c r="AG816" s="99"/>
      <c r="AH816" s="99"/>
    </row>
    <row r="817" spans="1:34" ht="15.5" x14ac:dyDescent="0.35">
      <c r="A817" s="99"/>
      <c r="B817" s="99"/>
      <c r="C817" s="112"/>
      <c r="D817" s="99"/>
      <c r="E817" s="99"/>
      <c r="F817" s="99"/>
      <c r="G817" s="99"/>
      <c r="H817" s="99"/>
      <c r="I817" s="99"/>
      <c r="J817" s="99"/>
      <c r="K817" s="99"/>
      <c r="L817" s="113"/>
      <c r="M817" s="113"/>
      <c r="N817" s="99"/>
      <c r="O817" s="99"/>
      <c r="P817" s="99"/>
      <c r="Q817" s="99"/>
      <c r="R817" s="99"/>
      <c r="S817" s="99"/>
      <c r="T817" s="99"/>
      <c r="U817" s="113"/>
      <c r="V817" s="99"/>
      <c r="W817" s="99"/>
      <c r="X817" s="99"/>
      <c r="Y817" s="99"/>
      <c r="Z817" s="99"/>
      <c r="AA817" s="99"/>
      <c r="AB817" s="99"/>
      <c r="AC817" s="99"/>
      <c r="AD817" s="99"/>
      <c r="AE817" s="99"/>
      <c r="AF817" s="99"/>
      <c r="AG817" s="99"/>
      <c r="AH817" s="99"/>
    </row>
    <row r="818" spans="1:34" ht="15.5" x14ac:dyDescent="0.35">
      <c r="A818" s="99"/>
      <c r="B818" s="99"/>
      <c r="C818" s="112"/>
      <c r="D818" s="99"/>
      <c r="E818" s="99"/>
      <c r="F818" s="99"/>
      <c r="G818" s="99"/>
      <c r="H818" s="99"/>
      <c r="I818" s="99"/>
      <c r="J818" s="99"/>
      <c r="K818" s="99"/>
      <c r="L818" s="113"/>
      <c r="M818" s="113"/>
      <c r="N818" s="99"/>
      <c r="O818" s="99"/>
      <c r="P818" s="99"/>
      <c r="Q818" s="99"/>
      <c r="R818" s="99"/>
      <c r="S818" s="99"/>
      <c r="T818" s="99"/>
      <c r="U818" s="113"/>
      <c r="V818" s="99"/>
      <c r="W818" s="99"/>
      <c r="X818" s="99"/>
      <c r="Y818" s="99"/>
      <c r="Z818" s="99"/>
      <c r="AA818" s="99"/>
      <c r="AB818" s="99"/>
      <c r="AC818" s="99"/>
      <c r="AD818" s="99"/>
      <c r="AE818" s="99"/>
      <c r="AF818" s="99"/>
      <c r="AG818" s="99"/>
      <c r="AH818" s="99"/>
    </row>
    <row r="819" spans="1:34" ht="15.5" x14ac:dyDescent="0.35">
      <c r="A819" s="99"/>
      <c r="B819" s="99"/>
      <c r="C819" s="112"/>
      <c r="D819" s="99"/>
      <c r="E819" s="99"/>
      <c r="F819" s="99"/>
      <c r="G819" s="99"/>
      <c r="H819" s="99"/>
      <c r="I819" s="99"/>
      <c r="J819" s="99"/>
      <c r="K819" s="99"/>
      <c r="L819" s="113"/>
      <c r="M819" s="113"/>
      <c r="N819" s="99"/>
      <c r="O819" s="99"/>
      <c r="P819" s="99"/>
      <c r="Q819" s="99"/>
      <c r="R819" s="99"/>
      <c r="S819" s="99"/>
      <c r="T819" s="99"/>
      <c r="U819" s="113"/>
      <c r="V819" s="99"/>
      <c r="W819" s="99"/>
      <c r="X819" s="99"/>
      <c r="Y819" s="99"/>
      <c r="Z819" s="99"/>
      <c r="AA819" s="99"/>
      <c r="AB819" s="99"/>
      <c r="AC819" s="99"/>
      <c r="AD819" s="99"/>
      <c r="AE819" s="99"/>
      <c r="AF819" s="99"/>
      <c r="AG819" s="99"/>
      <c r="AH819" s="99"/>
    </row>
    <row r="820" spans="1:34" ht="15.5" x14ac:dyDescent="0.35">
      <c r="A820" s="99"/>
      <c r="B820" s="99"/>
      <c r="C820" s="112"/>
      <c r="D820" s="99"/>
      <c r="E820" s="99"/>
      <c r="F820" s="99"/>
      <c r="G820" s="99"/>
      <c r="H820" s="99"/>
      <c r="I820" s="99"/>
      <c r="J820" s="99"/>
      <c r="K820" s="99"/>
      <c r="L820" s="113"/>
      <c r="M820" s="113"/>
      <c r="N820" s="99"/>
      <c r="O820" s="99"/>
      <c r="P820" s="99"/>
      <c r="Q820" s="99"/>
      <c r="R820" s="99"/>
      <c r="S820" s="99"/>
      <c r="T820" s="99"/>
      <c r="U820" s="113"/>
      <c r="V820" s="99"/>
      <c r="W820" s="99"/>
      <c r="X820" s="99"/>
      <c r="Y820" s="99"/>
      <c r="Z820" s="99"/>
      <c r="AA820" s="99"/>
      <c r="AB820" s="99"/>
      <c r="AC820" s="99"/>
      <c r="AD820" s="99"/>
      <c r="AE820" s="99"/>
      <c r="AF820" s="99"/>
      <c r="AG820" s="99"/>
      <c r="AH820" s="99"/>
    </row>
    <row r="821" spans="1:34" ht="15.5" x14ac:dyDescent="0.35">
      <c r="A821" s="99"/>
      <c r="B821" s="99"/>
      <c r="C821" s="112"/>
      <c r="D821" s="99"/>
      <c r="E821" s="99"/>
      <c r="F821" s="99"/>
      <c r="G821" s="99"/>
      <c r="H821" s="99"/>
      <c r="I821" s="99"/>
      <c r="J821" s="99"/>
      <c r="K821" s="99"/>
      <c r="L821" s="113"/>
      <c r="M821" s="113"/>
      <c r="N821" s="99"/>
      <c r="O821" s="99"/>
      <c r="P821" s="99"/>
      <c r="Q821" s="99"/>
      <c r="R821" s="99"/>
      <c r="S821" s="99"/>
      <c r="T821" s="99"/>
      <c r="U821" s="113"/>
      <c r="V821" s="99"/>
      <c r="W821" s="99"/>
      <c r="X821" s="99"/>
      <c r="Y821" s="99"/>
      <c r="Z821" s="99"/>
      <c r="AA821" s="99"/>
      <c r="AB821" s="99"/>
      <c r="AC821" s="99"/>
      <c r="AD821" s="99"/>
      <c r="AE821" s="99"/>
      <c r="AF821" s="99"/>
      <c r="AG821" s="99"/>
      <c r="AH821" s="99"/>
    </row>
    <row r="822" spans="1:34" ht="15.5" x14ac:dyDescent="0.35">
      <c r="A822" s="99"/>
      <c r="B822" s="99"/>
      <c r="C822" s="112"/>
      <c r="D822" s="99"/>
      <c r="E822" s="99"/>
      <c r="F822" s="99"/>
      <c r="G822" s="99"/>
      <c r="H822" s="99"/>
      <c r="I822" s="99"/>
      <c r="J822" s="99"/>
      <c r="K822" s="99"/>
      <c r="L822" s="113"/>
      <c r="M822" s="113"/>
      <c r="N822" s="99"/>
      <c r="O822" s="99"/>
      <c r="P822" s="99"/>
      <c r="Q822" s="99"/>
      <c r="R822" s="99"/>
      <c r="S822" s="99"/>
      <c r="T822" s="99"/>
      <c r="U822" s="113"/>
      <c r="V822" s="99"/>
      <c r="W822" s="99"/>
      <c r="X822" s="99"/>
      <c r="Y822" s="99"/>
      <c r="Z822" s="99"/>
      <c r="AA822" s="99"/>
      <c r="AB822" s="99"/>
      <c r="AC822" s="99"/>
      <c r="AD822" s="99"/>
      <c r="AE822" s="99"/>
      <c r="AF822" s="99"/>
      <c r="AG822" s="99"/>
      <c r="AH822" s="99"/>
    </row>
    <row r="823" spans="1:34" ht="15.5" x14ac:dyDescent="0.35">
      <c r="A823" s="99"/>
      <c r="B823" s="99"/>
      <c r="C823" s="112"/>
      <c r="D823" s="99"/>
      <c r="E823" s="99"/>
      <c r="F823" s="99"/>
      <c r="G823" s="99"/>
      <c r="H823" s="99"/>
      <c r="I823" s="99"/>
      <c r="J823" s="99"/>
      <c r="K823" s="99"/>
      <c r="L823" s="113"/>
      <c r="M823" s="113"/>
      <c r="N823" s="99"/>
      <c r="O823" s="99"/>
      <c r="P823" s="99"/>
      <c r="Q823" s="99"/>
      <c r="R823" s="99"/>
      <c r="S823" s="99"/>
      <c r="T823" s="99"/>
      <c r="U823" s="113"/>
      <c r="V823" s="99"/>
      <c r="W823" s="99"/>
      <c r="X823" s="99"/>
      <c r="Y823" s="99"/>
      <c r="Z823" s="99"/>
      <c r="AA823" s="99"/>
      <c r="AB823" s="99"/>
      <c r="AC823" s="99"/>
      <c r="AD823" s="99"/>
      <c r="AE823" s="99"/>
      <c r="AF823" s="99"/>
      <c r="AG823" s="99"/>
      <c r="AH823" s="99"/>
    </row>
    <row r="824" spans="1:34" ht="15.5" x14ac:dyDescent="0.35">
      <c r="A824" s="99"/>
      <c r="B824" s="99"/>
      <c r="C824" s="112"/>
      <c r="D824" s="99"/>
      <c r="E824" s="99"/>
      <c r="F824" s="99"/>
      <c r="G824" s="99"/>
      <c r="H824" s="99"/>
      <c r="I824" s="99"/>
      <c r="J824" s="99"/>
      <c r="K824" s="99"/>
      <c r="L824" s="113"/>
      <c r="M824" s="113"/>
      <c r="N824" s="99"/>
      <c r="O824" s="99"/>
      <c r="P824" s="99"/>
      <c r="Q824" s="99"/>
      <c r="R824" s="99"/>
      <c r="S824" s="99"/>
      <c r="T824" s="99"/>
      <c r="U824" s="113"/>
      <c r="V824" s="99"/>
      <c r="W824" s="99"/>
      <c r="X824" s="99"/>
      <c r="Y824" s="99"/>
      <c r="Z824" s="99"/>
      <c r="AA824" s="99"/>
      <c r="AB824" s="99"/>
      <c r="AC824" s="99"/>
      <c r="AD824" s="99"/>
      <c r="AE824" s="99"/>
      <c r="AF824" s="99"/>
      <c r="AG824" s="99"/>
      <c r="AH824" s="99"/>
    </row>
    <row r="825" spans="1:34" ht="15.5" x14ac:dyDescent="0.35">
      <c r="A825" s="99"/>
      <c r="B825" s="99"/>
      <c r="C825" s="112"/>
      <c r="D825" s="99"/>
      <c r="E825" s="99"/>
      <c r="F825" s="99"/>
      <c r="G825" s="99"/>
      <c r="H825" s="99"/>
      <c r="I825" s="99"/>
      <c r="J825" s="99"/>
      <c r="K825" s="99"/>
      <c r="L825" s="113"/>
      <c r="M825" s="113"/>
      <c r="N825" s="99"/>
      <c r="O825" s="99"/>
      <c r="P825" s="99"/>
      <c r="Q825" s="99"/>
      <c r="R825" s="99"/>
      <c r="S825" s="99"/>
      <c r="T825" s="99"/>
      <c r="U825" s="113"/>
      <c r="V825" s="99"/>
      <c r="W825" s="99"/>
      <c r="X825" s="99"/>
      <c r="Y825" s="99"/>
      <c r="Z825" s="99"/>
      <c r="AA825" s="99"/>
      <c r="AB825" s="99"/>
      <c r="AC825" s="99"/>
      <c r="AD825" s="99"/>
      <c r="AE825" s="99"/>
      <c r="AF825" s="99"/>
      <c r="AG825" s="99"/>
      <c r="AH825" s="99"/>
    </row>
    <row r="826" spans="1:34" ht="15.5" x14ac:dyDescent="0.35">
      <c r="A826" s="99"/>
      <c r="B826" s="99"/>
      <c r="C826" s="112"/>
      <c r="D826" s="99"/>
      <c r="E826" s="99"/>
      <c r="F826" s="99"/>
      <c r="G826" s="99"/>
      <c r="H826" s="99"/>
      <c r="I826" s="99"/>
      <c r="J826" s="99"/>
      <c r="K826" s="99"/>
      <c r="L826" s="113"/>
      <c r="M826" s="113"/>
      <c r="N826" s="99"/>
      <c r="O826" s="99"/>
      <c r="P826" s="99"/>
      <c r="Q826" s="99"/>
      <c r="R826" s="99"/>
      <c r="S826" s="99"/>
      <c r="T826" s="99"/>
      <c r="U826" s="113"/>
      <c r="V826" s="99"/>
      <c r="W826" s="99"/>
      <c r="X826" s="99"/>
      <c r="Y826" s="99"/>
      <c r="Z826" s="99"/>
      <c r="AA826" s="99"/>
      <c r="AB826" s="99"/>
      <c r="AC826" s="99"/>
      <c r="AD826" s="99"/>
      <c r="AE826" s="99"/>
      <c r="AF826" s="99"/>
      <c r="AG826" s="99"/>
      <c r="AH826" s="99"/>
    </row>
    <row r="827" spans="1:34" ht="15.5" x14ac:dyDescent="0.35">
      <c r="A827" s="99"/>
      <c r="B827" s="99"/>
      <c r="C827" s="112"/>
      <c r="D827" s="99"/>
      <c r="E827" s="99"/>
      <c r="F827" s="99"/>
      <c r="G827" s="99"/>
      <c r="H827" s="99"/>
      <c r="I827" s="99"/>
      <c r="J827" s="99"/>
      <c r="K827" s="99"/>
      <c r="L827" s="113"/>
      <c r="M827" s="113"/>
      <c r="N827" s="99"/>
      <c r="O827" s="99"/>
      <c r="P827" s="99"/>
      <c r="Q827" s="99"/>
      <c r="R827" s="99"/>
      <c r="S827" s="99"/>
      <c r="T827" s="99"/>
      <c r="U827" s="113"/>
      <c r="V827" s="99"/>
      <c r="W827" s="99"/>
      <c r="X827" s="99"/>
      <c r="Y827" s="99"/>
      <c r="Z827" s="99"/>
      <c r="AA827" s="99"/>
      <c r="AB827" s="99"/>
      <c r="AC827" s="99"/>
      <c r="AD827" s="99"/>
      <c r="AE827" s="99"/>
      <c r="AF827" s="99"/>
      <c r="AG827" s="99"/>
      <c r="AH827" s="99"/>
    </row>
    <row r="828" spans="1:34" ht="15.5" x14ac:dyDescent="0.35">
      <c r="A828" s="99"/>
      <c r="B828" s="99"/>
      <c r="C828" s="112"/>
      <c r="D828" s="99"/>
      <c r="E828" s="99"/>
      <c r="F828" s="99"/>
      <c r="G828" s="99"/>
      <c r="H828" s="99"/>
      <c r="I828" s="99"/>
      <c r="J828" s="99"/>
      <c r="K828" s="99"/>
      <c r="L828" s="113"/>
      <c r="M828" s="113"/>
      <c r="N828" s="99"/>
      <c r="O828" s="99"/>
      <c r="P828" s="99"/>
      <c r="Q828" s="99"/>
      <c r="R828" s="99"/>
      <c r="S828" s="99"/>
      <c r="T828" s="99"/>
      <c r="U828" s="113"/>
      <c r="V828" s="99"/>
      <c r="W828" s="99"/>
      <c r="X828" s="99"/>
      <c r="Y828" s="99"/>
      <c r="Z828" s="99"/>
      <c r="AA828" s="99"/>
      <c r="AB828" s="99"/>
      <c r="AC828" s="99"/>
      <c r="AD828" s="99"/>
      <c r="AE828" s="99"/>
      <c r="AF828" s="99"/>
      <c r="AG828" s="99"/>
      <c r="AH828" s="99"/>
    </row>
    <row r="829" spans="1:34" ht="15.5" x14ac:dyDescent="0.35">
      <c r="A829" s="99"/>
      <c r="B829" s="99"/>
      <c r="C829" s="112"/>
      <c r="D829" s="99"/>
      <c r="E829" s="99"/>
      <c r="F829" s="99"/>
      <c r="G829" s="99"/>
      <c r="H829" s="99"/>
      <c r="I829" s="99"/>
      <c r="J829" s="99"/>
      <c r="K829" s="99"/>
      <c r="L829" s="113"/>
      <c r="M829" s="113"/>
      <c r="N829" s="99"/>
      <c r="O829" s="99"/>
      <c r="P829" s="99"/>
      <c r="Q829" s="99"/>
      <c r="R829" s="99"/>
      <c r="S829" s="99"/>
      <c r="T829" s="99"/>
      <c r="U829" s="113"/>
      <c r="V829" s="99"/>
      <c r="W829" s="99"/>
      <c r="X829" s="99"/>
      <c r="Y829" s="99"/>
      <c r="Z829" s="99"/>
      <c r="AA829" s="99"/>
      <c r="AB829" s="99"/>
      <c r="AC829" s="99"/>
      <c r="AD829" s="99"/>
      <c r="AE829" s="99"/>
      <c r="AF829" s="99"/>
      <c r="AG829" s="99"/>
      <c r="AH829" s="99"/>
    </row>
    <row r="830" spans="1:34" ht="15.5" x14ac:dyDescent="0.35">
      <c r="A830" s="99"/>
      <c r="B830" s="99"/>
      <c r="C830" s="112"/>
      <c r="D830" s="99"/>
      <c r="E830" s="99"/>
      <c r="F830" s="99"/>
      <c r="G830" s="99"/>
      <c r="H830" s="99"/>
      <c r="I830" s="99"/>
      <c r="J830" s="99"/>
      <c r="K830" s="99"/>
      <c r="L830" s="113"/>
      <c r="M830" s="113"/>
      <c r="N830" s="99"/>
      <c r="O830" s="99"/>
      <c r="P830" s="99"/>
      <c r="Q830" s="99"/>
      <c r="R830" s="99"/>
      <c r="S830" s="99"/>
      <c r="T830" s="99"/>
      <c r="U830" s="113"/>
      <c r="V830" s="99"/>
      <c r="W830" s="99"/>
      <c r="X830" s="99"/>
      <c r="Y830" s="99"/>
      <c r="Z830" s="99"/>
      <c r="AA830" s="99"/>
      <c r="AB830" s="99"/>
      <c r="AC830" s="99"/>
      <c r="AD830" s="99"/>
      <c r="AE830" s="99"/>
      <c r="AF830" s="99"/>
      <c r="AG830" s="99"/>
      <c r="AH830" s="99"/>
    </row>
    <row r="831" spans="1:34" ht="15.5" x14ac:dyDescent="0.35">
      <c r="A831" s="99"/>
      <c r="B831" s="99"/>
      <c r="C831" s="112"/>
      <c r="D831" s="99"/>
      <c r="E831" s="99"/>
      <c r="F831" s="99"/>
      <c r="G831" s="99"/>
      <c r="H831" s="99"/>
      <c r="I831" s="99"/>
      <c r="J831" s="99"/>
      <c r="K831" s="99"/>
      <c r="L831" s="113"/>
      <c r="M831" s="113"/>
      <c r="N831" s="99"/>
      <c r="O831" s="99"/>
      <c r="P831" s="99"/>
      <c r="Q831" s="99"/>
      <c r="R831" s="99"/>
      <c r="S831" s="99"/>
      <c r="T831" s="99"/>
      <c r="U831" s="113"/>
      <c r="V831" s="99"/>
      <c r="W831" s="99"/>
      <c r="X831" s="99"/>
      <c r="Y831" s="99"/>
      <c r="Z831" s="99"/>
      <c r="AA831" s="99"/>
      <c r="AB831" s="99"/>
      <c r="AC831" s="99"/>
      <c r="AD831" s="99"/>
      <c r="AE831" s="99"/>
      <c r="AF831" s="99"/>
      <c r="AG831" s="99"/>
      <c r="AH831" s="99"/>
    </row>
    <row r="832" spans="1:34" ht="15.5" x14ac:dyDescent="0.35">
      <c r="A832" s="99"/>
      <c r="B832" s="99"/>
      <c r="C832" s="112"/>
      <c r="D832" s="99"/>
      <c r="E832" s="99"/>
      <c r="F832" s="99"/>
      <c r="G832" s="99"/>
      <c r="H832" s="99"/>
      <c r="I832" s="99"/>
      <c r="J832" s="99"/>
      <c r="K832" s="99"/>
      <c r="L832" s="113"/>
      <c r="M832" s="113"/>
      <c r="N832" s="99"/>
      <c r="O832" s="99"/>
      <c r="P832" s="99"/>
      <c r="Q832" s="99"/>
      <c r="R832" s="99"/>
      <c r="S832" s="99"/>
      <c r="T832" s="99"/>
      <c r="U832" s="113"/>
      <c r="V832" s="99"/>
      <c r="W832" s="99"/>
      <c r="X832" s="99"/>
      <c r="Y832" s="99"/>
      <c r="Z832" s="99"/>
      <c r="AA832" s="99"/>
      <c r="AB832" s="99"/>
      <c r="AC832" s="99"/>
      <c r="AD832" s="99"/>
      <c r="AE832" s="99"/>
      <c r="AF832" s="99"/>
      <c r="AG832" s="99"/>
      <c r="AH832" s="99"/>
    </row>
    <row r="833" spans="1:34" ht="15.5" x14ac:dyDescent="0.35">
      <c r="A833" s="99"/>
      <c r="B833" s="99"/>
      <c r="C833" s="112"/>
      <c r="D833" s="99"/>
      <c r="E833" s="99"/>
      <c r="F833" s="99"/>
      <c r="G833" s="99"/>
      <c r="H833" s="99"/>
      <c r="I833" s="99"/>
      <c r="J833" s="99"/>
      <c r="K833" s="99"/>
      <c r="L833" s="113"/>
      <c r="M833" s="113"/>
      <c r="N833" s="99"/>
      <c r="O833" s="99"/>
      <c r="P833" s="99"/>
      <c r="Q833" s="99"/>
      <c r="R833" s="99"/>
      <c r="S833" s="99"/>
      <c r="T833" s="99"/>
      <c r="U833" s="113"/>
      <c r="V833" s="99"/>
      <c r="W833" s="99"/>
      <c r="X833" s="99"/>
      <c r="Y833" s="99"/>
      <c r="Z833" s="99"/>
      <c r="AA833" s="99"/>
      <c r="AB833" s="99"/>
      <c r="AC833" s="99"/>
      <c r="AD833" s="99"/>
      <c r="AE833" s="99"/>
      <c r="AF833" s="99"/>
      <c r="AG833" s="99"/>
      <c r="AH833" s="99"/>
    </row>
    <row r="834" spans="1:34" ht="15.5" x14ac:dyDescent="0.35">
      <c r="A834" s="99"/>
      <c r="B834" s="99"/>
      <c r="C834" s="112"/>
      <c r="D834" s="99"/>
      <c r="E834" s="99"/>
      <c r="F834" s="99"/>
      <c r="G834" s="99"/>
      <c r="H834" s="99"/>
      <c r="I834" s="99"/>
      <c r="J834" s="99"/>
      <c r="K834" s="99"/>
      <c r="L834" s="113"/>
      <c r="M834" s="113"/>
      <c r="N834" s="99"/>
      <c r="O834" s="99"/>
      <c r="P834" s="99"/>
      <c r="Q834" s="99"/>
      <c r="R834" s="99"/>
      <c r="S834" s="99"/>
      <c r="T834" s="99"/>
      <c r="U834" s="113"/>
      <c r="V834" s="99"/>
      <c r="W834" s="99"/>
      <c r="X834" s="99"/>
      <c r="Y834" s="99"/>
      <c r="Z834" s="99"/>
      <c r="AA834" s="99"/>
      <c r="AB834" s="99"/>
      <c r="AC834" s="99"/>
      <c r="AD834" s="99"/>
      <c r="AE834" s="99"/>
      <c r="AF834" s="99"/>
      <c r="AG834" s="99"/>
      <c r="AH834" s="99"/>
    </row>
    <row r="835" spans="1:34" ht="15.5" x14ac:dyDescent="0.35">
      <c r="A835" s="99"/>
      <c r="B835" s="99"/>
      <c r="C835" s="112"/>
      <c r="D835" s="99"/>
      <c r="E835" s="99"/>
      <c r="F835" s="99"/>
      <c r="G835" s="99"/>
      <c r="H835" s="99"/>
      <c r="I835" s="99"/>
      <c r="J835" s="99"/>
      <c r="K835" s="99"/>
      <c r="L835" s="113"/>
      <c r="M835" s="113"/>
      <c r="N835" s="99"/>
      <c r="O835" s="99"/>
      <c r="P835" s="99"/>
      <c r="Q835" s="99"/>
      <c r="R835" s="99"/>
      <c r="S835" s="99"/>
      <c r="T835" s="99"/>
      <c r="U835" s="113"/>
      <c r="V835" s="99"/>
      <c r="W835" s="99"/>
      <c r="X835" s="99"/>
      <c r="Y835" s="99"/>
      <c r="Z835" s="99"/>
      <c r="AA835" s="99"/>
      <c r="AB835" s="99"/>
      <c r="AC835" s="99"/>
      <c r="AD835" s="99"/>
      <c r="AE835" s="99"/>
      <c r="AF835" s="99"/>
      <c r="AG835" s="99"/>
      <c r="AH835" s="99"/>
    </row>
    <row r="836" spans="1:34" ht="15.5" x14ac:dyDescent="0.35">
      <c r="A836" s="99"/>
      <c r="B836" s="99"/>
      <c r="C836" s="112"/>
      <c r="D836" s="99"/>
      <c r="E836" s="99"/>
      <c r="F836" s="99"/>
      <c r="G836" s="99"/>
      <c r="H836" s="99"/>
      <c r="I836" s="99"/>
      <c r="J836" s="99"/>
      <c r="K836" s="99"/>
      <c r="L836" s="113"/>
      <c r="M836" s="113"/>
      <c r="N836" s="99"/>
      <c r="O836" s="99"/>
      <c r="P836" s="99"/>
      <c r="Q836" s="99"/>
      <c r="R836" s="99"/>
      <c r="S836" s="99"/>
      <c r="T836" s="99"/>
      <c r="U836" s="113"/>
      <c r="V836" s="99"/>
      <c r="W836" s="99"/>
      <c r="X836" s="99"/>
      <c r="Y836" s="99"/>
      <c r="Z836" s="99"/>
      <c r="AA836" s="99"/>
      <c r="AB836" s="99"/>
      <c r="AC836" s="99"/>
      <c r="AD836" s="99"/>
      <c r="AE836" s="99"/>
      <c r="AF836" s="99"/>
      <c r="AG836" s="99"/>
      <c r="AH836" s="99"/>
    </row>
    <row r="837" spans="1:34" ht="15.5" x14ac:dyDescent="0.35">
      <c r="A837" s="99"/>
      <c r="B837" s="99"/>
      <c r="C837" s="112"/>
      <c r="D837" s="99"/>
      <c r="E837" s="99"/>
      <c r="F837" s="99"/>
      <c r="G837" s="99"/>
      <c r="H837" s="99"/>
      <c r="I837" s="99"/>
      <c r="J837" s="99"/>
      <c r="K837" s="99"/>
      <c r="L837" s="113"/>
      <c r="M837" s="113"/>
      <c r="N837" s="99"/>
      <c r="O837" s="99"/>
      <c r="P837" s="99"/>
      <c r="Q837" s="99"/>
      <c r="R837" s="99"/>
      <c r="S837" s="99"/>
      <c r="T837" s="99"/>
      <c r="U837" s="113"/>
      <c r="V837" s="99"/>
      <c r="W837" s="99"/>
      <c r="X837" s="99"/>
      <c r="Y837" s="99"/>
      <c r="Z837" s="99"/>
      <c r="AA837" s="99"/>
      <c r="AB837" s="99"/>
      <c r="AC837" s="99"/>
      <c r="AD837" s="99"/>
      <c r="AE837" s="99"/>
      <c r="AF837" s="99"/>
      <c r="AG837" s="99"/>
      <c r="AH837" s="99"/>
    </row>
    <row r="838" spans="1:34" ht="15.5" x14ac:dyDescent="0.35">
      <c r="A838" s="99"/>
      <c r="B838" s="99"/>
      <c r="C838" s="112"/>
      <c r="D838" s="99"/>
      <c r="E838" s="99"/>
      <c r="F838" s="99"/>
      <c r="G838" s="99"/>
      <c r="H838" s="99"/>
      <c r="I838" s="99"/>
      <c r="J838" s="99"/>
      <c r="K838" s="99"/>
      <c r="L838" s="113"/>
      <c r="M838" s="113"/>
      <c r="N838" s="99"/>
      <c r="O838" s="99"/>
      <c r="P838" s="99"/>
      <c r="Q838" s="99"/>
      <c r="R838" s="99"/>
      <c r="S838" s="99"/>
      <c r="T838" s="99"/>
      <c r="U838" s="113"/>
      <c r="V838" s="99"/>
      <c r="W838" s="99"/>
      <c r="X838" s="99"/>
      <c r="Y838" s="99"/>
      <c r="Z838" s="99"/>
      <c r="AA838" s="99"/>
      <c r="AB838" s="99"/>
      <c r="AC838" s="99"/>
      <c r="AD838" s="99"/>
      <c r="AE838" s="99"/>
      <c r="AF838" s="99"/>
      <c r="AG838" s="99"/>
      <c r="AH838" s="99"/>
    </row>
    <row r="839" spans="1:34" ht="15.5" x14ac:dyDescent="0.35">
      <c r="A839" s="99"/>
      <c r="B839" s="99"/>
      <c r="C839" s="112"/>
      <c r="D839" s="99"/>
      <c r="E839" s="99"/>
      <c r="F839" s="99"/>
      <c r="G839" s="99"/>
      <c r="H839" s="99"/>
      <c r="I839" s="99"/>
      <c r="J839" s="99"/>
      <c r="K839" s="99"/>
      <c r="L839" s="113"/>
      <c r="M839" s="113"/>
      <c r="N839" s="99"/>
      <c r="O839" s="99"/>
      <c r="P839" s="99"/>
      <c r="Q839" s="99"/>
      <c r="R839" s="99"/>
      <c r="S839" s="99"/>
      <c r="T839" s="99"/>
      <c r="U839" s="113"/>
      <c r="V839" s="99"/>
      <c r="W839" s="99"/>
      <c r="X839" s="99"/>
      <c r="Y839" s="99"/>
      <c r="Z839" s="99"/>
      <c r="AA839" s="99"/>
      <c r="AB839" s="99"/>
      <c r="AC839" s="99"/>
      <c r="AD839" s="99"/>
      <c r="AE839" s="99"/>
      <c r="AF839" s="99"/>
      <c r="AG839" s="99"/>
      <c r="AH839" s="99"/>
    </row>
    <row r="840" spans="1:34" ht="15.5" x14ac:dyDescent="0.35">
      <c r="A840" s="99"/>
      <c r="B840" s="99"/>
      <c r="C840" s="112"/>
      <c r="D840" s="99"/>
      <c r="E840" s="99"/>
      <c r="F840" s="99"/>
      <c r="G840" s="99"/>
      <c r="H840" s="99"/>
      <c r="I840" s="99"/>
      <c r="J840" s="99"/>
      <c r="K840" s="99"/>
      <c r="L840" s="113"/>
      <c r="M840" s="113"/>
      <c r="N840" s="99"/>
      <c r="O840" s="99"/>
      <c r="P840" s="99"/>
      <c r="Q840" s="99"/>
      <c r="R840" s="99"/>
      <c r="S840" s="99"/>
      <c r="T840" s="99"/>
      <c r="U840" s="113"/>
      <c r="V840" s="99"/>
      <c r="W840" s="99"/>
      <c r="X840" s="99"/>
      <c r="Y840" s="99"/>
      <c r="Z840" s="99"/>
      <c r="AA840" s="99"/>
      <c r="AB840" s="99"/>
      <c r="AC840" s="99"/>
      <c r="AD840" s="99"/>
      <c r="AE840" s="99"/>
      <c r="AF840" s="99"/>
      <c r="AG840" s="99"/>
      <c r="AH840" s="99"/>
    </row>
    <row r="841" spans="1:34" ht="15.5" x14ac:dyDescent="0.35">
      <c r="A841" s="99"/>
      <c r="B841" s="99"/>
      <c r="C841" s="112"/>
      <c r="D841" s="99"/>
      <c r="E841" s="99"/>
      <c r="F841" s="99"/>
      <c r="G841" s="99"/>
      <c r="H841" s="99"/>
      <c r="I841" s="99"/>
      <c r="J841" s="99"/>
      <c r="K841" s="99"/>
      <c r="L841" s="113"/>
      <c r="M841" s="113"/>
      <c r="N841" s="99"/>
      <c r="O841" s="99"/>
      <c r="P841" s="99"/>
      <c r="Q841" s="99"/>
      <c r="R841" s="99"/>
      <c r="S841" s="99"/>
      <c r="T841" s="99"/>
      <c r="U841" s="113"/>
      <c r="V841" s="99"/>
      <c r="W841" s="99"/>
      <c r="X841" s="99"/>
      <c r="Y841" s="99"/>
      <c r="Z841" s="99"/>
      <c r="AA841" s="99"/>
      <c r="AB841" s="99"/>
      <c r="AC841" s="99"/>
      <c r="AD841" s="99"/>
      <c r="AE841" s="99"/>
      <c r="AF841" s="99"/>
      <c r="AG841" s="99"/>
      <c r="AH841" s="99"/>
    </row>
    <row r="842" spans="1:34" ht="15.5" x14ac:dyDescent="0.35">
      <c r="A842" s="99"/>
      <c r="B842" s="99"/>
      <c r="C842" s="112"/>
      <c r="D842" s="99"/>
      <c r="E842" s="99"/>
      <c r="F842" s="99"/>
      <c r="G842" s="99"/>
      <c r="H842" s="99"/>
      <c r="I842" s="99"/>
      <c r="J842" s="99"/>
      <c r="K842" s="99"/>
      <c r="L842" s="113"/>
      <c r="M842" s="113"/>
      <c r="N842" s="99"/>
      <c r="O842" s="99"/>
      <c r="P842" s="99"/>
      <c r="Q842" s="99"/>
      <c r="R842" s="99"/>
      <c r="S842" s="99"/>
      <c r="T842" s="99"/>
      <c r="U842" s="113"/>
      <c r="V842" s="99"/>
      <c r="W842" s="99"/>
      <c r="X842" s="99"/>
      <c r="Y842" s="99"/>
      <c r="Z842" s="99"/>
      <c r="AA842" s="99"/>
      <c r="AB842" s="99"/>
      <c r="AC842" s="99"/>
      <c r="AD842" s="99"/>
      <c r="AE842" s="99"/>
      <c r="AF842" s="99"/>
      <c r="AG842" s="99"/>
      <c r="AH842" s="99"/>
    </row>
    <row r="843" spans="1:34" ht="15.5" x14ac:dyDescent="0.35">
      <c r="A843" s="99"/>
      <c r="B843" s="99"/>
      <c r="C843" s="112"/>
      <c r="D843" s="99"/>
      <c r="E843" s="99"/>
      <c r="F843" s="99"/>
      <c r="G843" s="99"/>
      <c r="H843" s="99"/>
      <c r="I843" s="99"/>
      <c r="J843" s="99"/>
      <c r="K843" s="99"/>
      <c r="L843" s="113"/>
      <c r="M843" s="113"/>
      <c r="N843" s="99"/>
      <c r="O843" s="99"/>
      <c r="P843" s="99"/>
      <c r="Q843" s="99"/>
      <c r="R843" s="99"/>
      <c r="S843" s="99"/>
      <c r="T843" s="99"/>
      <c r="U843" s="113"/>
      <c r="V843" s="99"/>
      <c r="W843" s="99"/>
      <c r="X843" s="99"/>
      <c r="Y843" s="99"/>
      <c r="Z843" s="99"/>
      <c r="AA843" s="99"/>
      <c r="AB843" s="99"/>
      <c r="AC843" s="99"/>
      <c r="AD843" s="99"/>
      <c r="AE843" s="99"/>
      <c r="AF843" s="99"/>
      <c r="AG843" s="99"/>
      <c r="AH843" s="99"/>
    </row>
    <row r="844" spans="1:34" ht="15.5" x14ac:dyDescent="0.35">
      <c r="A844" s="99"/>
      <c r="B844" s="99"/>
      <c r="C844" s="112"/>
      <c r="D844" s="99"/>
      <c r="E844" s="99"/>
      <c r="F844" s="99"/>
      <c r="G844" s="99"/>
      <c r="H844" s="99"/>
      <c r="I844" s="99"/>
      <c r="J844" s="99"/>
      <c r="K844" s="99"/>
      <c r="L844" s="113"/>
      <c r="M844" s="113"/>
      <c r="N844" s="99"/>
      <c r="O844" s="99"/>
      <c r="P844" s="99"/>
      <c r="Q844" s="99"/>
      <c r="R844" s="99"/>
      <c r="S844" s="99"/>
      <c r="T844" s="99"/>
      <c r="U844" s="113"/>
      <c r="V844" s="99"/>
      <c r="W844" s="99"/>
      <c r="X844" s="99"/>
      <c r="Y844" s="99"/>
      <c r="Z844" s="99"/>
      <c r="AA844" s="99"/>
      <c r="AB844" s="99"/>
      <c r="AC844" s="99"/>
      <c r="AD844" s="99"/>
      <c r="AE844" s="99"/>
      <c r="AF844" s="99"/>
      <c r="AG844" s="99"/>
      <c r="AH844" s="99"/>
    </row>
    <row r="845" spans="1:34" ht="15.5" x14ac:dyDescent="0.35">
      <c r="A845" s="99"/>
      <c r="B845" s="99"/>
      <c r="C845" s="112"/>
      <c r="D845" s="99"/>
      <c r="E845" s="99"/>
      <c r="F845" s="99"/>
      <c r="G845" s="99"/>
      <c r="H845" s="99"/>
      <c r="I845" s="99"/>
      <c r="J845" s="99"/>
      <c r="K845" s="99"/>
      <c r="L845" s="113"/>
      <c r="M845" s="113"/>
      <c r="N845" s="99"/>
      <c r="O845" s="99"/>
      <c r="P845" s="99"/>
      <c r="Q845" s="99"/>
      <c r="R845" s="99"/>
      <c r="S845" s="99"/>
      <c r="T845" s="99"/>
      <c r="U845" s="113"/>
      <c r="V845" s="99"/>
      <c r="W845" s="99"/>
      <c r="X845" s="99"/>
      <c r="Y845" s="99"/>
      <c r="Z845" s="99"/>
      <c r="AA845" s="99"/>
      <c r="AB845" s="99"/>
      <c r="AC845" s="99"/>
      <c r="AD845" s="99"/>
      <c r="AE845" s="99"/>
      <c r="AF845" s="99"/>
      <c r="AG845" s="99"/>
      <c r="AH845" s="99"/>
    </row>
    <row r="846" spans="1:34" ht="15.5" x14ac:dyDescent="0.35">
      <c r="A846" s="99"/>
      <c r="B846" s="99"/>
      <c r="C846" s="112"/>
      <c r="D846" s="99"/>
      <c r="E846" s="99"/>
      <c r="F846" s="99"/>
      <c r="G846" s="99"/>
      <c r="H846" s="99"/>
      <c r="I846" s="99"/>
      <c r="J846" s="99"/>
      <c r="K846" s="99"/>
      <c r="L846" s="113"/>
      <c r="M846" s="113"/>
      <c r="N846" s="99"/>
      <c r="O846" s="99"/>
      <c r="P846" s="99"/>
      <c r="Q846" s="99"/>
      <c r="R846" s="99"/>
      <c r="S846" s="99"/>
      <c r="T846" s="99"/>
      <c r="U846" s="113"/>
      <c r="V846" s="99"/>
      <c r="W846" s="99"/>
      <c r="X846" s="99"/>
      <c r="Y846" s="99"/>
      <c r="Z846" s="99"/>
      <c r="AA846" s="99"/>
      <c r="AB846" s="99"/>
      <c r="AC846" s="99"/>
      <c r="AD846" s="99"/>
      <c r="AE846" s="99"/>
      <c r="AF846" s="99"/>
      <c r="AG846" s="99"/>
      <c r="AH846" s="99"/>
    </row>
    <row r="847" spans="1:34" ht="15.5" x14ac:dyDescent="0.35">
      <c r="A847" s="99"/>
      <c r="B847" s="99"/>
      <c r="C847" s="112"/>
      <c r="D847" s="99"/>
      <c r="E847" s="99"/>
      <c r="F847" s="99"/>
      <c r="G847" s="99"/>
      <c r="H847" s="99"/>
      <c r="I847" s="99"/>
      <c r="J847" s="99"/>
      <c r="K847" s="99"/>
      <c r="L847" s="113"/>
      <c r="M847" s="113"/>
      <c r="N847" s="99"/>
      <c r="O847" s="99"/>
      <c r="P847" s="99"/>
      <c r="Q847" s="99"/>
      <c r="R847" s="99"/>
      <c r="S847" s="99"/>
      <c r="T847" s="99"/>
      <c r="U847" s="113"/>
      <c r="V847" s="99"/>
      <c r="W847" s="99"/>
      <c r="X847" s="99"/>
      <c r="Y847" s="99"/>
      <c r="Z847" s="99"/>
      <c r="AA847" s="99"/>
      <c r="AB847" s="99"/>
      <c r="AC847" s="99"/>
      <c r="AD847" s="99"/>
      <c r="AE847" s="99"/>
      <c r="AF847" s="99"/>
      <c r="AG847" s="99"/>
      <c r="AH847" s="99"/>
    </row>
    <row r="848" spans="1:34" ht="15.5" x14ac:dyDescent="0.35">
      <c r="A848" s="99"/>
      <c r="B848" s="99"/>
      <c r="C848" s="112"/>
      <c r="D848" s="99"/>
      <c r="E848" s="99"/>
      <c r="F848" s="99"/>
      <c r="G848" s="99"/>
      <c r="H848" s="99"/>
      <c r="I848" s="99"/>
      <c r="J848" s="99"/>
      <c r="K848" s="99"/>
      <c r="L848" s="113"/>
      <c r="M848" s="113"/>
      <c r="N848" s="99"/>
      <c r="O848" s="99"/>
      <c r="P848" s="99"/>
      <c r="Q848" s="99"/>
      <c r="R848" s="99"/>
      <c r="S848" s="99"/>
      <c r="T848" s="99"/>
      <c r="U848" s="113"/>
      <c r="V848" s="99"/>
      <c r="W848" s="99"/>
      <c r="X848" s="99"/>
      <c r="Y848" s="99"/>
      <c r="Z848" s="99"/>
      <c r="AA848" s="99"/>
      <c r="AB848" s="99"/>
      <c r="AC848" s="99"/>
      <c r="AD848" s="99"/>
      <c r="AE848" s="99"/>
      <c r="AF848" s="99"/>
      <c r="AG848" s="99"/>
      <c r="AH848" s="99"/>
    </row>
    <row r="849" spans="1:34" ht="15.5" x14ac:dyDescent="0.35">
      <c r="A849" s="99"/>
      <c r="B849" s="99"/>
      <c r="C849" s="112"/>
      <c r="D849" s="99"/>
      <c r="E849" s="99"/>
      <c r="F849" s="99"/>
      <c r="G849" s="99"/>
      <c r="H849" s="99"/>
      <c r="I849" s="99"/>
      <c r="J849" s="99"/>
      <c r="K849" s="99"/>
      <c r="L849" s="113"/>
      <c r="M849" s="113"/>
      <c r="N849" s="99"/>
      <c r="O849" s="99"/>
      <c r="P849" s="99"/>
      <c r="Q849" s="99"/>
      <c r="R849" s="99"/>
      <c r="S849" s="99"/>
      <c r="T849" s="99"/>
      <c r="U849" s="113"/>
      <c r="V849" s="99"/>
      <c r="W849" s="99"/>
      <c r="X849" s="99"/>
      <c r="Y849" s="99"/>
      <c r="Z849" s="99"/>
      <c r="AA849" s="99"/>
      <c r="AB849" s="99"/>
      <c r="AC849" s="99"/>
      <c r="AD849" s="99"/>
      <c r="AE849" s="99"/>
      <c r="AF849" s="99"/>
      <c r="AG849" s="99"/>
      <c r="AH849" s="99"/>
    </row>
    <row r="850" spans="1:34" ht="15.5" x14ac:dyDescent="0.35">
      <c r="A850" s="99"/>
      <c r="B850" s="99"/>
      <c r="C850" s="112"/>
      <c r="D850" s="99"/>
      <c r="E850" s="99"/>
      <c r="F850" s="99"/>
      <c r="G850" s="99"/>
      <c r="H850" s="99"/>
      <c r="I850" s="99"/>
      <c r="J850" s="99"/>
      <c r="K850" s="99"/>
      <c r="L850" s="113"/>
      <c r="M850" s="113"/>
      <c r="N850" s="99"/>
      <c r="O850" s="99"/>
      <c r="P850" s="99"/>
      <c r="Q850" s="99"/>
      <c r="R850" s="99"/>
      <c r="S850" s="99"/>
      <c r="T850" s="99"/>
      <c r="U850" s="113"/>
      <c r="V850" s="99"/>
      <c r="W850" s="99"/>
      <c r="X850" s="99"/>
      <c r="Y850" s="99"/>
      <c r="Z850" s="99"/>
      <c r="AA850" s="99"/>
      <c r="AB850" s="99"/>
      <c r="AC850" s="99"/>
      <c r="AD850" s="99"/>
      <c r="AE850" s="99"/>
      <c r="AF850" s="99"/>
      <c r="AG850" s="99"/>
      <c r="AH850" s="99"/>
    </row>
    <row r="851" spans="1:34" ht="15.5" x14ac:dyDescent="0.35">
      <c r="A851" s="99"/>
      <c r="B851" s="99"/>
      <c r="C851" s="112"/>
      <c r="D851" s="99"/>
      <c r="E851" s="99"/>
      <c r="F851" s="99"/>
      <c r="G851" s="99"/>
      <c r="H851" s="99"/>
      <c r="I851" s="99"/>
      <c r="J851" s="99"/>
      <c r="K851" s="99"/>
      <c r="L851" s="113"/>
      <c r="M851" s="113"/>
      <c r="N851" s="99"/>
      <c r="O851" s="99"/>
      <c r="P851" s="99"/>
      <c r="Q851" s="99"/>
      <c r="R851" s="99"/>
      <c r="S851" s="99"/>
      <c r="T851" s="99"/>
      <c r="U851" s="113"/>
      <c r="V851" s="99"/>
      <c r="W851" s="99"/>
      <c r="X851" s="99"/>
      <c r="Y851" s="99"/>
      <c r="Z851" s="99"/>
      <c r="AA851" s="99"/>
      <c r="AB851" s="99"/>
      <c r="AC851" s="99"/>
      <c r="AD851" s="99"/>
      <c r="AE851" s="99"/>
      <c r="AF851" s="99"/>
      <c r="AG851" s="99"/>
      <c r="AH851" s="99"/>
    </row>
    <row r="852" spans="1:34" ht="15.5" x14ac:dyDescent="0.35">
      <c r="A852" s="99"/>
      <c r="B852" s="99"/>
      <c r="C852" s="112"/>
      <c r="D852" s="99"/>
      <c r="E852" s="99"/>
      <c r="F852" s="99"/>
      <c r="G852" s="99"/>
      <c r="H852" s="99"/>
      <c r="I852" s="99"/>
      <c r="J852" s="99"/>
      <c r="K852" s="99"/>
      <c r="L852" s="113"/>
      <c r="M852" s="113"/>
      <c r="N852" s="99"/>
      <c r="O852" s="99"/>
      <c r="P852" s="99"/>
      <c r="Q852" s="99"/>
      <c r="R852" s="99"/>
      <c r="S852" s="99"/>
      <c r="T852" s="99"/>
      <c r="U852" s="113"/>
      <c r="V852" s="99"/>
      <c r="W852" s="99"/>
      <c r="X852" s="99"/>
      <c r="Y852" s="99"/>
      <c r="Z852" s="99"/>
      <c r="AA852" s="99"/>
      <c r="AB852" s="99"/>
      <c r="AC852" s="99"/>
      <c r="AD852" s="99"/>
      <c r="AE852" s="99"/>
      <c r="AF852" s="99"/>
      <c r="AG852" s="99"/>
      <c r="AH852" s="99"/>
    </row>
    <row r="853" spans="1:34" ht="15.5" x14ac:dyDescent="0.35">
      <c r="A853" s="99"/>
      <c r="B853" s="99"/>
      <c r="C853" s="112"/>
      <c r="D853" s="99"/>
      <c r="E853" s="99"/>
      <c r="F853" s="99"/>
      <c r="G853" s="99"/>
      <c r="H853" s="99"/>
      <c r="I853" s="99"/>
      <c r="J853" s="99"/>
      <c r="K853" s="99"/>
      <c r="L853" s="113"/>
      <c r="M853" s="113"/>
      <c r="N853" s="99"/>
      <c r="O853" s="99"/>
      <c r="P853" s="99"/>
      <c r="Q853" s="99"/>
      <c r="R853" s="99"/>
      <c r="S853" s="99"/>
      <c r="T853" s="99"/>
      <c r="U853" s="113"/>
      <c r="V853" s="99"/>
      <c r="W853" s="99"/>
      <c r="X853" s="99"/>
      <c r="Y853" s="99"/>
      <c r="Z853" s="99"/>
      <c r="AA853" s="99"/>
      <c r="AB853" s="99"/>
      <c r="AC853" s="99"/>
      <c r="AD853" s="99"/>
      <c r="AE853" s="99"/>
      <c r="AF853" s="99"/>
      <c r="AG853" s="99"/>
      <c r="AH853" s="99"/>
    </row>
    <row r="854" spans="1:34" ht="15.5" x14ac:dyDescent="0.35">
      <c r="A854" s="99"/>
      <c r="B854" s="99"/>
      <c r="C854" s="112"/>
      <c r="D854" s="99"/>
      <c r="E854" s="99"/>
      <c r="F854" s="99"/>
      <c r="G854" s="99"/>
      <c r="H854" s="99"/>
      <c r="I854" s="99"/>
      <c r="J854" s="99"/>
      <c r="K854" s="99"/>
      <c r="L854" s="113"/>
      <c r="M854" s="113"/>
      <c r="N854" s="99"/>
      <c r="O854" s="99"/>
      <c r="P854" s="99"/>
      <c r="Q854" s="99"/>
      <c r="R854" s="99"/>
      <c r="S854" s="99"/>
      <c r="T854" s="99"/>
      <c r="U854" s="113"/>
      <c r="V854" s="99"/>
      <c r="W854" s="99"/>
      <c r="X854" s="99"/>
      <c r="Y854" s="99"/>
      <c r="Z854" s="99"/>
      <c r="AA854" s="99"/>
      <c r="AB854" s="99"/>
      <c r="AC854" s="99"/>
      <c r="AD854" s="99"/>
      <c r="AE854" s="99"/>
      <c r="AF854" s="99"/>
      <c r="AG854" s="99"/>
      <c r="AH854" s="99"/>
    </row>
    <row r="855" spans="1:34" ht="15.5" x14ac:dyDescent="0.35">
      <c r="A855" s="99"/>
      <c r="B855" s="99"/>
      <c r="C855" s="112"/>
      <c r="D855" s="99"/>
      <c r="E855" s="99"/>
      <c r="F855" s="99"/>
      <c r="G855" s="99"/>
      <c r="H855" s="99"/>
      <c r="I855" s="99"/>
      <c r="J855" s="99"/>
      <c r="K855" s="99"/>
      <c r="L855" s="113"/>
      <c r="M855" s="113"/>
      <c r="N855" s="99"/>
      <c r="O855" s="99"/>
      <c r="P855" s="99"/>
      <c r="Q855" s="99"/>
      <c r="R855" s="99"/>
      <c r="S855" s="99"/>
      <c r="T855" s="99"/>
      <c r="U855" s="113"/>
      <c r="V855" s="99"/>
      <c r="W855" s="99"/>
      <c r="X855" s="99"/>
      <c r="Y855" s="99"/>
      <c r="Z855" s="99"/>
      <c r="AA855" s="99"/>
      <c r="AB855" s="99"/>
      <c r="AC855" s="99"/>
      <c r="AD855" s="99"/>
      <c r="AE855" s="99"/>
      <c r="AF855" s="99"/>
      <c r="AG855" s="99"/>
      <c r="AH855" s="99"/>
    </row>
    <row r="856" spans="1:34" ht="15.5" x14ac:dyDescent="0.35">
      <c r="A856" s="99"/>
      <c r="B856" s="99"/>
      <c r="C856" s="112"/>
      <c r="D856" s="99"/>
      <c r="E856" s="99"/>
      <c r="F856" s="99"/>
      <c r="G856" s="99"/>
      <c r="H856" s="99"/>
      <c r="I856" s="99"/>
      <c r="J856" s="99"/>
      <c r="K856" s="99"/>
      <c r="L856" s="113"/>
      <c r="M856" s="113"/>
      <c r="N856" s="99"/>
      <c r="O856" s="99"/>
      <c r="P856" s="99"/>
      <c r="Q856" s="99"/>
      <c r="R856" s="99"/>
      <c r="S856" s="99"/>
      <c r="T856" s="99"/>
      <c r="U856" s="113"/>
      <c r="V856" s="99"/>
      <c r="W856" s="99"/>
      <c r="X856" s="99"/>
      <c r="Y856" s="99"/>
      <c r="Z856" s="99"/>
      <c r="AA856" s="99"/>
      <c r="AB856" s="99"/>
      <c r="AC856" s="99"/>
      <c r="AD856" s="99"/>
      <c r="AE856" s="99"/>
      <c r="AF856" s="99"/>
      <c r="AG856" s="99"/>
      <c r="AH856" s="99"/>
    </row>
    <row r="857" spans="1:34" ht="15.5" x14ac:dyDescent="0.35">
      <c r="A857" s="99"/>
      <c r="B857" s="99"/>
      <c r="C857" s="112"/>
      <c r="D857" s="99"/>
      <c r="E857" s="99"/>
      <c r="F857" s="99"/>
      <c r="G857" s="99"/>
      <c r="H857" s="99"/>
      <c r="I857" s="99"/>
      <c r="J857" s="99"/>
      <c r="K857" s="99"/>
      <c r="L857" s="113"/>
      <c r="M857" s="113"/>
      <c r="N857" s="99"/>
      <c r="O857" s="99"/>
      <c r="P857" s="99"/>
      <c r="Q857" s="99"/>
      <c r="R857" s="99"/>
      <c r="S857" s="99"/>
      <c r="T857" s="99"/>
      <c r="U857" s="113"/>
      <c r="V857" s="99"/>
      <c r="W857" s="99"/>
      <c r="X857" s="99"/>
      <c r="Y857" s="99"/>
      <c r="Z857" s="99"/>
      <c r="AA857" s="99"/>
      <c r="AB857" s="99"/>
      <c r="AC857" s="99"/>
      <c r="AD857" s="99"/>
      <c r="AE857" s="99"/>
      <c r="AF857" s="99"/>
      <c r="AG857" s="99"/>
      <c r="AH857" s="99"/>
    </row>
    <row r="858" spans="1:34" ht="15.5" x14ac:dyDescent="0.35">
      <c r="A858" s="99"/>
      <c r="B858" s="99"/>
      <c r="C858" s="112"/>
      <c r="D858" s="99"/>
      <c r="E858" s="99"/>
      <c r="F858" s="99"/>
      <c r="G858" s="99"/>
      <c r="H858" s="99"/>
      <c r="I858" s="99"/>
      <c r="J858" s="99"/>
      <c r="K858" s="99"/>
      <c r="L858" s="113"/>
      <c r="M858" s="113"/>
      <c r="N858" s="99"/>
      <c r="O858" s="99"/>
      <c r="P858" s="99"/>
      <c r="Q858" s="99"/>
      <c r="R858" s="99"/>
      <c r="S858" s="99"/>
      <c r="T858" s="99"/>
      <c r="U858" s="113"/>
      <c r="V858" s="99"/>
      <c r="W858" s="99"/>
      <c r="X858" s="99"/>
      <c r="Y858" s="99"/>
      <c r="Z858" s="99"/>
      <c r="AA858" s="99"/>
      <c r="AB858" s="99"/>
      <c r="AC858" s="99"/>
      <c r="AD858" s="99"/>
      <c r="AE858" s="99"/>
      <c r="AF858" s="99"/>
      <c r="AG858" s="99"/>
      <c r="AH858" s="99"/>
    </row>
    <row r="859" spans="1:34" ht="15.5" x14ac:dyDescent="0.35">
      <c r="A859" s="99"/>
      <c r="B859" s="99"/>
      <c r="C859" s="112"/>
      <c r="D859" s="99"/>
      <c r="E859" s="99"/>
      <c r="F859" s="99"/>
      <c r="G859" s="99"/>
      <c r="H859" s="99"/>
      <c r="I859" s="99"/>
      <c r="J859" s="99"/>
      <c r="K859" s="99"/>
      <c r="L859" s="113"/>
      <c r="M859" s="113"/>
      <c r="N859" s="99"/>
      <c r="O859" s="99"/>
      <c r="P859" s="99"/>
      <c r="Q859" s="99"/>
      <c r="R859" s="99"/>
      <c r="S859" s="99"/>
      <c r="T859" s="99"/>
      <c r="U859" s="113"/>
      <c r="V859" s="99"/>
      <c r="W859" s="99"/>
      <c r="X859" s="99"/>
      <c r="Y859" s="99"/>
      <c r="Z859" s="99"/>
      <c r="AA859" s="99"/>
      <c r="AB859" s="99"/>
      <c r="AC859" s="99"/>
      <c r="AD859" s="99"/>
      <c r="AE859" s="99"/>
      <c r="AF859" s="99"/>
      <c r="AG859" s="99"/>
      <c r="AH859" s="99"/>
    </row>
    <row r="860" spans="1:34" ht="15.5" x14ac:dyDescent="0.35">
      <c r="A860" s="99"/>
      <c r="B860" s="99"/>
      <c r="C860" s="112"/>
      <c r="D860" s="99"/>
      <c r="E860" s="99"/>
      <c r="F860" s="99"/>
      <c r="G860" s="99"/>
      <c r="H860" s="99"/>
      <c r="I860" s="99"/>
      <c r="J860" s="99"/>
      <c r="K860" s="99"/>
      <c r="L860" s="113"/>
      <c r="M860" s="113"/>
      <c r="N860" s="99"/>
      <c r="O860" s="99"/>
      <c r="P860" s="99"/>
      <c r="Q860" s="99"/>
      <c r="R860" s="99"/>
      <c r="S860" s="99"/>
      <c r="T860" s="99"/>
      <c r="U860" s="113"/>
      <c r="V860" s="99"/>
      <c r="W860" s="99"/>
      <c r="X860" s="99"/>
      <c r="Y860" s="99"/>
      <c r="Z860" s="99"/>
      <c r="AA860" s="99"/>
      <c r="AB860" s="99"/>
      <c r="AC860" s="99"/>
      <c r="AD860" s="99"/>
      <c r="AE860" s="99"/>
      <c r="AF860" s="99"/>
      <c r="AG860" s="99"/>
      <c r="AH860" s="99"/>
    </row>
    <row r="861" spans="1:34" ht="15.5" x14ac:dyDescent="0.35">
      <c r="A861" s="99"/>
      <c r="B861" s="99"/>
      <c r="C861" s="112"/>
      <c r="D861" s="99"/>
      <c r="E861" s="99"/>
      <c r="F861" s="99"/>
      <c r="G861" s="99"/>
      <c r="H861" s="99"/>
      <c r="I861" s="99"/>
      <c r="J861" s="99"/>
      <c r="K861" s="99"/>
      <c r="L861" s="113"/>
      <c r="M861" s="113"/>
      <c r="N861" s="99"/>
      <c r="O861" s="99"/>
      <c r="P861" s="99"/>
      <c r="Q861" s="99"/>
      <c r="R861" s="99"/>
      <c r="S861" s="99"/>
      <c r="T861" s="99"/>
      <c r="U861" s="113"/>
      <c r="V861" s="99"/>
      <c r="W861" s="99"/>
      <c r="X861" s="99"/>
      <c r="Y861" s="99"/>
      <c r="Z861" s="99"/>
      <c r="AA861" s="99"/>
      <c r="AB861" s="99"/>
      <c r="AC861" s="99"/>
      <c r="AD861" s="99"/>
      <c r="AE861" s="99"/>
      <c r="AF861" s="99"/>
      <c r="AG861" s="99"/>
      <c r="AH861" s="99"/>
    </row>
    <row r="862" spans="1:34" ht="15.5" x14ac:dyDescent="0.35">
      <c r="A862" s="99"/>
      <c r="B862" s="99"/>
      <c r="C862" s="112"/>
      <c r="D862" s="99"/>
      <c r="E862" s="99"/>
      <c r="F862" s="99"/>
      <c r="G862" s="99"/>
      <c r="H862" s="99"/>
      <c r="I862" s="99"/>
      <c r="J862" s="99"/>
      <c r="K862" s="99"/>
      <c r="L862" s="113"/>
      <c r="M862" s="113"/>
      <c r="N862" s="99"/>
      <c r="O862" s="99"/>
      <c r="P862" s="99"/>
      <c r="Q862" s="99"/>
      <c r="R862" s="99"/>
      <c r="S862" s="99"/>
      <c r="T862" s="99"/>
      <c r="U862" s="113"/>
      <c r="V862" s="99"/>
      <c r="W862" s="99"/>
      <c r="X862" s="99"/>
      <c r="Y862" s="99"/>
      <c r="Z862" s="99"/>
      <c r="AA862" s="99"/>
      <c r="AB862" s="99"/>
      <c r="AC862" s="99"/>
      <c r="AD862" s="99"/>
      <c r="AE862" s="99"/>
      <c r="AF862" s="99"/>
      <c r="AG862" s="99"/>
      <c r="AH862" s="99"/>
    </row>
    <row r="863" spans="1:34" ht="15.5" x14ac:dyDescent="0.35">
      <c r="A863" s="99"/>
      <c r="B863" s="99"/>
      <c r="C863" s="112"/>
      <c r="D863" s="99"/>
      <c r="E863" s="99"/>
      <c r="F863" s="99"/>
      <c r="G863" s="99"/>
      <c r="H863" s="99"/>
      <c r="I863" s="99"/>
      <c r="J863" s="99"/>
      <c r="K863" s="99"/>
      <c r="L863" s="113"/>
      <c r="M863" s="113"/>
      <c r="N863" s="99"/>
      <c r="O863" s="99"/>
      <c r="P863" s="99"/>
      <c r="Q863" s="99"/>
      <c r="R863" s="99"/>
      <c r="S863" s="99"/>
      <c r="T863" s="99"/>
      <c r="U863" s="113"/>
      <c r="V863" s="99"/>
      <c r="W863" s="99"/>
      <c r="X863" s="99"/>
      <c r="Y863" s="99"/>
      <c r="Z863" s="99"/>
      <c r="AA863" s="99"/>
      <c r="AB863" s="99"/>
      <c r="AC863" s="99"/>
      <c r="AD863" s="99"/>
      <c r="AE863" s="99"/>
      <c r="AF863" s="99"/>
      <c r="AG863" s="99"/>
      <c r="AH863" s="99"/>
    </row>
    <row r="864" spans="1:34" ht="15.5" x14ac:dyDescent="0.35">
      <c r="A864" s="99"/>
      <c r="B864" s="99"/>
      <c r="C864" s="112"/>
      <c r="D864" s="99"/>
      <c r="E864" s="99"/>
      <c r="F864" s="99"/>
      <c r="G864" s="99"/>
      <c r="H864" s="99"/>
      <c r="I864" s="99"/>
      <c r="J864" s="99"/>
      <c r="K864" s="99"/>
      <c r="L864" s="113"/>
      <c r="M864" s="113"/>
      <c r="N864" s="99"/>
      <c r="O864" s="99"/>
      <c r="P864" s="99"/>
      <c r="Q864" s="99"/>
      <c r="R864" s="99"/>
      <c r="S864" s="99"/>
      <c r="T864" s="99"/>
      <c r="U864" s="113"/>
      <c r="V864" s="99"/>
      <c r="W864" s="99"/>
      <c r="X864" s="99"/>
      <c r="Y864" s="99"/>
      <c r="Z864" s="99"/>
      <c r="AA864" s="99"/>
      <c r="AB864" s="99"/>
      <c r="AC864" s="99"/>
      <c r="AD864" s="99"/>
      <c r="AE864" s="99"/>
      <c r="AF864" s="99"/>
      <c r="AG864" s="99"/>
      <c r="AH864" s="99"/>
    </row>
    <row r="865" spans="1:34" ht="15.5" x14ac:dyDescent="0.35">
      <c r="A865" s="99"/>
      <c r="B865" s="99"/>
      <c r="C865" s="112"/>
      <c r="D865" s="99"/>
      <c r="E865" s="99"/>
      <c r="F865" s="99"/>
      <c r="G865" s="99"/>
      <c r="H865" s="99"/>
      <c r="I865" s="99"/>
      <c r="J865" s="99"/>
      <c r="K865" s="99"/>
      <c r="L865" s="113"/>
      <c r="M865" s="113"/>
      <c r="N865" s="99"/>
      <c r="O865" s="99"/>
      <c r="P865" s="99"/>
      <c r="Q865" s="99"/>
      <c r="R865" s="99"/>
      <c r="S865" s="99"/>
      <c r="T865" s="99"/>
      <c r="U865" s="113"/>
      <c r="V865" s="99"/>
      <c r="W865" s="99"/>
      <c r="X865" s="99"/>
      <c r="Y865" s="99"/>
      <c r="Z865" s="99"/>
      <c r="AA865" s="99"/>
      <c r="AB865" s="99"/>
      <c r="AC865" s="99"/>
      <c r="AD865" s="99"/>
      <c r="AE865" s="99"/>
      <c r="AF865" s="99"/>
      <c r="AG865" s="99"/>
      <c r="AH865" s="99"/>
    </row>
    <row r="866" spans="1:34" ht="15.5" x14ac:dyDescent="0.35">
      <c r="A866" s="99"/>
      <c r="B866" s="99"/>
      <c r="C866" s="112"/>
      <c r="D866" s="99"/>
      <c r="E866" s="99"/>
      <c r="F866" s="99"/>
      <c r="G866" s="99"/>
      <c r="H866" s="99"/>
      <c r="I866" s="99"/>
      <c r="J866" s="99"/>
      <c r="K866" s="99"/>
      <c r="L866" s="113"/>
      <c r="M866" s="113"/>
      <c r="N866" s="99"/>
      <c r="O866" s="99"/>
      <c r="P866" s="99"/>
      <c r="Q866" s="99"/>
      <c r="R866" s="99"/>
      <c r="S866" s="99"/>
      <c r="T866" s="99"/>
      <c r="U866" s="113"/>
      <c r="V866" s="99"/>
      <c r="W866" s="99"/>
      <c r="X866" s="99"/>
      <c r="Y866" s="99"/>
      <c r="Z866" s="99"/>
      <c r="AA866" s="99"/>
      <c r="AB866" s="99"/>
      <c r="AC866" s="99"/>
      <c r="AD866" s="99"/>
      <c r="AE866" s="99"/>
      <c r="AF866" s="99"/>
      <c r="AG866" s="99"/>
      <c r="AH866" s="99"/>
    </row>
    <row r="867" spans="1:34" ht="15.5" x14ac:dyDescent="0.35">
      <c r="A867" s="99"/>
      <c r="B867" s="99"/>
      <c r="C867" s="112"/>
      <c r="D867" s="99"/>
      <c r="E867" s="99"/>
      <c r="F867" s="99"/>
      <c r="G867" s="99"/>
      <c r="H867" s="99"/>
      <c r="I867" s="99"/>
      <c r="J867" s="99"/>
      <c r="K867" s="99"/>
      <c r="L867" s="113"/>
      <c r="M867" s="113"/>
      <c r="N867" s="99"/>
      <c r="O867" s="99"/>
      <c r="P867" s="99"/>
      <c r="Q867" s="99"/>
      <c r="R867" s="99"/>
      <c r="S867" s="99"/>
      <c r="T867" s="99"/>
      <c r="U867" s="113"/>
      <c r="V867" s="99"/>
      <c r="W867" s="99"/>
      <c r="X867" s="99"/>
      <c r="Y867" s="99"/>
      <c r="Z867" s="99"/>
      <c r="AA867" s="99"/>
      <c r="AB867" s="99"/>
      <c r="AC867" s="99"/>
      <c r="AD867" s="99"/>
      <c r="AE867" s="99"/>
      <c r="AF867" s="99"/>
      <c r="AG867" s="99"/>
      <c r="AH867" s="99"/>
    </row>
    <row r="868" spans="1:34" ht="15.5" x14ac:dyDescent="0.35">
      <c r="A868" s="99"/>
      <c r="B868" s="99"/>
      <c r="C868" s="112"/>
      <c r="D868" s="99"/>
      <c r="E868" s="99"/>
      <c r="F868" s="99"/>
      <c r="G868" s="99"/>
      <c r="H868" s="99"/>
      <c r="I868" s="99"/>
      <c r="J868" s="99"/>
      <c r="K868" s="99"/>
      <c r="L868" s="113"/>
      <c r="M868" s="113"/>
      <c r="N868" s="99"/>
      <c r="O868" s="99"/>
      <c r="P868" s="99"/>
      <c r="Q868" s="99"/>
      <c r="R868" s="99"/>
      <c r="S868" s="99"/>
      <c r="T868" s="99"/>
      <c r="U868" s="113"/>
      <c r="V868" s="99"/>
      <c r="W868" s="99"/>
      <c r="X868" s="99"/>
      <c r="Y868" s="99"/>
      <c r="Z868" s="99"/>
      <c r="AA868" s="99"/>
      <c r="AB868" s="99"/>
      <c r="AC868" s="99"/>
      <c r="AD868" s="99"/>
      <c r="AE868" s="99"/>
      <c r="AF868" s="99"/>
      <c r="AG868" s="99"/>
      <c r="AH868" s="99"/>
    </row>
    <row r="869" spans="1:34" ht="15.5" x14ac:dyDescent="0.35">
      <c r="A869" s="99"/>
      <c r="B869" s="99"/>
      <c r="C869" s="112"/>
      <c r="D869" s="99"/>
      <c r="E869" s="99"/>
      <c r="F869" s="99"/>
      <c r="G869" s="99"/>
      <c r="H869" s="99"/>
      <c r="I869" s="99"/>
      <c r="J869" s="99"/>
      <c r="K869" s="99"/>
      <c r="L869" s="113"/>
      <c r="M869" s="113"/>
      <c r="N869" s="99"/>
      <c r="O869" s="99"/>
      <c r="P869" s="99"/>
      <c r="Q869" s="99"/>
      <c r="R869" s="99"/>
      <c r="S869" s="99"/>
      <c r="T869" s="99"/>
      <c r="U869" s="113"/>
      <c r="V869" s="99"/>
      <c r="W869" s="99"/>
      <c r="X869" s="99"/>
      <c r="Y869" s="99"/>
      <c r="Z869" s="99"/>
      <c r="AA869" s="99"/>
      <c r="AB869" s="99"/>
      <c r="AC869" s="99"/>
      <c r="AD869" s="99"/>
      <c r="AE869" s="99"/>
      <c r="AF869" s="99"/>
      <c r="AG869" s="99"/>
      <c r="AH869" s="99"/>
    </row>
    <row r="870" spans="1:34" ht="15.5" x14ac:dyDescent="0.35">
      <c r="A870" s="99"/>
      <c r="B870" s="99"/>
      <c r="C870" s="112"/>
      <c r="D870" s="99"/>
      <c r="E870" s="99"/>
      <c r="F870" s="99"/>
      <c r="G870" s="99"/>
      <c r="H870" s="99"/>
      <c r="I870" s="99"/>
      <c r="J870" s="99"/>
      <c r="K870" s="99"/>
      <c r="L870" s="113"/>
      <c r="M870" s="113"/>
      <c r="N870" s="99"/>
      <c r="O870" s="99"/>
      <c r="P870" s="99"/>
      <c r="Q870" s="99"/>
      <c r="R870" s="99"/>
      <c r="S870" s="99"/>
      <c r="T870" s="99"/>
      <c r="U870" s="113"/>
      <c r="V870" s="99"/>
      <c r="W870" s="99"/>
      <c r="X870" s="99"/>
      <c r="Y870" s="99"/>
      <c r="Z870" s="99"/>
      <c r="AA870" s="99"/>
      <c r="AB870" s="99"/>
      <c r="AC870" s="99"/>
      <c r="AD870" s="99"/>
      <c r="AE870" s="99"/>
      <c r="AF870" s="99"/>
      <c r="AG870" s="99"/>
      <c r="AH870" s="99"/>
    </row>
    <row r="871" spans="1:34" ht="15.5" x14ac:dyDescent="0.35">
      <c r="A871" s="99"/>
      <c r="B871" s="99"/>
      <c r="C871" s="112"/>
      <c r="D871" s="99"/>
      <c r="E871" s="99"/>
      <c r="F871" s="99"/>
      <c r="G871" s="99"/>
      <c r="H871" s="99"/>
      <c r="I871" s="99"/>
      <c r="J871" s="99"/>
      <c r="K871" s="99"/>
      <c r="L871" s="113"/>
      <c r="M871" s="113"/>
      <c r="N871" s="99"/>
      <c r="O871" s="99"/>
      <c r="P871" s="99"/>
      <c r="Q871" s="99"/>
      <c r="R871" s="99"/>
      <c r="S871" s="99"/>
      <c r="T871" s="99"/>
      <c r="U871" s="113"/>
      <c r="V871" s="99"/>
      <c r="W871" s="99"/>
      <c r="X871" s="99"/>
      <c r="Y871" s="99"/>
      <c r="Z871" s="99"/>
      <c r="AA871" s="99"/>
      <c r="AB871" s="99"/>
      <c r="AC871" s="99"/>
      <c r="AD871" s="99"/>
      <c r="AE871" s="99"/>
      <c r="AF871" s="99"/>
      <c r="AG871" s="99"/>
      <c r="AH871" s="99"/>
    </row>
    <row r="872" spans="1:34" ht="15.5" x14ac:dyDescent="0.35">
      <c r="A872" s="99"/>
      <c r="B872" s="99"/>
      <c r="C872" s="112"/>
      <c r="D872" s="99"/>
      <c r="E872" s="99"/>
      <c r="F872" s="99"/>
      <c r="G872" s="99"/>
      <c r="H872" s="99"/>
      <c r="I872" s="99"/>
      <c r="J872" s="99"/>
      <c r="K872" s="99"/>
      <c r="L872" s="113"/>
      <c r="M872" s="113"/>
      <c r="N872" s="99"/>
      <c r="O872" s="99"/>
      <c r="P872" s="99"/>
      <c r="Q872" s="99"/>
      <c r="R872" s="99"/>
      <c r="S872" s="99"/>
      <c r="T872" s="99"/>
      <c r="U872" s="113"/>
      <c r="V872" s="99"/>
      <c r="W872" s="99"/>
      <c r="X872" s="99"/>
      <c r="Y872" s="99"/>
      <c r="Z872" s="99"/>
      <c r="AA872" s="99"/>
      <c r="AB872" s="99"/>
      <c r="AC872" s="99"/>
      <c r="AD872" s="99"/>
      <c r="AE872" s="99"/>
      <c r="AF872" s="99"/>
      <c r="AG872" s="99"/>
      <c r="AH872" s="99"/>
    </row>
    <row r="873" spans="1:34" ht="15.5" x14ac:dyDescent="0.35">
      <c r="A873" s="99"/>
      <c r="B873" s="99"/>
      <c r="C873" s="112"/>
      <c r="D873" s="99"/>
      <c r="E873" s="99"/>
      <c r="F873" s="99"/>
      <c r="G873" s="99"/>
      <c r="H873" s="99"/>
      <c r="I873" s="99"/>
      <c r="J873" s="99"/>
      <c r="K873" s="99"/>
      <c r="L873" s="113"/>
      <c r="M873" s="113"/>
      <c r="N873" s="99"/>
      <c r="O873" s="99"/>
      <c r="P873" s="99"/>
      <c r="Q873" s="99"/>
      <c r="R873" s="99"/>
      <c r="S873" s="99"/>
      <c r="T873" s="99"/>
      <c r="U873" s="113"/>
      <c r="V873" s="99"/>
      <c r="W873" s="99"/>
      <c r="X873" s="99"/>
      <c r="Y873" s="99"/>
      <c r="Z873" s="99"/>
      <c r="AA873" s="99"/>
      <c r="AB873" s="99"/>
      <c r="AC873" s="99"/>
      <c r="AD873" s="99"/>
      <c r="AE873" s="99"/>
      <c r="AF873" s="99"/>
      <c r="AG873" s="99"/>
      <c r="AH873" s="99"/>
    </row>
    <row r="874" spans="1:34" ht="15.5" x14ac:dyDescent="0.35">
      <c r="A874" s="99"/>
      <c r="B874" s="99"/>
      <c r="C874" s="112"/>
      <c r="D874" s="99"/>
      <c r="E874" s="99"/>
      <c r="F874" s="99"/>
      <c r="G874" s="99"/>
      <c r="H874" s="99"/>
      <c r="I874" s="99"/>
      <c r="J874" s="99"/>
      <c r="K874" s="99"/>
      <c r="L874" s="113"/>
      <c r="M874" s="113"/>
      <c r="N874" s="99"/>
      <c r="O874" s="99"/>
      <c r="P874" s="99"/>
      <c r="Q874" s="99"/>
      <c r="R874" s="99"/>
      <c r="S874" s="99"/>
      <c r="T874" s="99"/>
      <c r="U874" s="113"/>
      <c r="V874" s="99"/>
      <c r="W874" s="99"/>
      <c r="X874" s="99"/>
      <c r="Y874" s="99"/>
      <c r="Z874" s="99"/>
      <c r="AA874" s="99"/>
      <c r="AB874" s="99"/>
      <c r="AC874" s="99"/>
      <c r="AD874" s="99"/>
      <c r="AE874" s="99"/>
      <c r="AF874" s="99"/>
      <c r="AG874" s="99"/>
      <c r="AH874" s="99"/>
    </row>
    <row r="875" spans="1:34" ht="15.5" x14ac:dyDescent="0.35">
      <c r="A875" s="99"/>
      <c r="B875" s="99"/>
      <c r="C875" s="112"/>
      <c r="D875" s="99"/>
      <c r="E875" s="99"/>
      <c r="F875" s="99"/>
      <c r="G875" s="99"/>
      <c r="H875" s="99"/>
      <c r="I875" s="99"/>
      <c r="J875" s="99"/>
      <c r="K875" s="99"/>
      <c r="L875" s="113"/>
      <c r="M875" s="113"/>
      <c r="N875" s="99"/>
      <c r="O875" s="99"/>
      <c r="P875" s="99"/>
      <c r="Q875" s="99"/>
      <c r="R875" s="99"/>
      <c r="S875" s="99"/>
      <c r="T875" s="99"/>
      <c r="U875" s="113"/>
      <c r="V875" s="99"/>
      <c r="W875" s="99"/>
      <c r="X875" s="99"/>
      <c r="Y875" s="99"/>
      <c r="Z875" s="99"/>
      <c r="AA875" s="99"/>
      <c r="AB875" s="99"/>
      <c r="AC875" s="99"/>
      <c r="AD875" s="99"/>
      <c r="AE875" s="99"/>
      <c r="AF875" s="99"/>
      <c r="AG875" s="99"/>
      <c r="AH875" s="99"/>
    </row>
    <row r="876" spans="1:34" ht="15.5" x14ac:dyDescent="0.35">
      <c r="A876" s="99"/>
      <c r="B876" s="99"/>
      <c r="C876" s="112"/>
      <c r="D876" s="99"/>
      <c r="E876" s="99"/>
      <c r="F876" s="99"/>
      <c r="G876" s="99"/>
      <c r="H876" s="99"/>
      <c r="I876" s="99"/>
      <c r="J876" s="99"/>
      <c r="K876" s="99"/>
      <c r="L876" s="113"/>
      <c r="M876" s="113"/>
      <c r="N876" s="99"/>
      <c r="O876" s="99"/>
      <c r="P876" s="99"/>
      <c r="Q876" s="99"/>
      <c r="R876" s="99"/>
      <c r="S876" s="99"/>
      <c r="T876" s="99"/>
      <c r="U876" s="113"/>
      <c r="V876" s="99"/>
      <c r="W876" s="99"/>
      <c r="X876" s="99"/>
      <c r="Y876" s="99"/>
      <c r="Z876" s="99"/>
      <c r="AA876" s="99"/>
      <c r="AB876" s="99"/>
      <c r="AC876" s="99"/>
      <c r="AD876" s="99"/>
      <c r="AE876" s="99"/>
      <c r="AF876" s="99"/>
      <c r="AG876" s="99"/>
      <c r="AH876" s="99"/>
    </row>
    <row r="877" spans="1:34" ht="15.5" x14ac:dyDescent="0.35">
      <c r="A877" s="99"/>
      <c r="B877" s="99"/>
      <c r="C877" s="112"/>
      <c r="D877" s="99"/>
      <c r="E877" s="99"/>
      <c r="F877" s="99"/>
      <c r="G877" s="99"/>
      <c r="H877" s="99"/>
      <c r="I877" s="99"/>
      <c r="J877" s="99"/>
      <c r="K877" s="99"/>
      <c r="L877" s="113"/>
      <c r="M877" s="113"/>
      <c r="N877" s="99"/>
      <c r="O877" s="99"/>
      <c r="P877" s="99"/>
      <c r="Q877" s="99"/>
      <c r="R877" s="99"/>
      <c r="S877" s="99"/>
      <c r="T877" s="99"/>
      <c r="U877" s="113"/>
      <c r="V877" s="99"/>
      <c r="W877" s="99"/>
      <c r="X877" s="99"/>
      <c r="Y877" s="99"/>
      <c r="Z877" s="99"/>
      <c r="AA877" s="99"/>
      <c r="AB877" s="99"/>
      <c r="AC877" s="99"/>
      <c r="AD877" s="99"/>
      <c r="AE877" s="99"/>
      <c r="AF877" s="99"/>
      <c r="AG877" s="99"/>
      <c r="AH877" s="99"/>
    </row>
    <row r="878" spans="1:34" ht="15.5" x14ac:dyDescent="0.35">
      <c r="A878" s="99"/>
      <c r="B878" s="99"/>
      <c r="C878" s="112"/>
      <c r="D878" s="99"/>
      <c r="E878" s="99"/>
      <c r="F878" s="99"/>
      <c r="G878" s="99"/>
      <c r="H878" s="99"/>
      <c r="I878" s="99"/>
      <c r="J878" s="99"/>
      <c r="K878" s="99"/>
      <c r="L878" s="113"/>
      <c r="M878" s="113"/>
      <c r="N878" s="99"/>
      <c r="O878" s="99"/>
      <c r="P878" s="99"/>
      <c r="Q878" s="99"/>
      <c r="R878" s="99"/>
      <c r="S878" s="99"/>
      <c r="T878" s="99"/>
      <c r="U878" s="113"/>
      <c r="V878" s="99"/>
      <c r="W878" s="99"/>
      <c r="X878" s="99"/>
      <c r="Y878" s="99"/>
      <c r="Z878" s="99"/>
      <c r="AA878" s="99"/>
      <c r="AB878" s="99"/>
      <c r="AC878" s="99"/>
      <c r="AD878" s="99"/>
      <c r="AE878" s="99"/>
      <c r="AF878" s="99"/>
      <c r="AG878" s="99"/>
      <c r="AH878" s="99"/>
    </row>
    <row r="879" spans="1:34" ht="15.5" x14ac:dyDescent="0.35">
      <c r="A879" s="99"/>
      <c r="B879" s="99"/>
      <c r="C879" s="112"/>
      <c r="D879" s="99"/>
      <c r="E879" s="99"/>
      <c r="F879" s="99"/>
      <c r="G879" s="99"/>
      <c r="H879" s="99"/>
      <c r="I879" s="99"/>
      <c r="J879" s="99"/>
      <c r="K879" s="99"/>
      <c r="L879" s="113"/>
      <c r="M879" s="113"/>
      <c r="N879" s="99"/>
      <c r="O879" s="99"/>
      <c r="P879" s="99"/>
      <c r="Q879" s="99"/>
      <c r="R879" s="99"/>
      <c r="S879" s="99"/>
      <c r="T879" s="99"/>
      <c r="U879" s="113"/>
      <c r="V879" s="99"/>
      <c r="W879" s="99"/>
      <c r="X879" s="99"/>
      <c r="Y879" s="99"/>
      <c r="Z879" s="99"/>
      <c r="AA879" s="99"/>
      <c r="AB879" s="99"/>
      <c r="AC879" s="99"/>
      <c r="AD879" s="99"/>
      <c r="AE879" s="99"/>
      <c r="AF879" s="99"/>
      <c r="AG879" s="99"/>
      <c r="AH879" s="99"/>
    </row>
    <row r="880" spans="1:34" ht="15.5" x14ac:dyDescent="0.35">
      <c r="A880" s="99"/>
      <c r="B880" s="99"/>
      <c r="C880" s="112"/>
      <c r="D880" s="99"/>
      <c r="E880" s="99"/>
      <c r="F880" s="99"/>
      <c r="G880" s="99"/>
      <c r="H880" s="99"/>
      <c r="I880" s="99"/>
      <c r="J880" s="99"/>
      <c r="K880" s="99"/>
      <c r="L880" s="113"/>
      <c r="M880" s="113"/>
      <c r="N880" s="99"/>
      <c r="O880" s="99"/>
      <c r="P880" s="99"/>
      <c r="Q880" s="99"/>
      <c r="R880" s="99"/>
      <c r="S880" s="99"/>
      <c r="T880" s="99"/>
      <c r="U880" s="113"/>
      <c r="V880" s="99"/>
      <c r="W880" s="99"/>
      <c r="X880" s="99"/>
      <c r="Y880" s="99"/>
      <c r="Z880" s="99"/>
      <c r="AA880" s="99"/>
      <c r="AB880" s="99"/>
      <c r="AC880" s="99"/>
      <c r="AD880" s="99"/>
      <c r="AE880" s="99"/>
      <c r="AF880" s="99"/>
      <c r="AG880" s="99"/>
      <c r="AH880" s="99"/>
    </row>
    <row r="881" spans="1:34" ht="15.5" x14ac:dyDescent="0.35">
      <c r="A881" s="99"/>
      <c r="B881" s="99"/>
      <c r="C881" s="112"/>
      <c r="D881" s="99"/>
      <c r="E881" s="99"/>
      <c r="F881" s="99"/>
      <c r="G881" s="99"/>
      <c r="H881" s="99"/>
      <c r="I881" s="99"/>
      <c r="J881" s="99"/>
      <c r="K881" s="99"/>
      <c r="L881" s="113"/>
      <c r="M881" s="113"/>
      <c r="N881" s="99"/>
      <c r="O881" s="99"/>
      <c r="P881" s="99"/>
      <c r="Q881" s="99"/>
      <c r="R881" s="99"/>
      <c r="S881" s="99"/>
      <c r="T881" s="99"/>
      <c r="U881" s="113"/>
      <c r="V881" s="99"/>
      <c r="W881" s="99"/>
      <c r="X881" s="99"/>
      <c r="Y881" s="99"/>
      <c r="Z881" s="99"/>
      <c r="AA881" s="99"/>
      <c r="AB881" s="99"/>
      <c r="AC881" s="99"/>
      <c r="AD881" s="99"/>
      <c r="AE881" s="99"/>
      <c r="AF881" s="99"/>
      <c r="AG881" s="99"/>
      <c r="AH881" s="99"/>
    </row>
    <row r="882" spans="1:34" ht="15.5" x14ac:dyDescent="0.35">
      <c r="A882" s="99"/>
      <c r="B882" s="99"/>
      <c r="C882" s="112"/>
      <c r="D882" s="99"/>
      <c r="E882" s="99"/>
      <c r="F882" s="99"/>
      <c r="G882" s="99"/>
      <c r="H882" s="99"/>
      <c r="I882" s="99"/>
      <c r="J882" s="99"/>
      <c r="K882" s="99"/>
      <c r="L882" s="113"/>
      <c r="M882" s="113"/>
      <c r="N882" s="99"/>
      <c r="O882" s="99"/>
      <c r="P882" s="99"/>
      <c r="Q882" s="99"/>
      <c r="R882" s="99"/>
      <c r="S882" s="99"/>
      <c r="T882" s="99"/>
      <c r="U882" s="113"/>
      <c r="V882" s="99"/>
      <c r="W882" s="99"/>
      <c r="X882" s="99"/>
      <c r="Y882" s="99"/>
      <c r="Z882" s="99"/>
      <c r="AA882" s="99"/>
      <c r="AB882" s="99"/>
      <c r="AC882" s="99"/>
      <c r="AD882" s="99"/>
      <c r="AE882" s="99"/>
      <c r="AF882" s="99"/>
      <c r="AG882" s="99"/>
      <c r="AH882" s="99"/>
    </row>
    <row r="883" spans="1:34" ht="15.5" x14ac:dyDescent="0.35">
      <c r="A883" s="99"/>
      <c r="B883" s="99"/>
      <c r="C883" s="112"/>
      <c r="D883" s="99"/>
      <c r="E883" s="99"/>
      <c r="F883" s="99"/>
      <c r="G883" s="99"/>
      <c r="H883" s="99"/>
      <c r="I883" s="99"/>
      <c r="J883" s="99"/>
      <c r="K883" s="99"/>
      <c r="L883" s="113"/>
      <c r="M883" s="113"/>
      <c r="N883" s="99"/>
      <c r="O883" s="99"/>
      <c r="P883" s="99"/>
      <c r="Q883" s="99"/>
      <c r="R883" s="99"/>
      <c r="S883" s="99"/>
      <c r="T883" s="99"/>
      <c r="U883" s="113"/>
      <c r="V883" s="99"/>
      <c r="W883" s="99"/>
      <c r="X883" s="99"/>
      <c r="Y883" s="99"/>
      <c r="Z883" s="99"/>
      <c r="AA883" s="99"/>
      <c r="AB883" s="99"/>
      <c r="AC883" s="99"/>
      <c r="AD883" s="99"/>
      <c r="AE883" s="99"/>
      <c r="AF883" s="99"/>
      <c r="AG883" s="99"/>
      <c r="AH883" s="99"/>
    </row>
    <row r="884" spans="1:34" ht="15.5" x14ac:dyDescent="0.35">
      <c r="A884" s="99"/>
      <c r="B884" s="99"/>
      <c r="C884" s="112"/>
      <c r="D884" s="99"/>
      <c r="E884" s="99"/>
      <c r="F884" s="99"/>
      <c r="G884" s="99"/>
      <c r="H884" s="99"/>
      <c r="I884" s="99"/>
      <c r="J884" s="99"/>
      <c r="K884" s="99"/>
      <c r="L884" s="113"/>
      <c r="M884" s="113"/>
      <c r="N884" s="99"/>
      <c r="O884" s="99"/>
      <c r="P884" s="99"/>
      <c r="Q884" s="99"/>
      <c r="R884" s="99"/>
      <c r="S884" s="99"/>
      <c r="T884" s="99"/>
      <c r="U884" s="113"/>
      <c r="V884" s="99"/>
      <c r="W884" s="99"/>
      <c r="X884" s="99"/>
      <c r="Y884" s="99"/>
      <c r="Z884" s="99"/>
      <c r="AA884" s="99"/>
      <c r="AB884" s="99"/>
      <c r="AC884" s="99"/>
      <c r="AD884" s="99"/>
      <c r="AE884" s="99"/>
      <c r="AF884" s="99"/>
      <c r="AG884" s="99"/>
      <c r="AH884" s="99"/>
    </row>
    <row r="885" spans="1:34" ht="15.5" x14ac:dyDescent="0.35">
      <c r="A885" s="99"/>
      <c r="B885" s="99"/>
      <c r="C885" s="112"/>
      <c r="D885" s="99"/>
      <c r="E885" s="99"/>
      <c r="F885" s="99"/>
      <c r="G885" s="99"/>
      <c r="H885" s="99"/>
      <c r="I885" s="99"/>
      <c r="J885" s="99"/>
      <c r="K885" s="99"/>
      <c r="L885" s="113"/>
      <c r="M885" s="113"/>
      <c r="N885" s="99"/>
      <c r="O885" s="99"/>
      <c r="P885" s="99"/>
      <c r="Q885" s="99"/>
      <c r="R885" s="99"/>
      <c r="S885" s="99"/>
      <c r="T885" s="99"/>
      <c r="U885" s="113"/>
      <c r="V885" s="99"/>
      <c r="W885" s="99"/>
      <c r="X885" s="99"/>
      <c r="Y885" s="99"/>
      <c r="Z885" s="99"/>
      <c r="AA885" s="99"/>
      <c r="AB885" s="99"/>
      <c r="AC885" s="99"/>
      <c r="AD885" s="99"/>
      <c r="AE885" s="99"/>
      <c r="AF885" s="99"/>
      <c r="AG885" s="99"/>
      <c r="AH885" s="99"/>
    </row>
    <row r="886" spans="1:34" ht="15.5" x14ac:dyDescent="0.35">
      <c r="A886" s="99"/>
      <c r="B886" s="99"/>
      <c r="C886" s="112"/>
      <c r="D886" s="99"/>
      <c r="E886" s="99"/>
      <c r="F886" s="99"/>
      <c r="G886" s="99"/>
      <c r="H886" s="99"/>
      <c r="I886" s="99"/>
      <c r="J886" s="99"/>
      <c r="K886" s="99"/>
      <c r="L886" s="113"/>
      <c r="M886" s="113"/>
      <c r="N886" s="99"/>
      <c r="O886" s="99"/>
      <c r="P886" s="99"/>
      <c r="Q886" s="99"/>
      <c r="R886" s="99"/>
      <c r="S886" s="99"/>
      <c r="T886" s="99"/>
      <c r="U886" s="113"/>
      <c r="V886" s="99"/>
      <c r="W886" s="99"/>
      <c r="X886" s="99"/>
      <c r="Y886" s="99"/>
      <c r="Z886" s="99"/>
      <c r="AA886" s="99"/>
      <c r="AB886" s="99"/>
      <c r="AC886" s="99"/>
      <c r="AD886" s="99"/>
      <c r="AE886" s="99"/>
      <c r="AF886" s="99"/>
      <c r="AG886" s="99"/>
      <c r="AH886" s="99"/>
    </row>
    <row r="887" spans="1:34" ht="15.5" x14ac:dyDescent="0.35">
      <c r="A887" s="99"/>
      <c r="B887" s="99"/>
      <c r="C887" s="112"/>
      <c r="D887" s="99"/>
      <c r="E887" s="99"/>
      <c r="F887" s="99"/>
      <c r="G887" s="99"/>
      <c r="H887" s="99"/>
      <c r="I887" s="99"/>
      <c r="J887" s="99"/>
      <c r="K887" s="99"/>
      <c r="L887" s="113"/>
      <c r="M887" s="113"/>
      <c r="N887" s="99"/>
      <c r="O887" s="99"/>
      <c r="P887" s="99"/>
      <c r="Q887" s="99"/>
      <c r="R887" s="99"/>
      <c r="S887" s="99"/>
      <c r="T887" s="99"/>
      <c r="U887" s="113"/>
      <c r="V887" s="99"/>
      <c r="W887" s="99"/>
      <c r="X887" s="99"/>
      <c r="Y887" s="99"/>
      <c r="Z887" s="99"/>
      <c r="AA887" s="99"/>
      <c r="AB887" s="99"/>
      <c r="AC887" s="99"/>
      <c r="AD887" s="99"/>
      <c r="AE887" s="99"/>
      <c r="AF887" s="99"/>
      <c r="AG887" s="99"/>
      <c r="AH887" s="99"/>
    </row>
    <row r="888" spans="1:34" ht="15.5" x14ac:dyDescent="0.35">
      <c r="A888" s="99"/>
      <c r="B888" s="99"/>
      <c r="C888" s="112"/>
      <c r="D888" s="99"/>
      <c r="E888" s="99"/>
      <c r="F888" s="99"/>
      <c r="G888" s="99"/>
      <c r="H888" s="99"/>
      <c r="I888" s="99"/>
      <c r="J888" s="99"/>
      <c r="K888" s="99"/>
      <c r="L888" s="113"/>
      <c r="M888" s="113"/>
      <c r="N888" s="99"/>
      <c r="O888" s="99"/>
      <c r="P888" s="99"/>
      <c r="Q888" s="99"/>
      <c r="R888" s="99"/>
      <c r="S888" s="99"/>
      <c r="T888" s="99"/>
      <c r="U888" s="113"/>
      <c r="V888" s="99"/>
      <c r="W888" s="99"/>
      <c r="X888" s="99"/>
      <c r="Y888" s="99"/>
      <c r="Z888" s="99"/>
      <c r="AA888" s="99"/>
      <c r="AB888" s="99"/>
      <c r="AC888" s="99"/>
      <c r="AD888" s="99"/>
      <c r="AE888" s="99"/>
      <c r="AF888" s="99"/>
      <c r="AG888" s="99"/>
      <c r="AH888" s="99"/>
    </row>
    <row r="889" spans="1:34" ht="15.5" x14ac:dyDescent="0.35">
      <c r="A889" s="99"/>
      <c r="B889" s="99"/>
      <c r="C889" s="112"/>
      <c r="D889" s="99"/>
      <c r="E889" s="99"/>
      <c r="F889" s="99"/>
      <c r="G889" s="99"/>
      <c r="H889" s="99"/>
      <c r="I889" s="99"/>
      <c r="J889" s="99"/>
      <c r="K889" s="99"/>
      <c r="L889" s="113"/>
      <c r="M889" s="113"/>
      <c r="N889" s="99"/>
      <c r="O889" s="99"/>
      <c r="P889" s="99"/>
      <c r="Q889" s="99"/>
      <c r="R889" s="99"/>
      <c r="S889" s="99"/>
      <c r="T889" s="99"/>
      <c r="U889" s="113"/>
      <c r="V889" s="99"/>
      <c r="W889" s="99"/>
      <c r="X889" s="99"/>
      <c r="Y889" s="99"/>
      <c r="Z889" s="99"/>
      <c r="AA889" s="99"/>
      <c r="AB889" s="99"/>
      <c r="AC889" s="99"/>
      <c r="AD889" s="99"/>
      <c r="AE889" s="99"/>
      <c r="AF889" s="99"/>
      <c r="AG889" s="99"/>
      <c r="AH889" s="99"/>
    </row>
    <row r="890" spans="1:34" ht="15.5" x14ac:dyDescent="0.35">
      <c r="A890" s="99"/>
      <c r="B890" s="99"/>
      <c r="C890" s="112"/>
      <c r="D890" s="99"/>
      <c r="E890" s="99"/>
      <c r="F890" s="99"/>
      <c r="G890" s="99"/>
      <c r="H890" s="99"/>
      <c r="I890" s="99"/>
      <c r="J890" s="99"/>
      <c r="K890" s="99"/>
      <c r="L890" s="113"/>
      <c r="M890" s="113"/>
      <c r="N890" s="99"/>
      <c r="O890" s="99"/>
      <c r="P890" s="99"/>
      <c r="Q890" s="99"/>
      <c r="R890" s="99"/>
      <c r="S890" s="99"/>
      <c r="T890" s="99"/>
      <c r="U890" s="113"/>
      <c r="V890" s="99"/>
      <c r="W890" s="99"/>
      <c r="X890" s="99"/>
      <c r="Y890" s="99"/>
      <c r="Z890" s="99"/>
      <c r="AA890" s="99"/>
      <c r="AB890" s="99"/>
      <c r="AC890" s="99"/>
      <c r="AD890" s="99"/>
      <c r="AE890" s="99"/>
      <c r="AF890" s="99"/>
      <c r="AG890" s="99"/>
      <c r="AH890" s="99"/>
    </row>
    <row r="891" spans="1:34" ht="15.5" x14ac:dyDescent="0.35">
      <c r="A891" s="99"/>
      <c r="B891" s="99"/>
      <c r="C891" s="112"/>
      <c r="D891" s="99"/>
      <c r="E891" s="99"/>
      <c r="F891" s="99"/>
      <c r="G891" s="99"/>
      <c r="H891" s="99"/>
      <c r="I891" s="99"/>
      <c r="J891" s="99"/>
      <c r="K891" s="99"/>
      <c r="L891" s="113"/>
      <c r="M891" s="113"/>
      <c r="N891" s="99"/>
      <c r="O891" s="99"/>
      <c r="P891" s="99"/>
      <c r="Q891" s="99"/>
      <c r="R891" s="99"/>
      <c r="S891" s="99"/>
      <c r="T891" s="99"/>
      <c r="U891" s="113"/>
      <c r="V891" s="99"/>
      <c r="W891" s="99"/>
      <c r="X891" s="99"/>
      <c r="Y891" s="99"/>
      <c r="Z891" s="99"/>
      <c r="AA891" s="99"/>
      <c r="AB891" s="99"/>
      <c r="AC891" s="99"/>
      <c r="AD891" s="99"/>
      <c r="AE891" s="99"/>
      <c r="AF891" s="99"/>
      <c r="AG891" s="99"/>
      <c r="AH891" s="99"/>
    </row>
    <row r="892" spans="1:34" ht="15.5" x14ac:dyDescent="0.35">
      <c r="A892" s="99"/>
      <c r="B892" s="99"/>
      <c r="C892" s="112"/>
      <c r="D892" s="99"/>
      <c r="E892" s="99"/>
      <c r="F892" s="99"/>
      <c r="G892" s="99"/>
      <c r="H892" s="99"/>
      <c r="I892" s="99"/>
      <c r="J892" s="99"/>
      <c r="K892" s="99"/>
      <c r="L892" s="113"/>
      <c r="M892" s="113"/>
      <c r="N892" s="99"/>
      <c r="O892" s="99"/>
      <c r="P892" s="99"/>
      <c r="Q892" s="99"/>
      <c r="R892" s="99"/>
      <c r="S892" s="99"/>
      <c r="T892" s="99"/>
      <c r="U892" s="113"/>
      <c r="V892" s="99"/>
      <c r="W892" s="99"/>
      <c r="X892" s="99"/>
      <c r="Y892" s="99"/>
      <c r="Z892" s="99"/>
      <c r="AA892" s="99"/>
      <c r="AB892" s="99"/>
      <c r="AC892" s="99"/>
      <c r="AD892" s="99"/>
      <c r="AE892" s="99"/>
      <c r="AF892" s="99"/>
      <c r="AG892" s="99"/>
      <c r="AH892" s="99"/>
    </row>
    <row r="893" spans="1:34" ht="15.5" x14ac:dyDescent="0.35">
      <c r="A893" s="99"/>
      <c r="B893" s="99"/>
      <c r="C893" s="112"/>
      <c r="D893" s="99"/>
      <c r="E893" s="99"/>
      <c r="F893" s="99"/>
      <c r="G893" s="99"/>
      <c r="H893" s="99"/>
      <c r="I893" s="99"/>
      <c r="J893" s="99"/>
      <c r="K893" s="99"/>
      <c r="L893" s="113"/>
      <c r="M893" s="113"/>
      <c r="N893" s="99"/>
      <c r="O893" s="99"/>
      <c r="P893" s="99"/>
      <c r="Q893" s="99"/>
      <c r="R893" s="99"/>
      <c r="S893" s="99"/>
      <c r="T893" s="99"/>
      <c r="U893" s="113"/>
      <c r="V893" s="99"/>
      <c r="W893" s="99"/>
      <c r="X893" s="99"/>
      <c r="Y893" s="99"/>
      <c r="Z893" s="99"/>
      <c r="AA893" s="99"/>
      <c r="AB893" s="99"/>
      <c r="AC893" s="99"/>
      <c r="AD893" s="99"/>
      <c r="AE893" s="99"/>
      <c r="AF893" s="99"/>
      <c r="AG893" s="99"/>
      <c r="AH893" s="99"/>
    </row>
    <row r="894" spans="1:34" ht="15.5" x14ac:dyDescent="0.35">
      <c r="A894" s="99"/>
      <c r="B894" s="99"/>
      <c r="C894" s="112"/>
      <c r="D894" s="99"/>
      <c r="E894" s="99"/>
      <c r="F894" s="99"/>
      <c r="G894" s="99"/>
      <c r="H894" s="99"/>
      <c r="I894" s="99"/>
      <c r="J894" s="99"/>
      <c r="K894" s="99"/>
      <c r="L894" s="113"/>
      <c r="M894" s="113"/>
      <c r="N894" s="99"/>
      <c r="O894" s="99"/>
      <c r="P894" s="99"/>
      <c r="Q894" s="99"/>
      <c r="R894" s="99"/>
      <c r="S894" s="99"/>
      <c r="T894" s="99"/>
      <c r="U894" s="113"/>
      <c r="V894" s="99"/>
      <c r="W894" s="99"/>
      <c r="X894" s="99"/>
      <c r="Y894" s="99"/>
      <c r="Z894" s="99"/>
      <c r="AA894" s="99"/>
      <c r="AB894" s="99"/>
      <c r="AC894" s="99"/>
      <c r="AD894" s="99"/>
      <c r="AE894" s="99"/>
      <c r="AF894" s="99"/>
      <c r="AG894" s="99"/>
      <c r="AH894" s="99"/>
    </row>
    <row r="895" spans="1:34" ht="15.5" x14ac:dyDescent="0.35">
      <c r="A895" s="99"/>
      <c r="B895" s="99"/>
      <c r="C895" s="112"/>
      <c r="D895" s="99"/>
      <c r="E895" s="99"/>
      <c r="F895" s="99"/>
      <c r="G895" s="99"/>
      <c r="H895" s="99"/>
      <c r="I895" s="99"/>
      <c r="J895" s="99"/>
      <c r="K895" s="99"/>
      <c r="L895" s="113"/>
      <c r="M895" s="113"/>
      <c r="N895" s="99"/>
      <c r="O895" s="99"/>
      <c r="P895" s="99"/>
      <c r="Q895" s="99"/>
      <c r="R895" s="99"/>
      <c r="S895" s="99"/>
      <c r="T895" s="99"/>
      <c r="U895" s="113"/>
      <c r="V895" s="99"/>
      <c r="W895" s="99"/>
      <c r="X895" s="99"/>
      <c r="Y895" s="99"/>
      <c r="Z895" s="99"/>
      <c r="AA895" s="99"/>
      <c r="AB895" s="99"/>
      <c r="AC895" s="99"/>
      <c r="AD895" s="99"/>
      <c r="AE895" s="99"/>
      <c r="AF895" s="99"/>
      <c r="AG895" s="99"/>
      <c r="AH895" s="99"/>
    </row>
    <row r="896" spans="1:34" ht="15.5" x14ac:dyDescent="0.35">
      <c r="A896" s="99"/>
      <c r="B896" s="99"/>
      <c r="C896" s="112"/>
      <c r="D896" s="99"/>
      <c r="E896" s="99"/>
      <c r="F896" s="99"/>
      <c r="G896" s="99"/>
      <c r="H896" s="99"/>
      <c r="I896" s="99"/>
      <c r="J896" s="99"/>
      <c r="K896" s="99"/>
      <c r="L896" s="113"/>
      <c r="M896" s="113"/>
      <c r="N896" s="99"/>
      <c r="O896" s="99"/>
      <c r="P896" s="99"/>
      <c r="Q896" s="99"/>
      <c r="R896" s="99"/>
      <c r="S896" s="99"/>
      <c r="T896" s="99"/>
      <c r="U896" s="113"/>
      <c r="V896" s="99"/>
      <c r="W896" s="99"/>
      <c r="X896" s="99"/>
      <c r="Y896" s="99"/>
      <c r="Z896" s="99"/>
      <c r="AA896" s="99"/>
      <c r="AB896" s="99"/>
      <c r="AC896" s="99"/>
      <c r="AD896" s="99"/>
      <c r="AE896" s="99"/>
      <c r="AF896" s="99"/>
      <c r="AG896" s="99"/>
      <c r="AH896" s="99"/>
    </row>
    <row r="897" spans="1:34" ht="15.5" x14ac:dyDescent="0.35">
      <c r="A897" s="99"/>
      <c r="B897" s="99"/>
      <c r="C897" s="112"/>
      <c r="D897" s="99"/>
      <c r="E897" s="99"/>
      <c r="F897" s="99"/>
      <c r="G897" s="99"/>
      <c r="H897" s="99"/>
      <c r="I897" s="99"/>
      <c r="J897" s="99"/>
      <c r="K897" s="99"/>
      <c r="L897" s="113"/>
      <c r="M897" s="113"/>
      <c r="N897" s="99"/>
      <c r="O897" s="99"/>
      <c r="P897" s="99"/>
      <c r="Q897" s="99"/>
      <c r="R897" s="99"/>
      <c r="S897" s="99"/>
      <c r="T897" s="99"/>
      <c r="U897" s="113"/>
      <c r="V897" s="99"/>
      <c r="W897" s="99"/>
      <c r="X897" s="99"/>
      <c r="Y897" s="99"/>
      <c r="Z897" s="99"/>
      <c r="AA897" s="99"/>
      <c r="AB897" s="99"/>
      <c r="AC897" s="99"/>
      <c r="AD897" s="99"/>
      <c r="AE897" s="99"/>
      <c r="AF897" s="99"/>
      <c r="AG897" s="99"/>
      <c r="AH897" s="99"/>
    </row>
    <row r="898" spans="1:34" ht="15.5" x14ac:dyDescent="0.35">
      <c r="A898" s="99"/>
      <c r="B898" s="99"/>
      <c r="C898" s="112"/>
      <c r="D898" s="99"/>
      <c r="E898" s="99"/>
      <c r="F898" s="99"/>
      <c r="G898" s="99"/>
      <c r="H898" s="99"/>
      <c r="I898" s="99"/>
      <c r="J898" s="99"/>
      <c r="K898" s="99"/>
      <c r="L898" s="113"/>
      <c r="M898" s="113"/>
      <c r="N898" s="99"/>
      <c r="O898" s="99"/>
      <c r="P898" s="99"/>
      <c r="Q898" s="99"/>
      <c r="R898" s="99"/>
      <c r="S898" s="99"/>
      <c r="T898" s="99"/>
      <c r="U898" s="113"/>
      <c r="V898" s="99"/>
      <c r="W898" s="99"/>
      <c r="X898" s="99"/>
      <c r="Y898" s="99"/>
      <c r="Z898" s="99"/>
      <c r="AA898" s="99"/>
      <c r="AB898" s="99"/>
      <c r="AC898" s="99"/>
      <c r="AD898" s="99"/>
      <c r="AE898" s="99"/>
      <c r="AF898" s="99"/>
      <c r="AG898" s="99"/>
      <c r="AH898" s="99"/>
    </row>
    <row r="899" spans="1:34" ht="15.5" x14ac:dyDescent="0.35">
      <c r="A899" s="99"/>
      <c r="B899" s="99"/>
      <c r="C899" s="112"/>
      <c r="D899" s="99"/>
      <c r="E899" s="99"/>
      <c r="F899" s="99"/>
      <c r="G899" s="99"/>
      <c r="H899" s="99"/>
      <c r="I899" s="99"/>
      <c r="J899" s="99"/>
      <c r="K899" s="99"/>
      <c r="L899" s="113"/>
      <c r="M899" s="113"/>
      <c r="N899" s="99"/>
      <c r="O899" s="99"/>
      <c r="P899" s="99"/>
      <c r="Q899" s="99"/>
      <c r="R899" s="99"/>
      <c r="S899" s="99"/>
      <c r="T899" s="99"/>
      <c r="U899" s="113"/>
      <c r="V899" s="99"/>
      <c r="W899" s="99"/>
      <c r="X899" s="99"/>
      <c r="Y899" s="99"/>
      <c r="Z899" s="99"/>
      <c r="AA899" s="99"/>
      <c r="AB899" s="99"/>
      <c r="AC899" s="99"/>
      <c r="AD899" s="99"/>
      <c r="AE899" s="99"/>
      <c r="AF899" s="99"/>
      <c r="AG899" s="99"/>
      <c r="AH899" s="99"/>
    </row>
    <row r="900" spans="1:34" ht="15.5" x14ac:dyDescent="0.35">
      <c r="A900" s="99"/>
      <c r="B900" s="99"/>
      <c r="C900" s="112"/>
      <c r="D900" s="99"/>
      <c r="E900" s="99"/>
      <c r="F900" s="99"/>
      <c r="G900" s="99"/>
      <c r="H900" s="99"/>
      <c r="I900" s="99"/>
      <c r="J900" s="99"/>
      <c r="K900" s="99"/>
      <c r="L900" s="113"/>
      <c r="M900" s="113"/>
      <c r="N900" s="99"/>
      <c r="O900" s="99"/>
      <c r="P900" s="99"/>
      <c r="Q900" s="99"/>
      <c r="R900" s="99"/>
      <c r="S900" s="99"/>
      <c r="T900" s="99"/>
      <c r="U900" s="113"/>
      <c r="V900" s="99"/>
      <c r="W900" s="99"/>
      <c r="X900" s="99"/>
      <c r="Y900" s="99"/>
      <c r="Z900" s="99"/>
      <c r="AA900" s="99"/>
      <c r="AB900" s="99"/>
      <c r="AC900" s="99"/>
      <c r="AD900" s="99"/>
      <c r="AE900" s="99"/>
      <c r="AF900" s="99"/>
      <c r="AG900" s="99"/>
      <c r="AH900" s="99"/>
    </row>
    <row r="901" spans="1:34" ht="15.5" x14ac:dyDescent="0.35">
      <c r="A901" s="99"/>
      <c r="B901" s="99"/>
      <c r="C901" s="112"/>
      <c r="D901" s="99"/>
      <c r="E901" s="99"/>
      <c r="F901" s="99"/>
      <c r="G901" s="99"/>
      <c r="H901" s="99"/>
      <c r="I901" s="99"/>
      <c r="J901" s="99"/>
      <c r="K901" s="99"/>
      <c r="L901" s="113"/>
      <c r="M901" s="113"/>
      <c r="N901" s="99"/>
      <c r="O901" s="99"/>
      <c r="P901" s="99"/>
      <c r="Q901" s="99"/>
      <c r="R901" s="99"/>
      <c r="S901" s="99"/>
      <c r="T901" s="99"/>
      <c r="U901" s="113"/>
      <c r="V901" s="99"/>
      <c r="W901" s="99"/>
      <c r="X901" s="99"/>
      <c r="Y901" s="99"/>
      <c r="Z901" s="99"/>
      <c r="AA901" s="99"/>
      <c r="AB901" s="99"/>
      <c r="AC901" s="99"/>
      <c r="AD901" s="99"/>
      <c r="AE901" s="99"/>
      <c r="AF901" s="99"/>
      <c r="AG901" s="99"/>
      <c r="AH901" s="99"/>
    </row>
    <row r="902" spans="1:34" ht="15.5" x14ac:dyDescent="0.35">
      <c r="A902" s="99"/>
      <c r="B902" s="99"/>
      <c r="C902" s="112"/>
      <c r="D902" s="99"/>
      <c r="E902" s="99"/>
      <c r="F902" s="99"/>
      <c r="G902" s="99"/>
      <c r="H902" s="99"/>
      <c r="I902" s="99"/>
      <c r="J902" s="99"/>
      <c r="K902" s="99"/>
      <c r="L902" s="113"/>
      <c r="M902" s="113"/>
      <c r="N902" s="99"/>
      <c r="O902" s="99"/>
      <c r="P902" s="99"/>
      <c r="Q902" s="99"/>
      <c r="R902" s="99"/>
      <c r="S902" s="99"/>
      <c r="T902" s="99"/>
      <c r="U902" s="113"/>
      <c r="V902" s="99"/>
      <c r="W902" s="99"/>
      <c r="X902" s="99"/>
      <c r="Y902" s="99"/>
      <c r="Z902" s="99"/>
      <c r="AA902" s="99"/>
      <c r="AB902" s="99"/>
      <c r="AC902" s="99"/>
      <c r="AD902" s="99"/>
      <c r="AE902" s="99"/>
      <c r="AF902" s="99"/>
      <c r="AG902" s="99"/>
      <c r="AH902" s="99"/>
    </row>
    <row r="903" spans="1:34" ht="15.5" x14ac:dyDescent="0.35">
      <c r="A903" s="99"/>
      <c r="B903" s="99"/>
      <c r="C903" s="112"/>
      <c r="D903" s="99"/>
      <c r="E903" s="99"/>
      <c r="F903" s="99"/>
      <c r="G903" s="99"/>
      <c r="H903" s="99"/>
      <c r="I903" s="99"/>
      <c r="J903" s="99"/>
      <c r="K903" s="99"/>
      <c r="L903" s="113"/>
      <c r="M903" s="113"/>
      <c r="N903" s="99"/>
      <c r="O903" s="99"/>
      <c r="P903" s="99"/>
      <c r="Q903" s="99"/>
      <c r="R903" s="99"/>
      <c r="S903" s="99"/>
      <c r="T903" s="99"/>
      <c r="U903" s="113"/>
      <c r="V903" s="99"/>
      <c r="W903" s="99"/>
      <c r="X903" s="99"/>
      <c r="Y903" s="99"/>
      <c r="Z903" s="99"/>
      <c r="AA903" s="99"/>
      <c r="AB903" s="99"/>
      <c r="AC903" s="99"/>
      <c r="AD903" s="99"/>
      <c r="AE903" s="99"/>
      <c r="AF903" s="99"/>
      <c r="AG903" s="99"/>
      <c r="AH903" s="99"/>
    </row>
    <row r="904" spans="1:34" ht="15.5" x14ac:dyDescent="0.35">
      <c r="A904" s="99"/>
      <c r="B904" s="99"/>
      <c r="C904" s="112"/>
      <c r="D904" s="99"/>
      <c r="E904" s="99"/>
      <c r="F904" s="99"/>
      <c r="G904" s="99"/>
      <c r="H904" s="99"/>
      <c r="I904" s="99"/>
      <c r="J904" s="99"/>
      <c r="K904" s="99"/>
      <c r="L904" s="113"/>
      <c r="M904" s="113"/>
      <c r="N904" s="99"/>
      <c r="O904" s="99"/>
      <c r="P904" s="99"/>
      <c r="Q904" s="99"/>
      <c r="R904" s="99"/>
      <c r="S904" s="99"/>
      <c r="T904" s="99"/>
      <c r="U904" s="113"/>
      <c r="V904" s="99"/>
      <c r="W904" s="99"/>
      <c r="X904" s="99"/>
      <c r="Y904" s="99"/>
      <c r="Z904" s="99"/>
      <c r="AA904" s="99"/>
      <c r="AB904" s="99"/>
      <c r="AC904" s="99"/>
      <c r="AD904" s="99"/>
      <c r="AE904" s="99"/>
      <c r="AF904" s="99"/>
      <c r="AG904" s="99"/>
      <c r="AH904" s="99"/>
    </row>
    <row r="905" spans="1:34" ht="15.5" x14ac:dyDescent="0.35">
      <c r="A905" s="99"/>
      <c r="B905" s="99"/>
      <c r="C905" s="112"/>
      <c r="D905" s="99"/>
      <c r="E905" s="99"/>
      <c r="F905" s="99"/>
      <c r="G905" s="99"/>
      <c r="H905" s="99"/>
      <c r="I905" s="99"/>
      <c r="J905" s="99"/>
      <c r="K905" s="99"/>
      <c r="L905" s="113"/>
      <c r="M905" s="113"/>
      <c r="N905" s="99"/>
      <c r="O905" s="99"/>
      <c r="P905" s="99"/>
      <c r="Q905" s="99"/>
      <c r="R905" s="99"/>
      <c r="S905" s="99"/>
      <c r="T905" s="99"/>
      <c r="U905" s="113"/>
      <c r="V905" s="99"/>
      <c r="W905" s="99"/>
      <c r="X905" s="99"/>
      <c r="Y905" s="99"/>
      <c r="Z905" s="99"/>
      <c r="AA905" s="99"/>
      <c r="AB905" s="99"/>
      <c r="AC905" s="99"/>
      <c r="AD905" s="99"/>
      <c r="AE905" s="99"/>
      <c r="AF905" s="99"/>
      <c r="AG905" s="99"/>
      <c r="AH905" s="99"/>
    </row>
    <row r="906" spans="1:34" ht="15.5" x14ac:dyDescent="0.35">
      <c r="A906" s="99"/>
      <c r="B906" s="99"/>
      <c r="C906" s="112"/>
      <c r="D906" s="99"/>
      <c r="E906" s="99"/>
      <c r="F906" s="99"/>
      <c r="G906" s="99"/>
      <c r="H906" s="99"/>
      <c r="I906" s="99"/>
      <c r="J906" s="99"/>
      <c r="K906" s="99"/>
      <c r="L906" s="113"/>
      <c r="M906" s="113"/>
      <c r="N906" s="99"/>
      <c r="O906" s="99"/>
      <c r="P906" s="99"/>
      <c r="Q906" s="99"/>
      <c r="R906" s="99"/>
      <c r="S906" s="99"/>
      <c r="T906" s="99"/>
      <c r="U906" s="113"/>
      <c r="V906" s="99"/>
      <c r="W906" s="99"/>
      <c r="X906" s="99"/>
      <c r="Y906" s="99"/>
      <c r="Z906" s="99"/>
      <c r="AA906" s="99"/>
      <c r="AB906" s="99"/>
      <c r="AC906" s="99"/>
      <c r="AD906" s="99"/>
      <c r="AE906" s="99"/>
      <c r="AF906" s="99"/>
      <c r="AG906" s="99"/>
      <c r="AH906" s="99"/>
    </row>
    <row r="907" spans="1:34" ht="15.5" x14ac:dyDescent="0.35">
      <c r="A907" s="99"/>
      <c r="B907" s="99"/>
      <c r="C907" s="112"/>
      <c r="D907" s="99"/>
      <c r="E907" s="99"/>
      <c r="F907" s="99"/>
      <c r="G907" s="99"/>
      <c r="H907" s="99"/>
      <c r="I907" s="99"/>
      <c r="J907" s="99"/>
      <c r="K907" s="99"/>
      <c r="L907" s="113"/>
      <c r="M907" s="113"/>
      <c r="N907" s="99"/>
      <c r="O907" s="99"/>
      <c r="P907" s="99"/>
      <c r="Q907" s="99"/>
      <c r="R907" s="99"/>
      <c r="S907" s="99"/>
      <c r="T907" s="99"/>
      <c r="U907" s="113"/>
      <c r="V907" s="99"/>
      <c r="W907" s="99"/>
      <c r="X907" s="99"/>
      <c r="Y907" s="99"/>
      <c r="Z907" s="99"/>
      <c r="AA907" s="99"/>
      <c r="AB907" s="99"/>
      <c r="AC907" s="99"/>
      <c r="AD907" s="99"/>
      <c r="AE907" s="99"/>
      <c r="AF907" s="99"/>
      <c r="AG907" s="99"/>
      <c r="AH907" s="99"/>
    </row>
    <row r="908" spans="1:34" ht="15.5" x14ac:dyDescent="0.35">
      <c r="A908" s="99"/>
      <c r="B908" s="99"/>
      <c r="C908" s="112"/>
      <c r="D908" s="99"/>
      <c r="E908" s="99"/>
      <c r="F908" s="99"/>
      <c r="G908" s="99"/>
      <c r="H908" s="99"/>
      <c r="I908" s="99"/>
      <c r="J908" s="99"/>
      <c r="K908" s="99"/>
      <c r="L908" s="113"/>
      <c r="M908" s="113"/>
      <c r="N908" s="99"/>
      <c r="O908" s="99"/>
      <c r="P908" s="99"/>
      <c r="Q908" s="99"/>
      <c r="R908" s="99"/>
      <c r="S908" s="99"/>
      <c r="T908" s="99"/>
      <c r="U908" s="113"/>
      <c r="V908" s="99"/>
      <c r="W908" s="99"/>
      <c r="X908" s="99"/>
      <c r="Y908" s="99"/>
      <c r="Z908" s="99"/>
      <c r="AA908" s="99"/>
      <c r="AB908" s="99"/>
      <c r="AC908" s="99"/>
      <c r="AD908" s="99"/>
      <c r="AE908" s="99"/>
      <c r="AF908" s="99"/>
      <c r="AG908" s="99"/>
      <c r="AH908" s="99"/>
    </row>
    <row r="909" spans="1:34" ht="15.5" x14ac:dyDescent="0.35">
      <c r="A909" s="99"/>
      <c r="B909" s="99"/>
      <c r="C909" s="112"/>
      <c r="D909" s="99"/>
      <c r="E909" s="99"/>
      <c r="F909" s="99"/>
      <c r="G909" s="99"/>
      <c r="H909" s="99"/>
      <c r="I909" s="99"/>
      <c r="J909" s="99"/>
      <c r="K909" s="99"/>
      <c r="L909" s="113"/>
      <c r="M909" s="113"/>
      <c r="N909" s="99"/>
      <c r="O909" s="99"/>
      <c r="P909" s="99"/>
      <c r="Q909" s="99"/>
      <c r="R909" s="99"/>
      <c r="S909" s="99"/>
      <c r="T909" s="99"/>
      <c r="U909" s="113"/>
      <c r="V909" s="99"/>
      <c r="W909" s="99"/>
      <c r="X909" s="99"/>
      <c r="Y909" s="99"/>
      <c r="Z909" s="99"/>
      <c r="AA909" s="99"/>
      <c r="AB909" s="99"/>
      <c r="AC909" s="99"/>
      <c r="AD909" s="99"/>
      <c r="AE909" s="99"/>
      <c r="AF909" s="99"/>
      <c r="AG909" s="99"/>
      <c r="AH909" s="99"/>
    </row>
    <row r="910" spans="1:34" ht="15.5" x14ac:dyDescent="0.35">
      <c r="A910" s="99"/>
      <c r="B910" s="99"/>
      <c r="C910" s="112"/>
      <c r="D910" s="99"/>
      <c r="E910" s="99"/>
      <c r="F910" s="99"/>
      <c r="G910" s="99"/>
      <c r="H910" s="99"/>
      <c r="I910" s="99"/>
      <c r="J910" s="99"/>
      <c r="K910" s="99"/>
      <c r="L910" s="113"/>
      <c r="M910" s="113"/>
      <c r="N910" s="99"/>
      <c r="O910" s="99"/>
      <c r="P910" s="99"/>
      <c r="Q910" s="99"/>
      <c r="R910" s="99"/>
      <c r="S910" s="99"/>
      <c r="T910" s="99"/>
      <c r="U910" s="113"/>
      <c r="V910" s="99"/>
      <c r="W910" s="99"/>
      <c r="X910" s="99"/>
      <c r="Y910" s="99"/>
      <c r="Z910" s="99"/>
      <c r="AA910" s="99"/>
      <c r="AB910" s="99"/>
      <c r="AC910" s="99"/>
      <c r="AD910" s="99"/>
      <c r="AE910" s="99"/>
      <c r="AF910" s="99"/>
      <c r="AG910" s="99"/>
      <c r="AH910" s="99"/>
    </row>
    <row r="911" spans="1:34" ht="15.5" x14ac:dyDescent="0.35">
      <c r="A911" s="99"/>
      <c r="B911" s="99"/>
      <c r="C911" s="112"/>
      <c r="D911" s="99"/>
      <c r="E911" s="99"/>
      <c r="F911" s="99"/>
      <c r="G911" s="99"/>
      <c r="H911" s="99"/>
      <c r="I911" s="99"/>
      <c r="J911" s="99"/>
      <c r="K911" s="99"/>
      <c r="L911" s="113"/>
      <c r="M911" s="113"/>
      <c r="N911" s="99"/>
      <c r="O911" s="99"/>
      <c r="P911" s="99"/>
      <c r="Q911" s="99"/>
      <c r="R911" s="99"/>
      <c r="S911" s="99"/>
      <c r="T911" s="99"/>
      <c r="U911" s="113"/>
      <c r="V911" s="99"/>
      <c r="W911" s="99"/>
      <c r="X911" s="99"/>
      <c r="Y911" s="99"/>
      <c r="Z911" s="99"/>
      <c r="AA911" s="99"/>
      <c r="AB911" s="99"/>
      <c r="AC911" s="99"/>
      <c r="AD911" s="99"/>
      <c r="AE911" s="99"/>
      <c r="AF911" s="99"/>
      <c r="AG911" s="99"/>
      <c r="AH911" s="99"/>
    </row>
    <row r="912" spans="1:34" ht="15.5" x14ac:dyDescent="0.35">
      <c r="A912" s="99"/>
      <c r="B912" s="99"/>
      <c r="C912" s="112"/>
      <c r="D912" s="99"/>
      <c r="E912" s="99"/>
      <c r="F912" s="99"/>
      <c r="G912" s="99"/>
      <c r="H912" s="99"/>
      <c r="I912" s="99"/>
      <c r="J912" s="99"/>
      <c r="K912" s="99"/>
      <c r="L912" s="113"/>
      <c r="M912" s="113"/>
      <c r="N912" s="99"/>
      <c r="O912" s="99"/>
      <c r="P912" s="99"/>
      <c r="Q912" s="99"/>
      <c r="R912" s="99"/>
      <c r="S912" s="99"/>
      <c r="T912" s="99"/>
      <c r="U912" s="113"/>
      <c r="V912" s="99"/>
      <c r="W912" s="99"/>
      <c r="X912" s="99"/>
      <c r="Y912" s="99"/>
      <c r="Z912" s="99"/>
      <c r="AA912" s="99"/>
      <c r="AB912" s="99"/>
      <c r="AC912" s="99"/>
      <c r="AD912" s="99"/>
      <c r="AE912" s="99"/>
      <c r="AF912" s="99"/>
      <c r="AG912" s="99"/>
      <c r="AH912" s="99"/>
    </row>
    <row r="913" spans="1:34" ht="15.5" x14ac:dyDescent="0.35">
      <c r="A913" s="99"/>
      <c r="B913" s="99"/>
      <c r="C913" s="112"/>
      <c r="D913" s="99"/>
      <c r="E913" s="99"/>
      <c r="F913" s="99"/>
      <c r="G913" s="99"/>
      <c r="H913" s="99"/>
      <c r="I913" s="99"/>
      <c r="J913" s="99"/>
      <c r="K913" s="99"/>
      <c r="L913" s="113"/>
      <c r="M913" s="113"/>
      <c r="N913" s="99"/>
      <c r="O913" s="99"/>
      <c r="P913" s="99"/>
      <c r="Q913" s="99"/>
      <c r="R913" s="99"/>
      <c r="S913" s="99"/>
      <c r="T913" s="99"/>
      <c r="U913" s="113"/>
      <c r="V913" s="99"/>
      <c r="W913" s="99"/>
      <c r="X913" s="99"/>
      <c r="Y913" s="99"/>
      <c r="Z913" s="99"/>
      <c r="AA913" s="99"/>
      <c r="AB913" s="99"/>
      <c r="AC913" s="99"/>
      <c r="AD913" s="99"/>
      <c r="AE913" s="99"/>
      <c r="AF913" s="99"/>
      <c r="AG913" s="99"/>
      <c r="AH913" s="99"/>
    </row>
    <row r="914" spans="1:34" ht="15.5" x14ac:dyDescent="0.35">
      <c r="A914" s="99"/>
      <c r="B914" s="99"/>
      <c r="C914" s="112"/>
      <c r="D914" s="99"/>
      <c r="E914" s="99"/>
      <c r="F914" s="99"/>
      <c r="G914" s="99"/>
      <c r="H914" s="99"/>
      <c r="I914" s="99"/>
      <c r="J914" s="99"/>
      <c r="K914" s="99"/>
      <c r="L914" s="113"/>
      <c r="M914" s="113"/>
      <c r="N914" s="99"/>
      <c r="O914" s="99"/>
      <c r="P914" s="99"/>
      <c r="Q914" s="99"/>
      <c r="R914" s="99"/>
      <c r="S914" s="99"/>
      <c r="T914" s="99"/>
      <c r="U914" s="113"/>
      <c r="V914" s="99"/>
      <c r="W914" s="99"/>
      <c r="X914" s="99"/>
      <c r="Y914" s="99"/>
      <c r="Z914" s="99"/>
      <c r="AA914" s="99"/>
      <c r="AB914" s="99"/>
      <c r="AC914" s="99"/>
      <c r="AD914" s="99"/>
      <c r="AE914" s="99"/>
      <c r="AF914" s="99"/>
      <c r="AG914" s="99"/>
      <c r="AH914" s="99"/>
    </row>
    <row r="915" spans="1:34" ht="15.5" x14ac:dyDescent="0.35">
      <c r="A915" s="99"/>
      <c r="B915" s="99"/>
      <c r="C915" s="112"/>
      <c r="D915" s="99"/>
      <c r="E915" s="99"/>
      <c r="F915" s="99"/>
      <c r="G915" s="99"/>
      <c r="H915" s="99"/>
      <c r="I915" s="99"/>
      <c r="J915" s="99"/>
      <c r="K915" s="99"/>
      <c r="L915" s="113"/>
      <c r="M915" s="113"/>
      <c r="N915" s="99"/>
      <c r="O915" s="99"/>
      <c r="P915" s="99"/>
      <c r="Q915" s="99"/>
      <c r="R915" s="99"/>
      <c r="S915" s="99"/>
      <c r="T915" s="99"/>
      <c r="U915" s="113"/>
      <c r="V915" s="99"/>
      <c r="W915" s="99"/>
      <c r="X915" s="99"/>
      <c r="Y915" s="99"/>
      <c r="Z915" s="99"/>
      <c r="AA915" s="99"/>
      <c r="AB915" s="99"/>
      <c r="AC915" s="99"/>
      <c r="AD915" s="99"/>
      <c r="AE915" s="99"/>
      <c r="AF915" s="99"/>
      <c r="AG915" s="99"/>
      <c r="AH915" s="99"/>
    </row>
    <row r="916" spans="1:34" ht="15.5" x14ac:dyDescent="0.35">
      <c r="A916" s="99"/>
      <c r="B916" s="99"/>
      <c r="C916" s="112"/>
      <c r="D916" s="99"/>
      <c r="E916" s="99"/>
      <c r="F916" s="99"/>
      <c r="G916" s="99"/>
      <c r="H916" s="99"/>
      <c r="I916" s="99"/>
      <c r="J916" s="99"/>
      <c r="K916" s="99"/>
      <c r="L916" s="113"/>
      <c r="M916" s="113"/>
      <c r="N916" s="99"/>
      <c r="O916" s="99"/>
      <c r="P916" s="99"/>
      <c r="Q916" s="99"/>
      <c r="R916" s="99"/>
      <c r="S916" s="99"/>
      <c r="T916" s="99"/>
      <c r="U916" s="113"/>
      <c r="V916" s="99"/>
      <c r="W916" s="99"/>
      <c r="X916" s="99"/>
      <c r="Y916" s="99"/>
      <c r="Z916" s="99"/>
      <c r="AA916" s="99"/>
      <c r="AB916" s="99"/>
      <c r="AC916" s="99"/>
      <c r="AD916" s="99"/>
      <c r="AE916" s="99"/>
      <c r="AF916" s="99"/>
      <c r="AG916" s="99"/>
      <c r="AH916" s="99"/>
    </row>
    <row r="917" spans="1:34" ht="15.5" x14ac:dyDescent="0.35">
      <c r="A917" s="99"/>
      <c r="B917" s="99"/>
      <c r="C917" s="112"/>
      <c r="D917" s="99"/>
      <c r="E917" s="99"/>
      <c r="F917" s="99"/>
      <c r="G917" s="99"/>
      <c r="H917" s="99"/>
      <c r="I917" s="99"/>
      <c r="J917" s="99"/>
      <c r="K917" s="99"/>
      <c r="L917" s="113"/>
      <c r="M917" s="113"/>
      <c r="N917" s="99"/>
      <c r="O917" s="99"/>
      <c r="P917" s="99"/>
      <c r="Q917" s="99"/>
      <c r="R917" s="99"/>
      <c r="S917" s="99"/>
      <c r="T917" s="99"/>
      <c r="U917" s="113"/>
      <c r="V917" s="99"/>
      <c r="W917" s="99"/>
      <c r="X917" s="99"/>
      <c r="Y917" s="99"/>
      <c r="Z917" s="99"/>
      <c r="AA917" s="99"/>
      <c r="AB917" s="99"/>
      <c r="AC917" s="99"/>
      <c r="AD917" s="99"/>
      <c r="AE917" s="99"/>
      <c r="AF917" s="99"/>
      <c r="AG917" s="99"/>
      <c r="AH917" s="99"/>
    </row>
    <row r="918" spans="1:34" ht="15.5" x14ac:dyDescent="0.35">
      <c r="A918" s="99"/>
      <c r="B918" s="99"/>
      <c r="C918" s="112"/>
      <c r="D918" s="99"/>
      <c r="E918" s="99"/>
      <c r="F918" s="99"/>
      <c r="G918" s="99"/>
      <c r="H918" s="99"/>
      <c r="I918" s="99"/>
      <c r="J918" s="99"/>
      <c r="K918" s="99"/>
      <c r="L918" s="113"/>
      <c r="M918" s="113"/>
      <c r="N918" s="99"/>
      <c r="O918" s="99"/>
      <c r="P918" s="99"/>
      <c r="Q918" s="99"/>
      <c r="R918" s="99"/>
      <c r="S918" s="99"/>
      <c r="T918" s="99"/>
      <c r="U918" s="113"/>
      <c r="V918" s="99"/>
      <c r="W918" s="99"/>
      <c r="X918" s="99"/>
      <c r="Y918" s="99"/>
      <c r="Z918" s="99"/>
      <c r="AA918" s="99"/>
      <c r="AB918" s="99"/>
      <c r="AC918" s="99"/>
      <c r="AD918" s="99"/>
      <c r="AE918" s="99"/>
      <c r="AF918" s="99"/>
      <c r="AG918" s="99"/>
      <c r="AH918" s="99"/>
    </row>
    <row r="919" spans="1:34" ht="15.5" x14ac:dyDescent="0.35">
      <c r="A919" s="99"/>
      <c r="B919" s="99"/>
      <c r="C919" s="112"/>
      <c r="D919" s="99"/>
      <c r="E919" s="99"/>
      <c r="F919" s="99"/>
      <c r="G919" s="99"/>
      <c r="H919" s="99"/>
      <c r="I919" s="99"/>
      <c r="J919" s="99"/>
      <c r="K919" s="99"/>
      <c r="L919" s="113"/>
      <c r="M919" s="113"/>
      <c r="N919" s="99"/>
      <c r="O919" s="99"/>
      <c r="P919" s="99"/>
      <c r="Q919" s="99"/>
      <c r="R919" s="99"/>
      <c r="S919" s="99"/>
      <c r="T919" s="99"/>
      <c r="U919" s="113"/>
      <c r="V919" s="99"/>
      <c r="W919" s="99"/>
      <c r="X919" s="99"/>
      <c r="Y919" s="99"/>
      <c r="Z919" s="99"/>
      <c r="AA919" s="99"/>
      <c r="AB919" s="99"/>
      <c r="AC919" s="99"/>
      <c r="AD919" s="99"/>
      <c r="AE919" s="99"/>
      <c r="AF919" s="99"/>
      <c r="AG919" s="99"/>
      <c r="AH919" s="99"/>
    </row>
    <row r="920" spans="1:34" ht="15.5" x14ac:dyDescent="0.35">
      <c r="A920" s="99"/>
      <c r="B920" s="99"/>
      <c r="C920" s="112"/>
      <c r="D920" s="99"/>
      <c r="E920" s="99"/>
      <c r="F920" s="99"/>
      <c r="G920" s="99"/>
      <c r="H920" s="99"/>
      <c r="I920" s="99"/>
      <c r="J920" s="99"/>
      <c r="K920" s="99"/>
      <c r="L920" s="113"/>
      <c r="M920" s="113"/>
      <c r="N920" s="99"/>
      <c r="O920" s="99"/>
      <c r="P920" s="99"/>
      <c r="Q920" s="99"/>
      <c r="R920" s="99"/>
      <c r="S920" s="99"/>
      <c r="T920" s="99"/>
      <c r="U920" s="113"/>
      <c r="V920" s="99"/>
      <c r="W920" s="99"/>
      <c r="X920" s="99"/>
      <c r="Y920" s="99"/>
      <c r="Z920" s="99"/>
      <c r="AA920" s="99"/>
      <c r="AB920" s="99"/>
      <c r="AC920" s="99"/>
      <c r="AD920" s="99"/>
      <c r="AE920" s="99"/>
      <c r="AF920" s="99"/>
      <c r="AG920" s="99"/>
      <c r="AH920" s="99"/>
    </row>
    <row r="921" spans="1:34" ht="15.5" x14ac:dyDescent="0.35">
      <c r="A921" s="99"/>
      <c r="B921" s="99"/>
      <c r="C921" s="112"/>
      <c r="D921" s="99"/>
      <c r="E921" s="99"/>
      <c r="F921" s="99"/>
      <c r="G921" s="99"/>
      <c r="H921" s="99"/>
      <c r="I921" s="99"/>
      <c r="J921" s="99"/>
      <c r="K921" s="99"/>
      <c r="L921" s="113"/>
      <c r="M921" s="113"/>
      <c r="N921" s="99"/>
      <c r="O921" s="99"/>
      <c r="P921" s="99"/>
      <c r="Q921" s="99"/>
      <c r="R921" s="99"/>
      <c r="S921" s="99"/>
      <c r="T921" s="99"/>
      <c r="U921" s="113"/>
      <c r="V921" s="99"/>
      <c r="W921" s="99"/>
      <c r="X921" s="99"/>
      <c r="Y921" s="99"/>
      <c r="Z921" s="99"/>
      <c r="AA921" s="99"/>
      <c r="AB921" s="99"/>
      <c r="AC921" s="99"/>
      <c r="AD921" s="99"/>
      <c r="AE921" s="99"/>
      <c r="AF921" s="99"/>
      <c r="AG921" s="99"/>
      <c r="AH921" s="99"/>
    </row>
    <row r="922" spans="1:34" ht="15.5" x14ac:dyDescent="0.35">
      <c r="A922" s="99"/>
      <c r="B922" s="99"/>
      <c r="C922" s="112"/>
      <c r="D922" s="99"/>
      <c r="E922" s="99"/>
      <c r="F922" s="99"/>
      <c r="G922" s="99"/>
      <c r="H922" s="99"/>
      <c r="I922" s="99"/>
      <c r="J922" s="99"/>
      <c r="K922" s="99"/>
      <c r="L922" s="113"/>
      <c r="M922" s="113"/>
      <c r="N922" s="99"/>
      <c r="O922" s="99"/>
      <c r="P922" s="99"/>
      <c r="Q922" s="99"/>
      <c r="R922" s="99"/>
      <c r="S922" s="99"/>
      <c r="T922" s="99"/>
      <c r="U922" s="113"/>
      <c r="V922" s="99"/>
      <c r="W922" s="99"/>
      <c r="X922" s="99"/>
      <c r="Y922" s="99"/>
      <c r="Z922" s="99"/>
      <c r="AA922" s="99"/>
      <c r="AB922" s="99"/>
      <c r="AC922" s="99"/>
      <c r="AD922" s="99"/>
      <c r="AE922" s="99"/>
      <c r="AF922" s="99"/>
      <c r="AG922" s="99"/>
      <c r="AH922" s="99"/>
    </row>
    <row r="923" spans="1:34" ht="15.5" x14ac:dyDescent="0.35">
      <c r="A923" s="99"/>
      <c r="B923" s="99"/>
      <c r="C923" s="112"/>
      <c r="D923" s="99"/>
      <c r="E923" s="99"/>
      <c r="F923" s="99"/>
      <c r="G923" s="99"/>
      <c r="H923" s="99"/>
      <c r="I923" s="99"/>
      <c r="J923" s="99"/>
      <c r="K923" s="99"/>
      <c r="L923" s="113"/>
      <c r="M923" s="113"/>
      <c r="N923" s="99"/>
      <c r="O923" s="99"/>
      <c r="P923" s="99"/>
      <c r="Q923" s="99"/>
      <c r="R923" s="99"/>
      <c r="S923" s="99"/>
      <c r="T923" s="99"/>
      <c r="U923" s="113"/>
      <c r="V923" s="99"/>
      <c r="W923" s="99"/>
      <c r="X923" s="99"/>
      <c r="Y923" s="99"/>
      <c r="Z923" s="99"/>
      <c r="AA923" s="99"/>
      <c r="AB923" s="99"/>
      <c r="AC923" s="99"/>
      <c r="AD923" s="99"/>
      <c r="AE923" s="99"/>
      <c r="AF923" s="99"/>
      <c r="AG923" s="99"/>
      <c r="AH923" s="99"/>
    </row>
    <row r="924" spans="1:34" ht="15.5" x14ac:dyDescent="0.35">
      <c r="A924" s="99"/>
      <c r="B924" s="99"/>
      <c r="C924" s="112"/>
      <c r="D924" s="99"/>
      <c r="E924" s="99"/>
      <c r="F924" s="99"/>
      <c r="G924" s="99"/>
      <c r="H924" s="99"/>
      <c r="I924" s="99"/>
      <c r="J924" s="99"/>
      <c r="K924" s="99"/>
      <c r="L924" s="113"/>
      <c r="M924" s="113"/>
      <c r="N924" s="99"/>
      <c r="O924" s="99"/>
      <c r="P924" s="99"/>
      <c r="Q924" s="99"/>
      <c r="R924" s="99"/>
      <c r="S924" s="99"/>
      <c r="T924" s="99"/>
      <c r="U924" s="113"/>
      <c r="V924" s="99"/>
      <c r="W924" s="99"/>
      <c r="X924" s="99"/>
      <c r="Y924" s="99"/>
      <c r="Z924" s="99"/>
      <c r="AA924" s="99"/>
      <c r="AB924" s="99"/>
      <c r="AC924" s="99"/>
      <c r="AD924" s="99"/>
      <c r="AE924" s="99"/>
      <c r="AF924" s="99"/>
      <c r="AG924" s="99"/>
      <c r="AH924" s="99"/>
    </row>
    <row r="925" spans="1:34" ht="15.5" x14ac:dyDescent="0.35">
      <c r="A925" s="99"/>
      <c r="B925" s="99"/>
      <c r="C925" s="112"/>
      <c r="D925" s="99"/>
      <c r="E925" s="99"/>
      <c r="F925" s="99"/>
      <c r="G925" s="99"/>
      <c r="H925" s="99"/>
      <c r="I925" s="99"/>
      <c r="J925" s="99"/>
      <c r="K925" s="99"/>
      <c r="L925" s="113"/>
      <c r="M925" s="113"/>
      <c r="N925" s="99"/>
      <c r="O925" s="99"/>
      <c r="P925" s="99"/>
      <c r="Q925" s="99"/>
      <c r="R925" s="99"/>
      <c r="S925" s="99"/>
      <c r="T925" s="99"/>
      <c r="U925" s="113"/>
      <c r="V925" s="99"/>
      <c r="W925" s="99"/>
      <c r="X925" s="99"/>
      <c r="Y925" s="99"/>
      <c r="Z925" s="99"/>
      <c r="AA925" s="99"/>
      <c r="AB925" s="99"/>
      <c r="AC925" s="99"/>
      <c r="AD925" s="99"/>
      <c r="AE925" s="99"/>
      <c r="AF925" s="99"/>
      <c r="AG925" s="99"/>
      <c r="AH925" s="99"/>
    </row>
    <row r="926" spans="1:34" ht="15.5" x14ac:dyDescent="0.35">
      <c r="A926" s="99"/>
      <c r="B926" s="99"/>
      <c r="C926" s="112"/>
      <c r="D926" s="99"/>
      <c r="E926" s="99"/>
      <c r="F926" s="99"/>
      <c r="G926" s="99"/>
      <c r="H926" s="99"/>
      <c r="I926" s="99"/>
      <c r="J926" s="99"/>
      <c r="K926" s="99"/>
      <c r="L926" s="113"/>
      <c r="M926" s="113"/>
      <c r="N926" s="99"/>
      <c r="O926" s="99"/>
      <c r="P926" s="99"/>
      <c r="Q926" s="99"/>
      <c r="R926" s="99"/>
      <c r="S926" s="99"/>
      <c r="T926" s="99"/>
      <c r="U926" s="113"/>
      <c r="V926" s="99"/>
      <c r="W926" s="99"/>
      <c r="X926" s="99"/>
      <c r="Y926" s="99"/>
      <c r="Z926" s="99"/>
      <c r="AA926" s="99"/>
      <c r="AB926" s="99"/>
      <c r="AC926" s="99"/>
      <c r="AD926" s="99"/>
      <c r="AE926" s="99"/>
      <c r="AF926" s="99"/>
      <c r="AG926" s="99"/>
      <c r="AH926" s="99"/>
    </row>
    <row r="927" spans="1:34" ht="15.5" x14ac:dyDescent="0.35">
      <c r="A927" s="99"/>
      <c r="B927" s="99"/>
      <c r="C927" s="112"/>
      <c r="D927" s="99"/>
      <c r="E927" s="99"/>
      <c r="F927" s="99"/>
      <c r="G927" s="99"/>
      <c r="H927" s="99"/>
      <c r="I927" s="99"/>
      <c r="J927" s="99"/>
      <c r="K927" s="99"/>
      <c r="L927" s="113"/>
      <c r="M927" s="113"/>
      <c r="N927" s="99"/>
      <c r="O927" s="99"/>
      <c r="P927" s="99"/>
      <c r="Q927" s="99"/>
      <c r="R927" s="99"/>
      <c r="S927" s="99"/>
      <c r="T927" s="99"/>
      <c r="U927" s="113"/>
      <c r="V927" s="99"/>
      <c r="W927" s="99"/>
      <c r="X927" s="99"/>
      <c r="Y927" s="99"/>
      <c r="Z927" s="99"/>
      <c r="AA927" s="99"/>
      <c r="AB927" s="99"/>
      <c r="AC927" s="99"/>
      <c r="AD927" s="99"/>
      <c r="AE927" s="99"/>
      <c r="AF927" s="99"/>
      <c r="AG927" s="99"/>
      <c r="AH927" s="99"/>
    </row>
    <row r="928" spans="1:34" ht="15.5" x14ac:dyDescent="0.35">
      <c r="A928" s="99"/>
      <c r="B928" s="99"/>
      <c r="C928" s="112"/>
      <c r="D928" s="99"/>
      <c r="E928" s="99"/>
      <c r="F928" s="99"/>
      <c r="G928" s="99"/>
      <c r="H928" s="99"/>
      <c r="I928" s="99"/>
      <c r="J928" s="99"/>
      <c r="K928" s="99"/>
      <c r="L928" s="113"/>
      <c r="M928" s="113"/>
      <c r="N928" s="99"/>
      <c r="O928" s="99"/>
      <c r="P928" s="99"/>
      <c r="Q928" s="99"/>
      <c r="R928" s="99"/>
      <c r="S928" s="99"/>
      <c r="T928" s="99"/>
      <c r="U928" s="113"/>
      <c r="V928" s="99"/>
      <c r="W928" s="99"/>
      <c r="X928" s="99"/>
      <c r="Y928" s="99"/>
      <c r="Z928" s="99"/>
      <c r="AA928" s="99"/>
      <c r="AB928" s="99"/>
      <c r="AC928" s="99"/>
      <c r="AD928" s="99"/>
      <c r="AE928" s="99"/>
      <c r="AF928" s="99"/>
      <c r="AG928" s="99"/>
      <c r="AH928" s="99"/>
    </row>
    <row r="929" spans="1:34" ht="15.5" x14ac:dyDescent="0.35">
      <c r="A929" s="99"/>
      <c r="B929" s="99"/>
      <c r="C929" s="112"/>
      <c r="D929" s="99"/>
      <c r="E929" s="99"/>
      <c r="F929" s="99"/>
      <c r="G929" s="99"/>
      <c r="H929" s="99"/>
      <c r="I929" s="99"/>
      <c r="J929" s="99"/>
      <c r="K929" s="99"/>
      <c r="L929" s="113"/>
      <c r="M929" s="113"/>
      <c r="N929" s="99"/>
      <c r="O929" s="99"/>
      <c r="P929" s="99"/>
      <c r="Q929" s="99"/>
      <c r="R929" s="99"/>
      <c r="S929" s="99"/>
      <c r="T929" s="99"/>
      <c r="U929" s="113"/>
      <c r="V929" s="99"/>
      <c r="W929" s="99"/>
      <c r="X929" s="99"/>
      <c r="Y929" s="99"/>
      <c r="Z929" s="99"/>
      <c r="AA929" s="99"/>
      <c r="AB929" s="99"/>
      <c r="AC929" s="99"/>
      <c r="AD929" s="99"/>
      <c r="AE929" s="99"/>
      <c r="AF929" s="99"/>
      <c r="AG929" s="99"/>
      <c r="AH929" s="99"/>
    </row>
    <row r="930" spans="1:34" ht="15.5" x14ac:dyDescent="0.35">
      <c r="A930" s="99"/>
      <c r="B930" s="99"/>
      <c r="C930" s="112"/>
      <c r="D930" s="99"/>
      <c r="E930" s="99"/>
      <c r="F930" s="99"/>
      <c r="G930" s="99"/>
      <c r="H930" s="99"/>
      <c r="I930" s="99"/>
      <c r="J930" s="99"/>
      <c r="K930" s="99"/>
      <c r="L930" s="113"/>
      <c r="M930" s="113"/>
      <c r="N930" s="99"/>
      <c r="O930" s="99"/>
      <c r="P930" s="99"/>
      <c r="Q930" s="99"/>
      <c r="R930" s="99"/>
      <c r="S930" s="99"/>
      <c r="T930" s="99"/>
      <c r="U930" s="113"/>
      <c r="V930" s="99"/>
      <c r="W930" s="99"/>
      <c r="X930" s="99"/>
      <c r="Y930" s="99"/>
      <c r="Z930" s="99"/>
      <c r="AA930" s="99"/>
      <c r="AB930" s="99"/>
      <c r="AC930" s="99"/>
      <c r="AD930" s="99"/>
      <c r="AE930" s="99"/>
      <c r="AF930" s="99"/>
      <c r="AG930" s="99"/>
      <c r="AH930" s="99"/>
    </row>
    <row r="931" spans="1:34" ht="15.5" x14ac:dyDescent="0.35">
      <c r="A931" s="99"/>
      <c r="B931" s="99"/>
      <c r="C931" s="112"/>
      <c r="D931" s="99"/>
      <c r="E931" s="99"/>
      <c r="F931" s="99"/>
      <c r="G931" s="99"/>
      <c r="H931" s="99"/>
      <c r="I931" s="99"/>
      <c r="J931" s="99"/>
      <c r="K931" s="99"/>
      <c r="L931" s="113"/>
      <c r="M931" s="113"/>
      <c r="N931" s="99"/>
      <c r="O931" s="99"/>
      <c r="P931" s="99"/>
      <c r="Q931" s="99"/>
      <c r="R931" s="99"/>
      <c r="S931" s="99"/>
      <c r="T931" s="99"/>
      <c r="U931" s="113"/>
      <c r="V931" s="99"/>
      <c r="W931" s="99"/>
      <c r="X931" s="99"/>
      <c r="Y931" s="99"/>
      <c r="Z931" s="99"/>
      <c r="AA931" s="99"/>
      <c r="AB931" s="99"/>
      <c r="AC931" s="99"/>
      <c r="AD931" s="99"/>
      <c r="AE931" s="99"/>
      <c r="AF931" s="99"/>
      <c r="AG931" s="99"/>
      <c r="AH931" s="99"/>
    </row>
    <row r="932" spans="1:34" ht="15.5" x14ac:dyDescent="0.35">
      <c r="A932" s="99"/>
      <c r="B932" s="99"/>
      <c r="C932" s="112"/>
      <c r="D932" s="99"/>
      <c r="E932" s="99"/>
      <c r="F932" s="99"/>
      <c r="G932" s="99"/>
      <c r="H932" s="99"/>
      <c r="I932" s="99"/>
      <c r="J932" s="99"/>
      <c r="K932" s="99"/>
      <c r="L932" s="113"/>
      <c r="M932" s="113"/>
      <c r="N932" s="99"/>
      <c r="O932" s="99"/>
      <c r="P932" s="99"/>
      <c r="Q932" s="99"/>
      <c r="R932" s="99"/>
      <c r="S932" s="99"/>
      <c r="T932" s="99"/>
      <c r="U932" s="113"/>
      <c r="V932" s="99"/>
      <c r="W932" s="99"/>
      <c r="X932" s="99"/>
      <c r="Y932" s="99"/>
      <c r="Z932" s="99"/>
      <c r="AA932" s="99"/>
      <c r="AB932" s="99"/>
      <c r="AC932" s="99"/>
      <c r="AD932" s="99"/>
      <c r="AE932" s="99"/>
      <c r="AF932" s="99"/>
      <c r="AG932" s="99"/>
      <c r="AH932" s="99"/>
    </row>
    <row r="933" spans="1:34" ht="15.5" x14ac:dyDescent="0.35">
      <c r="A933" s="99"/>
      <c r="B933" s="99"/>
      <c r="C933" s="112"/>
      <c r="D933" s="99"/>
      <c r="E933" s="99"/>
      <c r="F933" s="99"/>
      <c r="G933" s="99"/>
      <c r="H933" s="99"/>
      <c r="I933" s="99"/>
      <c r="J933" s="99"/>
      <c r="K933" s="99"/>
      <c r="L933" s="113"/>
      <c r="M933" s="113"/>
      <c r="N933" s="99"/>
      <c r="O933" s="99"/>
      <c r="P933" s="99"/>
      <c r="Q933" s="99"/>
      <c r="R933" s="99"/>
      <c r="S933" s="99"/>
      <c r="T933" s="99"/>
      <c r="U933" s="113"/>
      <c r="V933" s="99"/>
      <c r="W933" s="99"/>
      <c r="X933" s="99"/>
      <c r="Y933" s="99"/>
      <c r="Z933" s="99"/>
      <c r="AA933" s="99"/>
      <c r="AB933" s="99"/>
      <c r="AC933" s="99"/>
      <c r="AD933" s="99"/>
      <c r="AE933" s="99"/>
      <c r="AF933" s="99"/>
      <c r="AG933" s="99"/>
      <c r="AH933" s="99"/>
    </row>
    <row r="934" spans="1:34" ht="15.5" x14ac:dyDescent="0.35">
      <c r="A934" s="99"/>
      <c r="B934" s="99"/>
      <c r="C934" s="112"/>
      <c r="D934" s="99"/>
      <c r="E934" s="99"/>
      <c r="F934" s="99"/>
      <c r="G934" s="99"/>
      <c r="H934" s="99"/>
      <c r="I934" s="99"/>
      <c r="J934" s="99"/>
      <c r="K934" s="99"/>
      <c r="L934" s="113"/>
      <c r="M934" s="113"/>
      <c r="N934" s="99"/>
      <c r="O934" s="99"/>
      <c r="P934" s="99"/>
      <c r="Q934" s="99"/>
      <c r="R934" s="99"/>
      <c r="S934" s="99"/>
      <c r="T934" s="99"/>
      <c r="U934" s="113"/>
      <c r="V934" s="99"/>
      <c r="W934" s="99"/>
      <c r="X934" s="99"/>
      <c r="Y934" s="99"/>
      <c r="Z934" s="99"/>
      <c r="AA934" s="99"/>
      <c r="AB934" s="99"/>
      <c r="AC934" s="99"/>
      <c r="AD934" s="99"/>
      <c r="AE934" s="99"/>
      <c r="AF934" s="99"/>
      <c r="AG934" s="99"/>
      <c r="AH934" s="99"/>
    </row>
    <row r="935" spans="1:34" ht="15.5" x14ac:dyDescent="0.35">
      <c r="A935" s="99"/>
      <c r="B935" s="99"/>
      <c r="C935" s="112"/>
      <c r="D935" s="99"/>
      <c r="E935" s="99"/>
      <c r="F935" s="99"/>
      <c r="G935" s="99"/>
      <c r="H935" s="99"/>
      <c r="I935" s="99"/>
      <c r="J935" s="99"/>
      <c r="K935" s="99"/>
      <c r="L935" s="113"/>
      <c r="M935" s="113"/>
      <c r="N935" s="99"/>
      <c r="O935" s="99"/>
      <c r="P935" s="99"/>
      <c r="Q935" s="99"/>
      <c r="R935" s="99"/>
      <c r="S935" s="99"/>
      <c r="T935" s="99"/>
      <c r="U935" s="113"/>
      <c r="V935" s="99"/>
      <c r="W935" s="99"/>
      <c r="X935" s="99"/>
      <c r="Y935" s="99"/>
      <c r="Z935" s="99"/>
      <c r="AA935" s="99"/>
      <c r="AB935" s="99"/>
      <c r="AC935" s="99"/>
      <c r="AD935" s="99"/>
      <c r="AE935" s="99"/>
      <c r="AF935" s="99"/>
      <c r="AG935" s="99"/>
      <c r="AH935" s="99"/>
    </row>
    <row r="936" spans="1:34" ht="15.5" x14ac:dyDescent="0.35">
      <c r="A936" s="99"/>
      <c r="B936" s="99"/>
      <c r="C936" s="112"/>
      <c r="D936" s="99"/>
      <c r="E936" s="99"/>
      <c r="F936" s="99"/>
      <c r="G936" s="99"/>
      <c r="H936" s="99"/>
      <c r="I936" s="99"/>
      <c r="J936" s="99"/>
      <c r="K936" s="99"/>
      <c r="L936" s="113"/>
      <c r="M936" s="113"/>
      <c r="N936" s="99"/>
      <c r="O936" s="99"/>
      <c r="P936" s="99"/>
      <c r="Q936" s="99"/>
      <c r="R936" s="99"/>
      <c r="S936" s="99"/>
      <c r="T936" s="99"/>
      <c r="U936" s="113"/>
      <c r="V936" s="99"/>
      <c r="W936" s="99"/>
      <c r="X936" s="99"/>
      <c r="Y936" s="99"/>
      <c r="Z936" s="99"/>
      <c r="AA936" s="99"/>
      <c r="AB936" s="99"/>
      <c r="AC936" s="99"/>
      <c r="AD936" s="99"/>
      <c r="AE936" s="99"/>
      <c r="AF936" s="99"/>
      <c r="AG936" s="99"/>
      <c r="AH936" s="99"/>
    </row>
    <row r="937" spans="1:34" ht="15.5" x14ac:dyDescent="0.35">
      <c r="A937" s="99"/>
      <c r="B937" s="99"/>
      <c r="C937" s="112"/>
      <c r="D937" s="99"/>
      <c r="E937" s="99"/>
      <c r="F937" s="99"/>
      <c r="G937" s="99"/>
      <c r="H937" s="99"/>
      <c r="I937" s="99"/>
      <c r="J937" s="99"/>
      <c r="K937" s="99"/>
      <c r="L937" s="113"/>
      <c r="M937" s="113"/>
      <c r="N937" s="99"/>
      <c r="O937" s="99"/>
      <c r="P937" s="99"/>
      <c r="Q937" s="99"/>
      <c r="R937" s="99"/>
      <c r="S937" s="99"/>
      <c r="T937" s="99"/>
      <c r="U937" s="113"/>
      <c r="V937" s="99"/>
      <c r="W937" s="99"/>
      <c r="X937" s="99"/>
      <c r="Y937" s="99"/>
      <c r="Z937" s="99"/>
      <c r="AA937" s="99"/>
      <c r="AB937" s="99"/>
      <c r="AC937" s="99"/>
      <c r="AD937" s="99"/>
      <c r="AE937" s="99"/>
      <c r="AF937" s="99"/>
      <c r="AG937" s="99"/>
      <c r="AH937" s="99"/>
    </row>
    <row r="938" spans="1:34" ht="15.5" x14ac:dyDescent="0.35">
      <c r="A938" s="99"/>
      <c r="B938" s="99"/>
      <c r="C938" s="112"/>
      <c r="D938" s="99"/>
      <c r="E938" s="99"/>
      <c r="F938" s="99"/>
      <c r="G938" s="99"/>
      <c r="H938" s="99"/>
      <c r="I938" s="99"/>
      <c r="J938" s="99"/>
      <c r="K938" s="99"/>
      <c r="L938" s="113"/>
      <c r="M938" s="113"/>
      <c r="N938" s="99"/>
      <c r="O938" s="99"/>
      <c r="P938" s="99"/>
      <c r="Q938" s="99"/>
      <c r="R938" s="99"/>
      <c r="S938" s="99"/>
      <c r="T938" s="99"/>
      <c r="U938" s="113"/>
      <c r="V938" s="99"/>
      <c r="W938" s="99"/>
      <c r="X938" s="99"/>
      <c r="Y938" s="99"/>
      <c r="Z938" s="99"/>
      <c r="AA938" s="99"/>
      <c r="AB938" s="99"/>
      <c r="AC938" s="99"/>
      <c r="AD938" s="99"/>
      <c r="AE938" s="99"/>
      <c r="AF938" s="99"/>
      <c r="AG938" s="99"/>
      <c r="AH938" s="99"/>
    </row>
    <row r="939" spans="1:34" ht="15.5" x14ac:dyDescent="0.35">
      <c r="A939" s="99"/>
      <c r="B939" s="99"/>
      <c r="C939" s="112"/>
      <c r="D939" s="99"/>
      <c r="E939" s="99"/>
      <c r="F939" s="99"/>
      <c r="G939" s="99"/>
      <c r="H939" s="99"/>
      <c r="I939" s="99"/>
      <c r="J939" s="99"/>
      <c r="K939" s="99"/>
      <c r="L939" s="113"/>
      <c r="M939" s="113"/>
      <c r="N939" s="99"/>
      <c r="O939" s="99"/>
      <c r="P939" s="99"/>
      <c r="Q939" s="99"/>
      <c r="R939" s="99"/>
      <c r="S939" s="99"/>
      <c r="T939" s="99"/>
      <c r="U939" s="113"/>
      <c r="V939" s="99"/>
      <c r="W939" s="99"/>
      <c r="X939" s="99"/>
      <c r="Y939" s="99"/>
      <c r="Z939" s="99"/>
      <c r="AA939" s="99"/>
      <c r="AB939" s="99"/>
      <c r="AC939" s="99"/>
      <c r="AD939" s="99"/>
      <c r="AE939" s="99"/>
      <c r="AF939" s="99"/>
      <c r="AG939" s="99"/>
      <c r="AH939" s="99"/>
    </row>
    <row r="940" spans="1:34" ht="15.5" x14ac:dyDescent="0.35">
      <c r="A940" s="99"/>
      <c r="B940" s="99"/>
      <c r="C940" s="112"/>
      <c r="D940" s="99"/>
      <c r="E940" s="99"/>
      <c r="F940" s="99"/>
      <c r="G940" s="99"/>
      <c r="H940" s="99"/>
      <c r="I940" s="99"/>
      <c r="J940" s="99"/>
      <c r="K940" s="99"/>
      <c r="L940" s="113"/>
      <c r="M940" s="113"/>
      <c r="N940" s="99"/>
      <c r="O940" s="99"/>
      <c r="P940" s="99"/>
      <c r="Q940" s="99"/>
      <c r="R940" s="99"/>
      <c r="S940" s="99"/>
      <c r="T940" s="99"/>
      <c r="U940" s="113"/>
      <c r="V940" s="99"/>
      <c r="W940" s="99"/>
      <c r="X940" s="99"/>
      <c r="Y940" s="99"/>
      <c r="Z940" s="99"/>
      <c r="AA940" s="99"/>
      <c r="AB940" s="99"/>
      <c r="AC940" s="99"/>
      <c r="AD940" s="99"/>
      <c r="AE940" s="99"/>
      <c r="AF940" s="99"/>
      <c r="AG940" s="99"/>
      <c r="AH940" s="99"/>
    </row>
    <row r="941" spans="1:34" ht="15.5" x14ac:dyDescent="0.35">
      <c r="A941" s="99"/>
      <c r="B941" s="99"/>
      <c r="C941" s="112"/>
      <c r="D941" s="99"/>
      <c r="E941" s="99"/>
      <c r="F941" s="99"/>
      <c r="G941" s="99"/>
      <c r="H941" s="99"/>
      <c r="I941" s="99"/>
      <c r="J941" s="99"/>
      <c r="K941" s="99"/>
      <c r="L941" s="113"/>
      <c r="M941" s="113"/>
      <c r="N941" s="99"/>
      <c r="O941" s="99"/>
      <c r="P941" s="99"/>
      <c r="Q941" s="99"/>
      <c r="R941" s="99"/>
      <c r="S941" s="99"/>
      <c r="T941" s="99"/>
      <c r="U941" s="113"/>
      <c r="V941" s="99"/>
      <c r="W941" s="99"/>
      <c r="X941" s="99"/>
      <c r="Y941" s="99"/>
      <c r="Z941" s="99"/>
      <c r="AA941" s="99"/>
      <c r="AB941" s="99"/>
      <c r="AC941" s="99"/>
      <c r="AD941" s="99"/>
      <c r="AE941" s="99"/>
      <c r="AF941" s="99"/>
      <c r="AG941" s="99"/>
      <c r="AH941" s="99"/>
    </row>
    <row r="942" spans="1:34" ht="15.5" x14ac:dyDescent="0.35">
      <c r="A942" s="99"/>
      <c r="B942" s="99"/>
      <c r="C942" s="112"/>
      <c r="D942" s="99"/>
      <c r="E942" s="99"/>
      <c r="F942" s="99"/>
      <c r="G942" s="99"/>
      <c r="H942" s="99"/>
      <c r="I942" s="99"/>
      <c r="J942" s="99"/>
      <c r="K942" s="99"/>
      <c r="L942" s="113"/>
      <c r="M942" s="113"/>
      <c r="N942" s="99"/>
      <c r="O942" s="99"/>
      <c r="P942" s="99"/>
      <c r="Q942" s="99"/>
      <c r="R942" s="99"/>
      <c r="S942" s="99"/>
      <c r="T942" s="99"/>
      <c r="U942" s="113"/>
      <c r="V942" s="99"/>
      <c r="W942" s="99"/>
      <c r="X942" s="99"/>
      <c r="Y942" s="99"/>
      <c r="Z942" s="99"/>
      <c r="AA942" s="99"/>
      <c r="AB942" s="99"/>
      <c r="AC942" s="99"/>
      <c r="AD942" s="99"/>
      <c r="AE942" s="99"/>
      <c r="AF942" s="99"/>
      <c r="AG942" s="99"/>
      <c r="AH942" s="99"/>
    </row>
    <row r="943" spans="1:34" ht="15.5" x14ac:dyDescent="0.35">
      <c r="A943" s="99"/>
      <c r="B943" s="99"/>
      <c r="C943" s="112"/>
      <c r="D943" s="99"/>
      <c r="E943" s="99"/>
      <c r="F943" s="99"/>
      <c r="G943" s="99"/>
      <c r="H943" s="99"/>
      <c r="I943" s="99"/>
      <c r="J943" s="99"/>
      <c r="K943" s="99"/>
      <c r="L943" s="113"/>
      <c r="M943" s="113"/>
      <c r="N943" s="99"/>
      <c r="O943" s="99"/>
      <c r="P943" s="99"/>
      <c r="Q943" s="99"/>
      <c r="R943" s="99"/>
      <c r="S943" s="99"/>
      <c r="T943" s="99"/>
      <c r="U943" s="113"/>
      <c r="V943" s="99"/>
      <c r="W943" s="99"/>
      <c r="X943" s="99"/>
      <c r="Y943" s="99"/>
      <c r="Z943" s="99"/>
      <c r="AA943" s="99"/>
      <c r="AB943" s="99"/>
      <c r="AC943" s="99"/>
      <c r="AD943" s="99"/>
      <c r="AE943" s="99"/>
      <c r="AF943" s="99"/>
      <c r="AG943" s="99"/>
      <c r="AH943" s="99"/>
    </row>
    <row r="944" spans="1:34" ht="15.5" x14ac:dyDescent="0.35">
      <c r="A944" s="99"/>
      <c r="B944" s="99"/>
      <c r="C944" s="112"/>
      <c r="D944" s="99"/>
      <c r="E944" s="99"/>
      <c r="F944" s="99"/>
      <c r="G944" s="99"/>
      <c r="H944" s="99"/>
      <c r="I944" s="99"/>
      <c r="J944" s="99"/>
      <c r="K944" s="99"/>
      <c r="L944" s="113"/>
      <c r="M944" s="113"/>
      <c r="N944" s="99"/>
      <c r="O944" s="99"/>
      <c r="P944" s="99"/>
      <c r="Q944" s="99"/>
      <c r="R944" s="99"/>
      <c r="S944" s="99"/>
      <c r="T944" s="99"/>
      <c r="U944" s="113"/>
      <c r="V944" s="99"/>
      <c r="W944" s="99"/>
      <c r="X944" s="99"/>
      <c r="Y944" s="99"/>
      <c r="Z944" s="99"/>
      <c r="AA944" s="99"/>
      <c r="AB944" s="99"/>
      <c r="AC944" s="99"/>
      <c r="AD944" s="99"/>
      <c r="AE944" s="99"/>
      <c r="AF944" s="99"/>
      <c r="AG944" s="99"/>
      <c r="AH944" s="99"/>
    </row>
    <row r="945" spans="1:34" ht="15.5" x14ac:dyDescent="0.35">
      <c r="A945" s="99"/>
      <c r="B945" s="99"/>
      <c r="C945" s="112"/>
      <c r="D945" s="99"/>
      <c r="E945" s="99"/>
      <c r="F945" s="99"/>
      <c r="G945" s="99"/>
      <c r="H945" s="99"/>
      <c r="I945" s="99"/>
      <c r="J945" s="99"/>
      <c r="K945" s="99"/>
      <c r="L945" s="113"/>
      <c r="M945" s="113"/>
      <c r="N945" s="99"/>
      <c r="O945" s="99"/>
      <c r="P945" s="99"/>
      <c r="Q945" s="99"/>
      <c r="R945" s="99"/>
      <c r="S945" s="99"/>
      <c r="T945" s="99"/>
      <c r="U945" s="113"/>
      <c r="V945" s="99"/>
      <c r="W945" s="99"/>
      <c r="X945" s="99"/>
      <c r="Y945" s="99"/>
      <c r="Z945" s="99"/>
      <c r="AA945" s="99"/>
      <c r="AB945" s="99"/>
      <c r="AC945" s="99"/>
      <c r="AD945" s="99"/>
      <c r="AE945" s="99"/>
      <c r="AF945" s="99"/>
      <c r="AG945" s="99"/>
      <c r="AH945" s="99"/>
    </row>
    <row r="946" spans="1:34" ht="15.5" x14ac:dyDescent="0.35">
      <c r="A946" s="99"/>
      <c r="B946" s="99"/>
      <c r="C946" s="112"/>
      <c r="D946" s="99"/>
      <c r="E946" s="99"/>
      <c r="F946" s="99"/>
      <c r="G946" s="99"/>
      <c r="H946" s="99"/>
      <c r="I946" s="99"/>
      <c r="J946" s="99"/>
      <c r="K946" s="99"/>
      <c r="L946" s="113"/>
      <c r="M946" s="113"/>
      <c r="N946" s="99"/>
      <c r="O946" s="99"/>
      <c r="P946" s="99"/>
      <c r="Q946" s="99"/>
      <c r="R946" s="99"/>
      <c r="S946" s="99"/>
      <c r="T946" s="99"/>
      <c r="U946" s="113"/>
      <c r="V946" s="99"/>
      <c r="W946" s="99"/>
      <c r="X946" s="99"/>
      <c r="Y946" s="99"/>
      <c r="Z946" s="99"/>
      <c r="AA946" s="99"/>
      <c r="AB946" s="99"/>
      <c r="AC946" s="99"/>
      <c r="AD946" s="99"/>
      <c r="AE946" s="99"/>
      <c r="AF946" s="99"/>
      <c r="AG946" s="99"/>
      <c r="AH946" s="99"/>
    </row>
    <row r="947" spans="1:34" ht="15.5" x14ac:dyDescent="0.35">
      <c r="A947" s="99"/>
      <c r="B947" s="99"/>
      <c r="C947" s="112"/>
      <c r="D947" s="99"/>
      <c r="E947" s="99"/>
      <c r="F947" s="99"/>
      <c r="G947" s="99"/>
      <c r="H947" s="99"/>
      <c r="I947" s="99"/>
      <c r="J947" s="99"/>
      <c r="K947" s="99"/>
      <c r="L947" s="113"/>
      <c r="M947" s="113"/>
      <c r="N947" s="99"/>
      <c r="O947" s="99"/>
      <c r="P947" s="99"/>
      <c r="Q947" s="99"/>
      <c r="R947" s="99"/>
      <c r="S947" s="99"/>
      <c r="T947" s="99"/>
      <c r="U947" s="113"/>
      <c r="V947" s="99"/>
      <c r="W947" s="99"/>
      <c r="X947" s="99"/>
      <c r="Y947" s="99"/>
      <c r="Z947" s="99"/>
      <c r="AA947" s="99"/>
      <c r="AB947" s="99"/>
      <c r="AC947" s="99"/>
      <c r="AD947" s="99"/>
      <c r="AE947" s="99"/>
      <c r="AF947" s="99"/>
      <c r="AG947" s="99"/>
      <c r="AH947" s="99"/>
    </row>
    <row r="948" spans="1:34" ht="15.5" x14ac:dyDescent="0.35">
      <c r="A948" s="99"/>
      <c r="B948" s="99"/>
      <c r="C948" s="112"/>
      <c r="D948" s="99"/>
      <c r="E948" s="99"/>
      <c r="F948" s="99"/>
      <c r="G948" s="99"/>
      <c r="H948" s="99"/>
      <c r="I948" s="99"/>
      <c r="J948" s="99"/>
      <c r="K948" s="99"/>
      <c r="L948" s="113"/>
      <c r="M948" s="113"/>
      <c r="N948" s="99"/>
      <c r="O948" s="99"/>
      <c r="P948" s="99"/>
      <c r="Q948" s="99"/>
      <c r="R948" s="99"/>
      <c r="S948" s="99"/>
      <c r="T948" s="99"/>
      <c r="U948" s="113"/>
      <c r="V948" s="99"/>
      <c r="W948" s="99"/>
      <c r="X948" s="99"/>
      <c r="Y948" s="99"/>
      <c r="Z948" s="99"/>
      <c r="AA948" s="99"/>
      <c r="AB948" s="99"/>
      <c r="AC948" s="99"/>
      <c r="AD948" s="99"/>
      <c r="AE948" s="99"/>
      <c r="AF948" s="99"/>
      <c r="AG948" s="99"/>
      <c r="AH948" s="99"/>
    </row>
    <row r="949" spans="1:34" ht="15.5" x14ac:dyDescent="0.35">
      <c r="A949" s="99"/>
      <c r="B949" s="99"/>
      <c r="C949" s="112"/>
      <c r="D949" s="99"/>
      <c r="E949" s="99"/>
      <c r="F949" s="99"/>
      <c r="G949" s="99"/>
      <c r="H949" s="99"/>
      <c r="I949" s="99"/>
      <c r="J949" s="99"/>
      <c r="K949" s="99"/>
      <c r="L949" s="113"/>
      <c r="M949" s="113"/>
      <c r="N949" s="99"/>
      <c r="O949" s="99"/>
      <c r="P949" s="99"/>
      <c r="Q949" s="99"/>
      <c r="R949" s="99"/>
      <c r="S949" s="99"/>
      <c r="T949" s="99"/>
      <c r="U949" s="113"/>
      <c r="V949" s="99"/>
      <c r="W949" s="99"/>
      <c r="X949" s="99"/>
      <c r="Y949" s="99"/>
      <c r="Z949" s="99"/>
      <c r="AA949" s="99"/>
      <c r="AB949" s="99"/>
      <c r="AC949" s="99"/>
      <c r="AD949" s="99"/>
      <c r="AE949" s="99"/>
      <c r="AF949" s="99"/>
      <c r="AG949" s="99"/>
      <c r="AH949" s="99"/>
    </row>
    <row r="950" spans="1:34" ht="15.5" x14ac:dyDescent="0.35">
      <c r="A950" s="99"/>
      <c r="B950" s="99"/>
      <c r="C950" s="112"/>
      <c r="D950" s="99"/>
      <c r="E950" s="99"/>
      <c r="F950" s="99"/>
      <c r="G950" s="99"/>
      <c r="H950" s="99"/>
      <c r="I950" s="99"/>
      <c r="J950" s="99"/>
      <c r="K950" s="99"/>
      <c r="L950" s="113"/>
      <c r="M950" s="113"/>
      <c r="N950" s="99"/>
      <c r="O950" s="99"/>
      <c r="P950" s="99"/>
      <c r="Q950" s="99"/>
      <c r="R950" s="99"/>
      <c r="S950" s="99"/>
      <c r="T950" s="99"/>
      <c r="U950" s="113"/>
      <c r="V950" s="99"/>
      <c r="W950" s="99"/>
      <c r="X950" s="99"/>
      <c r="Y950" s="99"/>
      <c r="Z950" s="99"/>
      <c r="AA950" s="99"/>
      <c r="AB950" s="99"/>
      <c r="AC950" s="99"/>
      <c r="AD950" s="99"/>
      <c r="AE950" s="99"/>
      <c r="AF950" s="99"/>
      <c r="AG950" s="99"/>
      <c r="AH950" s="99"/>
    </row>
    <row r="951" spans="1:34" ht="15.5" x14ac:dyDescent="0.35">
      <c r="A951" s="99"/>
      <c r="B951" s="99"/>
      <c r="C951" s="112"/>
      <c r="D951" s="99"/>
      <c r="E951" s="99"/>
      <c r="F951" s="99"/>
      <c r="G951" s="99"/>
      <c r="H951" s="99"/>
      <c r="I951" s="99"/>
      <c r="J951" s="99"/>
      <c r="K951" s="99"/>
      <c r="L951" s="113"/>
      <c r="M951" s="113"/>
      <c r="N951" s="99"/>
      <c r="O951" s="99"/>
      <c r="P951" s="99"/>
      <c r="Q951" s="99"/>
      <c r="R951" s="99"/>
      <c r="S951" s="99"/>
      <c r="T951" s="99"/>
      <c r="U951" s="113"/>
      <c r="V951" s="99"/>
      <c r="W951" s="99"/>
      <c r="X951" s="99"/>
      <c r="Y951" s="99"/>
      <c r="Z951" s="99"/>
      <c r="AA951" s="99"/>
      <c r="AB951" s="99"/>
      <c r="AC951" s="99"/>
      <c r="AD951" s="99"/>
      <c r="AE951" s="99"/>
      <c r="AF951" s="99"/>
      <c r="AG951" s="99"/>
      <c r="AH951" s="99"/>
    </row>
    <row r="952" spans="1:34" ht="15.5" x14ac:dyDescent="0.35">
      <c r="A952" s="99"/>
      <c r="B952" s="99"/>
      <c r="C952" s="112"/>
      <c r="D952" s="99"/>
      <c r="E952" s="99"/>
      <c r="F952" s="99"/>
      <c r="G952" s="99"/>
      <c r="H952" s="99"/>
      <c r="I952" s="99"/>
      <c r="J952" s="99"/>
      <c r="K952" s="99"/>
      <c r="L952" s="113"/>
      <c r="M952" s="113"/>
      <c r="N952" s="99"/>
      <c r="O952" s="99"/>
      <c r="P952" s="99"/>
      <c r="Q952" s="99"/>
      <c r="R952" s="99"/>
      <c r="S952" s="99"/>
      <c r="T952" s="99"/>
      <c r="U952" s="113"/>
      <c r="V952" s="99"/>
      <c r="W952" s="99"/>
      <c r="X952" s="99"/>
      <c r="Y952" s="99"/>
      <c r="Z952" s="99"/>
      <c r="AA952" s="99"/>
      <c r="AB952" s="99"/>
      <c r="AC952" s="99"/>
      <c r="AD952" s="99"/>
      <c r="AE952" s="99"/>
      <c r="AF952" s="99"/>
      <c r="AG952" s="99"/>
      <c r="AH952" s="99"/>
    </row>
    <row r="953" spans="1:34" ht="15.5" x14ac:dyDescent="0.35">
      <c r="A953" s="99"/>
      <c r="B953" s="99"/>
      <c r="C953" s="112"/>
      <c r="D953" s="99"/>
      <c r="E953" s="99"/>
      <c r="F953" s="99"/>
      <c r="G953" s="99"/>
      <c r="H953" s="99"/>
      <c r="I953" s="99"/>
      <c r="J953" s="99"/>
      <c r="K953" s="99"/>
      <c r="L953" s="113"/>
      <c r="M953" s="113"/>
      <c r="N953" s="99"/>
      <c r="O953" s="99"/>
      <c r="P953" s="99"/>
      <c r="Q953" s="99"/>
      <c r="R953" s="99"/>
      <c r="S953" s="99"/>
      <c r="T953" s="99"/>
      <c r="U953" s="113"/>
      <c r="V953" s="99"/>
      <c r="W953" s="99"/>
      <c r="X953" s="99"/>
      <c r="Y953" s="99"/>
      <c r="Z953" s="99"/>
      <c r="AA953" s="99"/>
      <c r="AB953" s="99"/>
      <c r="AC953" s="99"/>
      <c r="AD953" s="99"/>
      <c r="AE953" s="99"/>
      <c r="AF953" s="99"/>
      <c r="AG953" s="99"/>
      <c r="AH953" s="99"/>
    </row>
    <row r="954" spans="1:34" ht="15.5" x14ac:dyDescent="0.35">
      <c r="A954" s="99"/>
      <c r="B954" s="99"/>
      <c r="C954" s="112"/>
      <c r="D954" s="99"/>
      <c r="E954" s="99"/>
      <c r="F954" s="99"/>
      <c r="G954" s="99"/>
      <c r="H954" s="99"/>
      <c r="I954" s="99"/>
      <c r="J954" s="99"/>
      <c r="K954" s="99"/>
      <c r="L954" s="113"/>
      <c r="M954" s="113"/>
      <c r="N954" s="99"/>
      <c r="O954" s="99"/>
      <c r="P954" s="99"/>
      <c r="Q954" s="99"/>
      <c r="R954" s="99"/>
      <c r="S954" s="99"/>
      <c r="T954" s="99"/>
      <c r="U954" s="113"/>
      <c r="V954" s="99"/>
      <c r="W954" s="99"/>
      <c r="X954" s="99"/>
      <c r="Y954" s="99"/>
      <c r="Z954" s="99"/>
      <c r="AA954" s="99"/>
      <c r="AB954" s="99"/>
      <c r="AC954" s="99"/>
      <c r="AD954" s="99"/>
      <c r="AE954" s="99"/>
      <c r="AF954" s="99"/>
      <c r="AG954" s="99"/>
      <c r="AH954" s="99"/>
    </row>
    <row r="955" spans="1:34" ht="15.5" x14ac:dyDescent="0.35">
      <c r="A955" s="99"/>
      <c r="B955" s="99"/>
      <c r="C955" s="112"/>
      <c r="D955" s="99"/>
      <c r="E955" s="99"/>
      <c r="F955" s="99"/>
      <c r="G955" s="99"/>
      <c r="H955" s="99"/>
      <c r="I955" s="99"/>
      <c r="J955" s="99"/>
      <c r="K955" s="99"/>
      <c r="L955" s="113"/>
      <c r="M955" s="113"/>
      <c r="N955" s="99"/>
      <c r="O955" s="99"/>
      <c r="P955" s="99"/>
      <c r="Q955" s="99"/>
      <c r="R955" s="99"/>
      <c r="S955" s="99"/>
      <c r="T955" s="99"/>
      <c r="U955" s="113"/>
      <c r="V955" s="99"/>
      <c r="W955" s="99"/>
      <c r="X955" s="99"/>
      <c r="Y955" s="99"/>
      <c r="Z955" s="99"/>
      <c r="AA955" s="99"/>
      <c r="AB955" s="99"/>
      <c r="AC955" s="99"/>
      <c r="AD955" s="99"/>
      <c r="AE955" s="99"/>
      <c r="AF955" s="99"/>
      <c r="AG955" s="99"/>
      <c r="AH955" s="99"/>
    </row>
    <row r="956" spans="1:34" ht="15.5" x14ac:dyDescent="0.35">
      <c r="A956" s="99"/>
      <c r="B956" s="99"/>
      <c r="C956" s="112"/>
      <c r="D956" s="99"/>
      <c r="E956" s="99"/>
      <c r="F956" s="99"/>
      <c r="G956" s="99"/>
      <c r="H956" s="99"/>
      <c r="I956" s="99"/>
      <c r="J956" s="99"/>
      <c r="K956" s="99"/>
      <c r="L956" s="113"/>
      <c r="M956" s="113"/>
      <c r="N956" s="99"/>
      <c r="O956" s="99"/>
      <c r="P956" s="99"/>
      <c r="Q956" s="99"/>
      <c r="R956" s="99"/>
      <c r="S956" s="99"/>
      <c r="T956" s="99"/>
      <c r="U956" s="113"/>
      <c r="V956" s="99"/>
      <c r="W956" s="99"/>
      <c r="X956" s="99"/>
      <c r="Y956" s="99"/>
      <c r="Z956" s="99"/>
      <c r="AA956" s="99"/>
      <c r="AB956" s="99"/>
      <c r="AC956" s="99"/>
      <c r="AD956" s="99"/>
      <c r="AE956" s="99"/>
      <c r="AF956" s="99"/>
      <c r="AG956" s="99"/>
      <c r="AH956" s="99"/>
    </row>
    <row r="957" spans="1:34" ht="15.5" x14ac:dyDescent="0.35">
      <c r="A957" s="99"/>
      <c r="B957" s="99"/>
      <c r="C957" s="112"/>
      <c r="D957" s="99"/>
      <c r="E957" s="99"/>
      <c r="F957" s="99"/>
      <c r="G957" s="99"/>
      <c r="H957" s="99"/>
      <c r="I957" s="99"/>
      <c r="J957" s="99"/>
      <c r="K957" s="99"/>
      <c r="L957" s="113"/>
      <c r="M957" s="113"/>
      <c r="N957" s="99"/>
      <c r="O957" s="99"/>
      <c r="P957" s="99"/>
      <c r="Q957" s="99"/>
      <c r="R957" s="99"/>
      <c r="S957" s="99"/>
      <c r="T957" s="99"/>
      <c r="U957" s="113"/>
      <c r="V957" s="99"/>
      <c r="W957" s="99"/>
      <c r="X957" s="99"/>
      <c r="Y957" s="99"/>
      <c r="Z957" s="99"/>
      <c r="AA957" s="99"/>
      <c r="AB957" s="99"/>
      <c r="AC957" s="99"/>
      <c r="AD957" s="99"/>
      <c r="AE957" s="99"/>
      <c r="AF957" s="99"/>
      <c r="AG957" s="99"/>
      <c r="AH957" s="99"/>
    </row>
    <row r="958" spans="1:34" ht="15.5" x14ac:dyDescent="0.35">
      <c r="A958" s="99"/>
      <c r="B958" s="99"/>
      <c r="C958" s="112"/>
      <c r="D958" s="99"/>
      <c r="E958" s="99"/>
      <c r="F958" s="99"/>
      <c r="G958" s="99"/>
      <c r="H958" s="99"/>
      <c r="I958" s="99"/>
      <c r="J958" s="99"/>
      <c r="K958" s="99"/>
      <c r="L958" s="113"/>
      <c r="M958" s="113"/>
      <c r="N958" s="99"/>
      <c r="O958" s="99"/>
      <c r="P958" s="99"/>
      <c r="Q958" s="99"/>
      <c r="R958" s="99"/>
      <c r="S958" s="99"/>
      <c r="T958" s="99"/>
      <c r="U958" s="113"/>
      <c r="V958" s="99"/>
      <c r="W958" s="99"/>
      <c r="X958" s="99"/>
      <c r="Y958" s="99"/>
      <c r="Z958" s="99"/>
      <c r="AA958" s="99"/>
      <c r="AB958" s="99"/>
      <c r="AC958" s="99"/>
      <c r="AD958" s="99"/>
      <c r="AE958" s="99"/>
      <c r="AF958" s="99"/>
      <c r="AG958" s="99"/>
      <c r="AH958" s="99"/>
    </row>
    <row r="959" spans="1:34" ht="15.5" x14ac:dyDescent="0.35">
      <c r="A959" s="99"/>
      <c r="B959" s="99"/>
      <c r="C959" s="112"/>
      <c r="D959" s="99"/>
      <c r="E959" s="99"/>
      <c r="F959" s="99"/>
      <c r="G959" s="99"/>
      <c r="H959" s="99"/>
      <c r="I959" s="99"/>
      <c r="J959" s="99"/>
      <c r="K959" s="99"/>
      <c r="L959" s="113"/>
      <c r="M959" s="113"/>
      <c r="N959" s="99"/>
      <c r="O959" s="99"/>
      <c r="P959" s="99"/>
      <c r="Q959" s="99"/>
      <c r="R959" s="99"/>
      <c r="S959" s="99"/>
      <c r="T959" s="99"/>
      <c r="U959" s="113"/>
      <c r="V959" s="99"/>
      <c r="W959" s="99"/>
      <c r="X959" s="99"/>
      <c r="Y959" s="99"/>
      <c r="Z959" s="99"/>
      <c r="AA959" s="99"/>
      <c r="AB959" s="99"/>
      <c r="AC959" s="99"/>
      <c r="AD959" s="99"/>
      <c r="AE959" s="99"/>
      <c r="AF959" s="99"/>
      <c r="AG959" s="99"/>
      <c r="AH959" s="99"/>
    </row>
    <row r="960" spans="1:34" ht="15.5" x14ac:dyDescent="0.35">
      <c r="A960" s="99"/>
      <c r="B960" s="99"/>
      <c r="C960" s="112"/>
      <c r="D960" s="99"/>
      <c r="E960" s="99"/>
      <c r="F960" s="99"/>
      <c r="G960" s="99"/>
      <c r="H960" s="99"/>
      <c r="I960" s="99"/>
      <c r="J960" s="99"/>
      <c r="K960" s="99"/>
      <c r="L960" s="113"/>
      <c r="M960" s="113"/>
      <c r="N960" s="99"/>
      <c r="O960" s="99"/>
      <c r="P960" s="99"/>
      <c r="Q960" s="99"/>
      <c r="R960" s="99"/>
      <c r="S960" s="99"/>
      <c r="T960" s="99"/>
      <c r="U960" s="113"/>
      <c r="V960" s="99"/>
      <c r="W960" s="99"/>
      <c r="X960" s="99"/>
      <c r="Y960" s="99"/>
      <c r="Z960" s="99"/>
      <c r="AA960" s="99"/>
      <c r="AB960" s="99"/>
      <c r="AC960" s="99"/>
      <c r="AD960" s="99"/>
      <c r="AE960" s="99"/>
      <c r="AF960" s="99"/>
      <c r="AG960" s="99"/>
      <c r="AH960" s="99"/>
    </row>
    <row r="961" spans="1:34" ht="15.5" x14ac:dyDescent="0.35">
      <c r="A961" s="99"/>
      <c r="B961" s="99"/>
      <c r="C961" s="112"/>
      <c r="D961" s="99"/>
      <c r="E961" s="99"/>
      <c r="F961" s="99"/>
      <c r="G961" s="99"/>
      <c r="H961" s="99"/>
      <c r="I961" s="99"/>
      <c r="J961" s="99"/>
      <c r="K961" s="99"/>
      <c r="L961" s="113"/>
      <c r="M961" s="113"/>
      <c r="N961" s="99"/>
      <c r="O961" s="99"/>
      <c r="P961" s="99"/>
      <c r="Q961" s="99"/>
      <c r="R961" s="99"/>
      <c r="S961" s="99"/>
      <c r="T961" s="99"/>
      <c r="U961" s="113"/>
      <c r="V961" s="99"/>
      <c r="W961" s="99"/>
      <c r="X961" s="99"/>
      <c r="Y961" s="99"/>
      <c r="Z961" s="99"/>
      <c r="AA961" s="99"/>
      <c r="AB961" s="99"/>
      <c r="AC961" s="99"/>
      <c r="AD961" s="99"/>
      <c r="AE961" s="99"/>
      <c r="AF961" s="99"/>
      <c r="AG961" s="99"/>
      <c r="AH961" s="99"/>
    </row>
    <row r="962" spans="1:34" ht="15.5" x14ac:dyDescent="0.35">
      <c r="A962" s="99"/>
      <c r="B962" s="99"/>
      <c r="C962" s="112"/>
      <c r="D962" s="99"/>
      <c r="E962" s="99"/>
      <c r="F962" s="99"/>
      <c r="G962" s="99"/>
      <c r="H962" s="99"/>
      <c r="I962" s="99"/>
      <c r="J962" s="99"/>
      <c r="K962" s="99"/>
      <c r="L962" s="113"/>
      <c r="M962" s="113"/>
      <c r="N962" s="99"/>
      <c r="O962" s="99"/>
      <c r="P962" s="99"/>
      <c r="Q962" s="99"/>
      <c r="R962" s="99"/>
      <c r="S962" s="99"/>
      <c r="T962" s="99"/>
      <c r="U962" s="113"/>
      <c r="V962" s="99"/>
      <c r="W962" s="99"/>
      <c r="X962" s="99"/>
      <c r="Y962" s="99"/>
      <c r="Z962" s="99"/>
      <c r="AA962" s="99"/>
      <c r="AB962" s="99"/>
      <c r="AC962" s="99"/>
      <c r="AD962" s="99"/>
      <c r="AE962" s="99"/>
      <c r="AF962" s="99"/>
      <c r="AG962" s="99"/>
      <c r="AH962" s="99"/>
    </row>
    <row r="963" spans="1:34" ht="15.5" x14ac:dyDescent="0.35">
      <c r="A963" s="99"/>
      <c r="B963" s="99"/>
      <c r="C963" s="112"/>
      <c r="D963" s="99"/>
      <c r="E963" s="99"/>
      <c r="F963" s="99"/>
      <c r="G963" s="99"/>
      <c r="H963" s="99"/>
      <c r="I963" s="99"/>
      <c r="J963" s="99"/>
      <c r="K963" s="99"/>
      <c r="L963" s="113"/>
      <c r="M963" s="113"/>
      <c r="N963" s="99"/>
      <c r="O963" s="99"/>
      <c r="P963" s="99"/>
      <c r="Q963" s="99"/>
      <c r="R963" s="99"/>
      <c r="S963" s="99"/>
      <c r="T963" s="99"/>
      <c r="U963" s="113"/>
      <c r="V963" s="99"/>
      <c r="W963" s="99"/>
      <c r="X963" s="99"/>
      <c r="Y963" s="99"/>
      <c r="Z963" s="99"/>
      <c r="AA963" s="99"/>
      <c r="AB963" s="99"/>
      <c r="AC963" s="99"/>
      <c r="AD963" s="99"/>
      <c r="AE963" s="99"/>
      <c r="AF963" s="99"/>
      <c r="AG963" s="99"/>
      <c r="AH963" s="99"/>
    </row>
    <row r="964" spans="1:34" ht="15.5" x14ac:dyDescent="0.35">
      <c r="A964" s="99"/>
      <c r="B964" s="99"/>
      <c r="C964" s="112"/>
      <c r="D964" s="99"/>
      <c r="E964" s="99"/>
      <c r="F964" s="99"/>
      <c r="G964" s="99"/>
      <c r="H964" s="99"/>
      <c r="I964" s="99"/>
      <c r="J964" s="99"/>
      <c r="K964" s="99"/>
      <c r="L964" s="113"/>
      <c r="M964" s="113"/>
      <c r="N964" s="99"/>
      <c r="O964" s="99"/>
      <c r="P964" s="99"/>
      <c r="Q964" s="99"/>
      <c r="R964" s="99"/>
      <c r="S964" s="99"/>
      <c r="T964" s="99"/>
      <c r="U964" s="113"/>
      <c r="V964" s="99"/>
      <c r="W964" s="99"/>
      <c r="X964" s="99"/>
      <c r="Y964" s="99"/>
      <c r="Z964" s="99"/>
      <c r="AA964" s="99"/>
      <c r="AB964" s="99"/>
      <c r="AC964" s="99"/>
      <c r="AD964" s="99"/>
      <c r="AE964" s="99"/>
      <c r="AF964" s="99"/>
      <c r="AG964" s="99"/>
      <c r="AH964" s="99"/>
    </row>
    <row r="965" spans="1:34" ht="15.5" x14ac:dyDescent="0.35">
      <c r="A965" s="99"/>
      <c r="B965" s="99"/>
      <c r="C965" s="112"/>
      <c r="D965" s="99"/>
      <c r="E965" s="99"/>
      <c r="F965" s="99"/>
      <c r="G965" s="99"/>
      <c r="H965" s="99"/>
      <c r="I965" s="99"/>
      <c r="J965" s="99"/>
      <c r="K965" s="99"/>
      <c r="L965" s="113"/>
      <c r="M965" s="113"/>
      <c r="N965" s="99"/>
      <c r="O965" s="99"/>
      <c r="P965" s="99"/>
      <c r="Q965" s="99"/>
      <c r="R965" s="99"/>
      <c r="S965" s="99"/>
      <c r="T965" s="99"/>
      <c r="U965" s="113"/>
      <c r="V965" s="99"/>
      <c r="W965" s="99"/>
      <c r="X965" s="99"/>
      <c r="Y965" s="99"/>
      <c r="Z965" s="99"/>
      <c r="AA965" s="99"/>
      <c r="AB965" s="99"/>
      <c r="AC965" s="99"/>
      <c r="AD965" s="99"/>
      <c r="AE965" s="99"/>
      <c r="AF965" s="99"/>
      <c r="AG965" s="99"/>
      <c r="AH965" s="99"/>
    </row>
    <row r="966" spans="1:34" ht="15.5" x14ac:dyDescent="0.35">
      <c r="A966" s="99"/>
      <c r="B966" s="99"/>
      <c r="C966" s="112"/>
      <c r="D966" s="99"/>
      <c r="E966" s="99"/>
      <c r="F966" s="99"/>
      <c r="G966" s="99"/>
      <c r="H966" s="99"/>
      <c r="I966" s="99"/>
      <c r="J966" s="99"/>
      <c r="K966" s="99"/>
      <c r="L966" s="113"/>
      <c r="M966" s="113"/>
      <c r="N966" s="99"/>
      <c r="O966" s="99"/>
      <c r="P966" s="99"/>
      <c r="Q966" s="99"/>
      <c r="R966" s="99"/>
      <c r="S966" s="99"/>
      <c r="T966" s="99"/>
      <c r="U966" s="113"/>
      <c r="V966" s="99"/>
      <c r="W966" s="99"/>
      <c r="X966" s="99"/>
      <c r="Y966" s="99"/>
      <c r="Z966" s="99"/>
      <c r="AA966" s="99"/>
      <c r="AB966" s="99"/>
      <c r="AC966" s="99"/>
      <c r="AD966" s="99"/>
      <c r="AE966" s="99"/>
      <c r="AF966" s="99"/>
      <c r="AG966" s="99"/>
      <c r="AH966" s="99"/>
    </row>
    <row r="967" spans="1:34" ht="15.5" x14ac:dyDescent="0.35">
      <c r="A967" s="99"/>
      <c r="B967" s="99"/>
      <c r="C967" s="112"/>
      <c r="D967" s="99"/>
      <c r="E967" s="99"/>
      <c r="F967" s="99"/>
      <c r="G967" s="99"/>
      <c r="H967" s="99"/>
      <c r="I967" s="99"/>
      <c r="J967" s="99"/>
      <c r="K967" s="99"/>
      <c r="L967" s="113"/>
      <c r="M967" s="113"/>
      <c r="N967" s="99"/>
      <c r="O967" s="99"/>
      <c r="P967" s="99"/>
      <c r="Q967" s="99"/>
      <c r="R967" s="99"/>
      <c r="S967" s="99"/>
      <c r="T967" s="99"/>
      <c r="U967" s="113"/>
      <c r="V967" s="99"/>
      <c r="W967" s="99"/>
      <c r="X967" s="99"/>
      <c r="Y967" s="99"/>
      <c r="Z967" s="99"/>
      <c r="AA967" s="99"/>
      <c r="AB967" s="99"/>
      <c r="AC967" s="99"/>
      <c r="AD967" s="99"/>
      <c r="AE967" s="99"/>
      <c r="AF967" s="99"/>
      <c r="AG967" s="99"/>
      <c r="AH967" s="99"/>
    </row>
    <row r="968" spans="1:34" ht="15.5" x14ac:dyDescent="0.35">
      <c r="A968" s="99"/>
      <c r="B968" s="99"/>
      <c r="C968" s="112"/>
      <c r="D968" s="99"/>
      <c r="E968" s="99"/>
      <c r="F968" s="99"/>
      <c r="G968" s="99"/>
      <c r="H968" s="99"/>
      <c r="I968" s="99"/>
      <c r="J968" s="99"/>
      <c r="K968" s="99"/>
      <c r="L968" s="113"/>
      <c r="M968" s="113"/>
      <c r="N968" s="99"/>
      <c r="O968" s="99"/>
      <c r="P968" s="99"/>
      <c r="Q968" s="99"/>
      <c r="R968" s="99"/>
      <c r="S968" s="99"/>
      <c r="T968" s="99"/>
      <c r="U968" s="113"/>
      <c r="V968" s="99"/>
      <c r="W968" s="99"/>
      <c r="X968" s="99"/>
      <c r="Y968" s="99"/>
      <c r="Z968" s="99"/>
      <c r="AA968" s="99"/>
      <c r="AB968" s="99"/>
      <c r="AC968" s="99"/>
      <c r="AD968" s="99"/>
      <c r="AE968" s="99"/>
      <c r="AF968" s="99"/>
      <c r="AG968" s="99"/>
      <c r="AH968" s="99"/>
    </row>
    <row r="969" spans="1:34" ht="15.5" x14ac:dyDescent="0.35">
      <c r="A969" s="99"/>
      <c r="B969" s="99"/>
      <c r="C969" s="112"/>
      <c r="D969" s="99"/>
      <c r="E969" s="99"/>
      <c r="F969" s="99"/>
      <c r="G969" s="99"/>
      <c r="H969" s="99"/>
      <c r="I969" s="99"/>
      <c r="J969" s="99"/>
      <c r="K969" s="99"/>
      <c r="L969" s="113"/>
      <c r="M969" s="113"/>
      <c r="N969" s="99"/>
      <c r="O969" s="99"/>
      <c r="P969" s="99"/>
      <c r="Q969" s="99"/>
      <c r="R969" s="99"/>
      <c r="S969" s="99"/>
      <c r="T969" s="99"/>
      <c r="U969" s="113"/>
      <c r="V969" s="99"/>
      <c r="W969" s="99"/>
      <c r="X969" s="99"/>
      <c r="Y969" s="99"/>
      <c r="Z969" s="99"/>
      <c r="AA969" s="99"/>
      <c r="AB969" s="99"/>
      <c r="AC969" s="99"/>
      <c r="AD969" s="99"/>
      <c r="AE969" s="99"/>
      <c r="AF969" s="99"/>
      <c r="AG969" s="99"/>
      <c r="AH969" s="99"/>
    </row>
    <row r="970" spans="1:34" ht="15.5" x14ac:dyDescent="0.35">
      <c r="A970" s="99"/>
      <c r="B970" s="99"/>
      <c r="C970" s="112"/>
      <c r="D970" s="99"/>
      <c r="E970" s="99"/>
      <c r="F970" s="99"/>
      <c r="G970" s="99"/>
      <c r="H970" s="99"/>
      <c r="I970" s="99"/>
      <c r="J970" s="99"/>
      <c r="K970" s="99"/>
      <c r="L970" s="113"/>
      <c r="M970" s="113"/>
      <c r="N970" s="99"/>
      <c r="O970" s="99"/>
      <c r="P970" s="99"/>
      <c r="Q970" s="99"/>
      <c r="R970" s="99"/>
      <c r="S970" s="99"/>
      <c r="T970" s="99"/>
      <c r="U970" s="113"/>
      <c r="V970" s="99"/>
      <c r="W970" s="99"/>
      <c r="X970" s="99"/>
      <c r="Y970" s="99"/>
      <c r="Z970" s="99"/>
      <c r="AA970" s="99"/>
      <c r="AB970" s="99"/>
      <c r="AC970" s="99"/>
      <c r="AD970" s="99"/>
      <c r="AE970" s="99"/>
      <c r="AF970" s="99"/>
      <c r="AG970" s="99"/>
      <c r="AH970" s="99"/>
    </row>
    <row r="971" spans="1:34" ht="15.5" x14ac:dyDescent="0.35">
      <c r="A971" s="99"/>
      <c r="B971" s="99"/>
      <c r="C971" s="112"/>
      <c r="D971" s="99"/>
      <c r="E971" s="99"/>
      <c r="F971" s="99"/>
      <c r="G971" s="99"/>
      <c r="H971" s="99"/>
      <c r="I971" s="99"/>
      <c r="J971" s="99"/>
      <c r="K971" s="99"/>
      <c r="L971" s="113"/>
      <c r="M971" s="113"/>
      <c r="N971" s="99"/>
      <c r="O971" s="99"/>
      <c r="P971" s="99"/>
      <c r="Q971" s="99"/>
      <c r="R971" s="99"/>
      <c r="S971" s="99"/>
      <c r="T971" s="99"/>
      <c r="U971" s="113"/>
      <c r="V971" s="99"/>
      <c r="W971" s="99"/>
      <c r="X971" s="99"/>
      <c r="Y971" s="99"/>
      <c r="Z971" s="99"/>
      <c r="AA971" s="99"/>
      <c r="AB971" s="99"/>
      <c r="AC971" s="99"/>
      <c r="AD971" s="99"/>
      <c r="AE971" s="99"/>
      <c r="AF971" s="99"/>
      <c r="AG971" s="99"/>
      <c r="AH971" s="99"/>
    </row>
    <row r="972" spans="1:34" ht="15.5" x14ac:dyDescent="0.35">
      <c r="A972" s="99"/>
      <c r="B972" s="99"/>
      <c r="C972" s="112"/>
      <c r="D972" s="99"/>
      <c r="E972" s="99"/>
      <c r="F972" s="99"/>
      <c r="G972" s="99"/>
      <c r="H972" s="99"/>
      <c r="I972" s="99"/>
      <c r="J972" s="99"/>
      <c r="K972" s="99"/>
      <c r="L972" s="113"/>
      <c r="M972" s="113"/>
      <c r="N972" s="99"/>
      <c r="O972" s="99"/>
      <c r="P972" s="99"/>
      <c r="Q972" s="99"/>
      <c r="R972" s="99"/>
      <c r="S972" s="99"/>
      <c r="T972" s="99"/>
      <c r="U972" s="113"/>
      <c r="V972" s="99"/>
      <c r="W972" s="99"/>
      <c r="X972" s="99"/>
      <c r="Y972" s="99"/>
      <c r="Z972" s="99"/>
      <c r="AA972" s="99"/>
      <c r="AB972" s="99"/>
      <c r="AC972" s="99"/>
      <c r="AD972" s="99"/>
      <c r="AE972" s="99"/>
      <c r="AF972" s="99"/>
      <c r="AG972" s="99"/>
      <c r="AH972" s="99"/>
    </row>
    <row r="973" spans="1:34" ht="15.5" x14ac:dyDescent="0.35">
      <c r="A973" s="99"/>
      <c r="B973" s="99"/>
      <c r="C973" s="112"/>
      <c r="D973" s="99"/>
      <c r="E973" s="99"/>
      <c r="F973" s="99"/>
      <c r="G973" s="99"/>
      <c r="H973" s="99"/>
      <c r="I973" s="99"/>
      <c r="J973" s="99"/>
      <c r="K973" s="99"/>
      <c r="L973" s="113"/>
      <c r="M973" s="113"/>
      <c r="N973" s="99"/>
      <c r="O973" s="99"/>
      <c r="P973" s="99"/>
      <c r="Q973" s="99"/>
      <c r="R973" s="99"/>
      <c r="S973" s="99"/>
      <c r="T973" s="99"/>
      <c r="U973" s="113"/>
      <c r="V973" s="99"/>
      <c r="W973" s="99"/>
      <c r="X973" s="99"/>
      <c r="Y973" s="99"/>
      <c r="Z973" s="99"/>
      <c r="AA973" s="99"/>
      <c r="AB973" s="99"/>
      <c r="AC973" s="99"/>
      <c r="AD973" s="99"/>
      <c r="AE973" s="99"/>
      <c r="AF973" s="99"/>
      <c r="AG973" s="99"/>
      <c r="AH973" s="99"/>
    </row>
    <row r="974" spans="1:34" ht="15.5" x14ac:dyDescent="0.35">
      <c r="A974" s="99"/>
      <c r="B974" s="99"/>
      <c r="C974" s="112"/>
      <c r="D974" s="99"/>
      <c r="E974" s="99"/>
      <c r="F974" s="99"/>
      <c r="G974" s="99"/>
      <c r="H974" s="99"/>
      <c r="I974" s="99"/>
      <c r="J974" s="99"/>
      <c r="K974" s="99"/>
      <c r="L974" s="113"/>
      <c r="M974" s="113"/>
      <c r="N974" s="99"/>
      <c r="O974" s="99"/>
      <c r="P974" s="99"/>
      <c r="Q974" s="99"/>
      <c r="R974" s="99"/>
      <c r="S974" s="99"/>
      <c r="T974" s="99"/>
      <c r="U974" s="113"/>
      <c r="V974" s="99"/>
      <c r="W974" s="99"/>
      <c r="X974" s="99"/>
      <c r="Y974" s="99"/>
      <c r="Z974" s="99"/>
      <c r="AA974" s="99"/>
      <c r="AB974" s="99"/>
      <c r="AC974" s="99"/>
      <c r="AD974" s="99"/>
      <c r="AE974" s="99"/>
      <c r="AF974" s="99"/>
      <c r="AG974" s="99"/>
      <c r="AH974" s="99"/>
    </row>
    <row r="975" spans="1:34" ht="15.5" x14ac:dyDescent="0.35">
      <c r="A975" s="99"/>
      <c r="B975" s="99"/>
      <c r="C975" s="112"/>
      <c r="D975" s="99"/>
      <c r="E975" s="99"/>
      <c r="F975" s="99"/>
      <c r="G975" s="99"/>
      <c r="H975" s="99"/>
      <c r="I975" s="99"/>
      <c r="J975" s="99"/>
      <c r="K975" s="99"/>
      <c r="L975" s="113"/>
      <c r="M975" s="113"/>
      <c r="N975" s="99"/>
      <c r="O975" s="99"/>
      <c r="P975" s="99"/>
      <c r="Q975" s="99"/>
      <c r="R975" s="99"/>
      <c r="S975" s="99"/>
      <c r="T975" s="99"/>
      <c r="U975" s="113"/>
      <c r="V975" s="99"/>
      <c r="W975" s="99"/>
      <c r="X975" s="99"/>
      <c r="Y975" s="99"/>
      <c r="Z975" s="99"/>
      <c r="AA975" s="99"/>
      <c r="AB975" s="99"/>
      <c r="AC975" s="99"/>
      <c r="AD975" s="99"/>
      <c r="AE975" s="99"/>
      <c r="AF975" s="99"/>
      <c r="AG975" s="99"/>
      <c r="AH975" s="99"/>
    </row>
    <row r="976" spans="1:34" ht="15.5" x14ac:dyDescent="0.35">
      <c r="A976" s="99"/>
      <c r="B976" s="99"/>
      <c r="C976" s="112"/>
      <c r="D976" s="99"/>
      <c r="E976" s="99"/>
      <c r="F976" s="99"/>
      <c r="G976" s="99"/>
      <c r="H976" s="99"/>
      <c r="I976" s="99"/>
      <c r="J976" s="99"/>
      <c r="K976" s="99"/>
      <c r="L976" s="113"/>
      <c r="M976" s="113"/>
      <c r="N976" s="99"/>
      <c r="O976" s="99"/>
      <c r="P976" s="99"/>
      <c r="Q976" s="99"/>
      <c r="R976" s="99"/>
      <c r="S976" s="99"/>
      <c r="T976" s="99"/>
      <c r="U976" s="113"/>
      <c r="V976" s="99"/>
      <c r="W976" s="99"/>
      <c r="X976" s="99"/>
      <c r="Y976" s="99"/>
      <c r="Z976" s="99"/>
      <c r="AA976" s="99"/>
      <c r="AB976" s="99"/>
      <c r="AC976" s="99"/>
      <c r="AD976" s="99"/>
      <c r="AE976" s="99"/>
      <c r="AF976" s="99"/>
      <c r="AG976" s="99"/>
      <c r="AH976" s="99"/>
    </row>
    <row r="977" spans="1:34" ht="15.5" x14ac:dyDescent="0.35">
      <c r="A977" s="99"/>
      <c r="B977" s="99"/>
      <c r="C977" s="112"/>
      <c r="D977" s="99"/>
      <c r="E977" s="99"/>
      <c r="F977" s="99"/>
      <c r="G977" s="99"/>
      <c r="H977" s="99"/>
      <c r="I977" s="99"/>
      <c r="J977" s="99"/>
      <c r="K977" s="99"/>
      <c r="L977" s="113"/>
      <c r="M977" s="113"/>
      <c r="N977" s="99"/>
      <c r="O977" s="99"/>
      <c r="P977" s="99"/>
      <c r="Q977" s="99"/>
      <c r="R977" s="99"/>
      <c r="S977" s="99"/>
      <c r="T977" s="99"/>
      <c r="U977" s="113"/>
      <c r="V977" s="99"/>
      <c r="W977" s="99"/>
      <c r="X977" s="99"/>
      <c r="Y977" s="99"/>
      <c r="Z977" s="99"/>
      <c r="AA977" s="99"/>
      <c r="AB977" s="99"/>
      <c r="AC977" s="99"/>
      <c r="AD977" s="99"/>
      <c r="AE977" s="99"/>
      <c r="AF977" s="99"/>
      <c r="AG977" s="99"/>
      <c r="AH977" s="99"/>
    </row>
    <row r="978" spans="1:34" ht="15.5" x14ac:dyDescent="0.35">
      <c r="A978" s="99"/>
      <c r="B978" s="99"/>
      <c r="C978" s="112"/>
      <c r="D978" s="99"/>
      <c r="E978" s="99"/>
      <c r="F978" s="99"/>
      <c r="G978" s="99"/>
      <c r="H978" s="99"/>
      <c r="I978" s="99"/>
      <c r="J978" s="99"/>
      <c r="K978" s="99"/>
      <c r="L978" s="113"/>
      <c r="M978" s="113"/>
      <c r="N978" s="99"/>
      <c r="O978" s="99"/>
      <c r="P978" s="99"/>
      <c r="Q978" s="99"/>
      <c r="R978" s="99"/>
      <c r="S978" s="99"/>
      <c r="T978" s="99"/>
      <c r="U978" s="113"/>
      <c r="V978" s="99"/>
      <c r="W978" s="99"/>
      <c r="X978" s="99"/>
      <c r="Y978" s="99"/>
      <c r="Z978" s="99"/>
      <c r="AA978" s="99"/>
      <c r="AB978" s="99"/>
      <c r="AC978" s="99"/>
      <c r="AD978" s="99"/>
      <c r="AE978" s="99"/>
      <c r="AF978" s="99"/>
      <c r="AG978" s="99"/>
      <c r="AH978" s="99"/>
    </row>
    <row r="979" spans="1:34" ht="15.5" x14ac:dyDescent="0.35">
      <c r="A979" s="99"/>
      <c r="B979" s="99"/>
      <c r="C979" s="112"/>
      <c r="D979" s="99"/>
      <c r="E979" s="99"/>
      <c r="F979" s="99"/>
      <c r="G979" s="99"/>
      <c r="H979" s="99"/>
      <c r="I979" s="99"/>
      <c r="J979" s="99"/>
      <c r="K979" s="99"/>
      <c r="L979" s="113"/>
      <c r="M979" s="113"/>
      <c r="N979" s="99"/>
      <c r="O979" s="99"/>
      <c r="P979" s="99"/>
      <c r="Q979" s="99"/>
      <c r="R979" s="99"/>
      <c r="S979" s="99"/>
      <c r="T979" s="99"/>
      <c r="U979" s="113"/>
      <c r="V979" s="99"/>
      <c r="W979" s="99"/>
      <c r="X979" s="99"/>
      <c r="Y979" s="99"/>
      <c r="Z979" s="99"/>
      <c r="AA979" s="99"/>
      <c r="AB979" s="99"/>
      <c r="AC979" s="99"/>
      <c r="AD979" s="99"/>
      <c r="AE979" s="99"/>
      <c r="AF979" s="99"/>
      <c r="AG979" s="99"/>
      <c r="AH979" s="99"/>
    </row>
    <row r="980" spans="1:34" ht="15.5" x14ac:dyDescent="0.35">
      <c r="A980" s="99"/>
      <c r="B980" s="99"/>
      <c r="C980" s="112"/>
      <c r="D980" s="99"/>
      <c r="E980" s="99"/>
      <c r="F980" s="99"/>
      <c r="G980" s="99"/>
      <c r="H980" s="99"/>
      <c r="I980" s="99"/>
      <c r="J980" s="99"/>
      <c r="K980" s="99"/>
      <c r="L980" s="113"/>
      <c r="M980" s="113"/>
      <c r="N980" s="99"/>
      <c r="O980" s="99"/>
      <c r="P980" s="99"/>
      <c r="Q980" s="99"/>
      <c r="R980" s="99"/>
      <c r="S980" s="99"/>
      <c r="T980" s="99"/>
      <c r="U980" s="113"/>
      <c r="V980" s="99"/>
      <c r="W980" s="99"/>
      <c r="X980" s="99"/>
      <c r="Y980" s="99"/>
      <c r="Z980" s="99"/>
      <c r="AA980" s="99"/>
      <c r="AB980" s="99"/>
      <c r="AC980" s="99"/>
      <c r="AD980" s="99"/>
      <c r="AE980" s="99"/>
      <c r="AF980" s="99"/>
      <c r="AG980" s="99"/>
      <c r="AH980" s="99"/>
    </row>
    <row r="981" spans="1:34" ht="15.5" x14ac:dyDescent="0.35">
      <c r="A981" s="99"/>
      <c r="B981" s="99"/>
      <c r="C981" s="112"/>
      <c r="D981" s="99"/>
      <c r="E981" s="99"/>
      <c r="F981" s="99"/>
      <c r="G981" s="99"/>
      <c r="H981" s="99"/>
      <c r="I981" s="99"/>
      <c r="J981" s="99"/>
      <c r="K981" s="99"/>
      <c r="L981" s="113"/>
      <c r="M981" s="113"/>
      <c r="N981" s="99"/>
      <c r="O981" s="99"/>
      <c r="P981" s="99"/>
      <c r="Q981" s="99"/>
      <c r="R981" s="99"/>
      <c r="S981" s="99"/>
      <c r="T981" s="99"/>
      <c r="U981" s="113"/>
      <c r="V981" s="99"/>
      <c r="W981" s="99"/>
      <c r="X981" s="99"/>
      <c r="Y981" s="99"/>
      <c r="Z981" s="99"/>
      <c r="AA981" s="99"/>
      <c r="AB981" s="99"/>
      <c r="AC981" s="99"/>
      <c r="AD981" s="99"/>
      <c r="AE981" s="99"/>
      <c r="AF981" s="99"/>
      <c r="AG981" s="99"/>
      <c r="AH981" s="99"/>
    </row>
    <row r="982" spans="1:34" ht="15.5" x14ac:dyDescent="0.35">
      <c r="A982" s="99"/>
      <c r="B982" s="99"/>
      <c r="C982" s="112"/>
      <c r="D982" s="99"/>
      <c r="E982" s="99"/>
      <c r="F982" s="99"/>
      <c r="G982" s="99"/>
      <c r="H982" s="99"/>
      <c r="I982" s="99"/>
      <c r="J982" s="99"/>
      <c r="K982" s="99"/>
      <c r="L982" s="113"/>
      <c r="M982" s="113"/>
      <c r="N982" s="99"/>
      <c r="O982" s="99"/>
      <c r="P982" s="99"/>
      <c r="Q982" s="99"/>
      <c r="R982" s="99"/>
      <c r="S982" s="99"/>
      <c r="T982" s="99"/>
      <c r="U982" s="113"/>
      <c r="V982" s="99"/>
      <c r="W982" s="99"/>
      <c r="X982" s="99"/>
      <c r="Y982" s="99"/>
      <c r="Z982" s="99"/>
      <c r="AA982" s="99"/>
      <c r="AB982" s="99"/>
      <c r="AC982" s="99"/>
      <c r="AD982" s="99"/>
      <c r="AE982" s="99"/>
      <c r="AF982" s="99"/>
      <c r="AG982" s="99"/>
      <c r="AH982" s="99"/>
    </row>
    <row r="983" spans="1:34" ht="15.5" x14ac:dyDescent="0.35">
      <c r="A983" s="99"/>
      <c r="B983" s="99"/>
      <c r="C983" s="112"/>
      <c r="D983" s="99"/>
      <c r="E983" s="99"/>
      <c r="F983" s="99"/>
      <c r="G983" s="99"/>
      <c r="H983" s="99"/>
      <c r="I983" s="99"/>
      <c r="J983" s="99"/>
      <c r="K983" s="99"/>
      <c r="L983" s="113"/>
      <c r="M983" s="113"/>
      <c r="N983" s="99"/>
      <c r="O983" s="99"/>
      <c r="P983" s="99"/>
      <c r="Q983" s="99"/>
      <c r="R983" s="99"/>
      <c r="S983" s="99"/>
      <c r="T983" s="99"/>
      <c r="U983" s="113"/>
      <c r="V983" s="99"/>
      <c r="W983" s="99"/>
      <c r="X983" s="99"/>
      <c r="Y983" s="99"/>
      <c r="Z983" s="99"/>
      <c r="AA983" s="99"/>
      <c r="AB983" s="99"/>
      <c r="AC983" s="99"/>
      <c r="AD983" s="99"/>
      <c r="AE983" s="99"/>
      <c r="AF983" s="99"/>
      <c r="AG983" s="99"/>
      <c r="AH983" s="99"/>
    </row>
    <row r="984" spans="1:34" ht="15.5" x14ac:dyDescent="0.35">
      <c r="A984" s="99"/>
      <c r="B984" s="99"/>
      <c r="C984" s="112"/>
      <c r="D984" s="99"/>
      <c r="E984" s="99"/>
      <c r="F984" s="99"/>
      <c r="G984" s="99"/>
      <c r="H984" s="99"/>
      <c r="I984" s="99"/>
      <c r="J984" s="99"/>
      <c r="K984" s="99"/>
      <c r="L984" s="113"/>
      <c r="M984" s="113"/>
      <c r="N984" s="99"/>
      <c r="O984" s="99"/>
      <c r="P984" s="99"/>
      <c r="Q984" s="99"/>
      <c r="R984" s="99"/>
      <c r="S984" s="99"/>
      <c r="T984" s="99"/>
      <c r="U984" s="113"/>
      <c r="V984" s="99"/>
      <c r="W984" s="99"/>
      <c r="X984" s="99"/>
      <c r="Y984" s="99"/>
      <c r="Z984" s="99"/>
      <c r="AA984" s="99"/>
      <c r="AB984" s="99"/>
      <c r="AC984" s="99"/>
      <c r="AD984" s="99"/>
      <c r="AE984" s="99"/>
      <c r="AF984" s="99"/>
      <c r="AG984" s="99"/>
      <c r="AH984" s="99"/>
    </row>
    <row r="985" spans="1:34" ht="15.5" x14ac:dyDescent="0.35">
      <c r="A985" s="99"/>
      <c r="B985" s="99"/>
      <c r="C985" s="112"/>
      <c r="D985" s="99"/>
      <c r="E985" s="99"/>
      <c r="F985" s="99"/>
      <c r="G985" s="99"/>
      <c r="H985" s="99"/>
      <c r="I985" s="99"/>
      <c r="J985" s="99"/>
      <c r="K985" s="99"/>
      <c r="L985" s="113"/>
      <c r="M985" s="113"/>
      <c r="N985" s="99"/>
      <c r="O985" s="99"/>
      <c r="P985" s="99"/>
      <c r="Q985" s="99"/>
      <c r="R985" s="99"/>
      <c r="S985" s="99"/>
      <c r="T985" s="99"/>
      <c r="U985" s="113"/>
      <c r="V985" s="99"/>
      <c r="W985" s="99"/>
      <c r="X985" s="99"/>
      <c r="Y985" s="99"/>
      <c r="Z985" s="99"/>
      <c r="AA985" s="99"/>
      <c r="AB985" s="99"/>
      <c r="AC985" s="99"/>
      <c r="AD985" s="99"/>
      <c r="AE985" s="99"/>
      <c r="AF985" s="99"/>
      <c r="AG985" s="99"/>
      <c r="AH985" s="99"/>
    </row>
    <row r="986" spans="1:34" ht="15.5" x14ac:dyDescent="0.35">
      <c r="A986" s="99"/>
      <c r="B986" s="99"/>
      <c r="C986" s="112"/>
      <c r="D986" s="99"/>
      <c r="E986" s="99"/>
      <c r="F986" s="99"/>
      <c r="G986" s="99"/>
      <c r="H986" s="99"/>
      <c r="I986" s="99"/>
      <c r="J986" s="99"/>
      <c r="K986" s="99"/>
      <c r="L986" s="113"/>
      <c r="M986" s="113"/>
      <c r="N986" s="99"/>
      <c r="O986" s="99"/>
      <c r="P986" s="99"/>
      <c r="Q986" s="99"/>
      <c r="R986" s="99"/>
      <c r="S986" s="99"/>
      <c r="T986" s="99"/>
      <c r="U986" s="113"/>
      <c r="V986" s="99"/>
      <c r="W986" s="99"/>
      <c r="X986" s="99"/>
      <c r="Y986" s="99"/>
      <c r="Z986" s="99"/>
      <c r="AA986" s="99"/>
      <c r="AB986" s="99"/>
      <c r="AC986" s="99"/>
      <c r="AD986" s="99"/>
      <c r="AE986" s="99"/>
      <c r="AF986" s="99"/>
      <c r="AG986" s="99"/>
      <c r="AH986" s="99"/>
    </row>
    <row r="987" spans="1:34" ht="15.5" x14ac:dyDescent="0.35">
      <c r="A987" s="99"/>
      <c r="B987" s="99"/>
      <c r="C987" s="112"/>
      <c r="D987" s="99"/>
      <c r="E987" s="99"/>
      <c r="F987" s="99"/>
      <c r="G987" s="99"/>
      <c r="H987" s="99"/>
      <c r="I987" s="99"/>
      <c r="J987" s="99"/>
      <c r="K987" s="99"/>
      <c r="L987" s="113"/>
      <c r="M987" s="113"/>
      <c r="N987" s="99"/>
      <c r="O987" s="99"/>
      <c r="P987" s="99"/>
      <c r="Q987" s="99"/>
      <c r="R987" s="99"/>
      <c r="S987" s="99"/>
      <c r="T987" s="99"/>
      <c r="U987" s="113"/>
      <c r="V987" s="99"/>
      <c r="W987" s="99"/>
      <c r="X987" s="99"/>
      <c r="Y987" s="99"/>
      <c r="Z987" s="99"/>
      <c r="AA987" s="99"/>
      <c r="AB987" s="99"/>
      <c r="AC987" s="99"/>
      <c r="AD987" s="99"/>
      <c r="AE987" s="99"/>
      <c r="AF987" s="99"/>
      <c r="AG987" s="99"/>
      <c r="AH987" s="99"/>
    </row>
    <row r="988" spans="1:34" ht="15.5" x14ac:dyDescent="0.35">
      <c r="A988" s="99"/>
      <c r="B988" s="99"/>
      <c r="C988" s="112"/>
      <c r="D988" s="99"/>
      <c r="E988" s="99"/>
      <c r="F988" s="99"/>
      <c r="G988" s="99"/>
      <c r="H988" s="99"/>
      <c r="I988" s="99"/>
      <c r="J988" s="99"/>
      <c r="K988" s="99"/>
      <c r="L988" s="113"/>
      <c r="M988" s="113"/>
      <c r="N988" s="99"/>
      <c r="O988" s="99"/>
      <c r="P988" s="99"/>
      <c r="Q988" s="99"/>
      <c r="R988" s="99"/>
      <c r="S988" s="99"/>
      <c r="T988" s="99"/>
      <c r="U988" s="113"/>
      <c r="V988" s="99"/>
      <c r="W988" s="99"/>
      <c r="X988" s="99"/>
      <c r="Y988" s="99"/>
      <c r="Z988" s="99"/>
      <c r="AA988" s="99"/>
      <c r="AB988" s="99"/>
      <c r="AC988" s="99"/>
      <c r="AD988" s="99"/>
      <c r="AE988" s="99"/>
      <c r="AF988" s="99"/>
      <c r="AG988" s="99"/>
      <c r="AH988" s="99"/>
    </row>
    <row r="989" spans="1:34" ht="15.5" x14ac:dyDescent="0.35">
      <c r="A989" s="99"/>
      <c r="B989" s="99"/>
      <c r="C989" s="112"/>
      <c r="D989" s="99"/>
      <c r="E989" s="99"/>
      <c r="F989" s="99"/>
      <c r="G989" s="99"/>
      <c r="H989" s="99"/>
      <c r="I989" s="99"/>
      <c r="J989" s="99"/>
      <c r="K989" s="99"/>
      <c r="L989" s="113"/>
      <c r="M989" s="113"/>
      <c r="N989" s="99"/>
      <c r="O989" s="99"/>
      <c r="P989" s="99"/>
      <c r="Q989" s="99"/>
      <c r="R989" s="99"/>
      <c r="S989" s="99"/>
      <c r="T989" s="99"/>
      <c r="U989" s="113"/>
      <c r="V989" s="99"/>
      <c r="W989" s="99"/>
      <c r="X989" s="99"/>
      <c r="Y989" s="99"/>
      <c r="Z989" s="99"/>
      <c r="AA989" s="99"/>
      <c r="AB989" s="99"/>
      <c r="AC989" s="99"/>
      <c r="AD989" s="99"/>
      <c r="AE989" s="99"/>
      <c r="AF989" s="99"/>
      <c r="AG989" s="99"/>
      <c r="AH989" s="99"/>
    </row>
    <row r="990" spans="1:34" ht="15.5" x14ac:dyDescent="0.35">
      <c r="A990" s="99"/>
      <c r="B990" s="99"/>
      <c r="C990" s="112"/>
      <c r="D990" s="99"/>
      <c r="E990" s="99"/>
      <c r="F990" s="99"/>
      <c r="G990" s="99"/>
      <c r="H990" s="99"/>
      <c r="I990" s="99"/>
      <c r="J990" s="99"/>
      <c r="K990" s="99"/>
      <c r="L990" s="113"/>
      <c r="M990" s="113"/>
      <c r="N990" s="99"/>
      <c r="O990" s="99"/>
      <c r="P990" s="99"/>
      <c r="Q990" s="99"/>
      <c r="R990" s="99"/>
      <c r="S990" s="99"/>
      <c r="T990" s="99"/>
      <c r="U990" s="113"/>
      <c r="V990" s="99"/>
      <c r="W990" s="99"/>
      <c r="X990" s="99"/>
      <c r="Y990" s="99"/>
      <c r="Z990" s="99"/>
      <c r="AA990" s="99"/>
      <c r="AB990" s="99"/>
      <c r="AC990" s="99"/>
      <c r="AD990" s="99"/>
      <c r="AE990" s="99"/>
      <c r="AF990" s="99"/>
      <c r="AG990" s="99"/>
      <c r="AH990" s="99"/>
    </row>
    <row r="991" spans="1:34" ht="15.5" x14ac:dyDescent="0.35">
      <c r="A991" s="99"/>
      <c r="B991" s="99"/>
      <c r="C991" s="112"/>
      <c r="D991" s="99"/>
      <c r="E991" s="99"/>
      <c r="F991" s="99"/>
      <c r="G991" s="99"/>
      <c r="H991" s="99"/>
      <c r="I991" s="99"/>
      <c r="J991" s="99"/>
      <c r="K991" s="99"/>
      <c r="L991" s="113"/>
      <c r="M991" s="113"/>
      <c r="N991" s="99"/>
      <c r="O991" s="99"/>
      <c r="P991" s="99"/>
      <c r="Q991" s="99"/>
      <c r="R991" s="99"/>
      <c r="S991" s="99"/>
      <c r="T991" s="99"/>
      <c r="U991" s="113"/>
      <c r="V991" s="99"/>
      <c r="W991" s="99"/>
      <c r="X991" s="99"/>
      <c r="Y991" s="99"/>
      <c r="Z991" s="99"/>
      <c r="AA991" s="99"/>
      <c r="AB991" s="99"/>
      <c r="AC991" s="99"/>
      <c r="AD991" s="99"/>
      <c r="AE991" s="99"/>
      <c r="AF991" s="99"/>
      <c r="AG991" s="99"/>
      <c r="AH991" s="99"/>
    </row>
    <row r="992" spans="1:34" ht="15.5" x14ac:dyDescent="0.35">
      <c r="A992" s="99"/>
      <c r="B992" s="99"/>
      <c r="C992" s="112"/>
      <c r="D992" s="99"/>
      <c r="E992" s="99"/>
      <c r="F992" s="99"/>
      <c r="G992" s="99"/>
      <c r="H992" s="99"/>
      <c r="I992" s="99"/>
      <c r="J992" s="99"/>
      <c r="K992" s="99"/>
      <c r="L992" s="113"/>
      <c r="M992" s="113"/>
      <c r="N992" s="99"/>
      <c r="O992" s="99"/>
      <c r="P992" s="99"/>
      <c r="Q992" s="99"/>
      <c r="R992" s="99"/>
      <c r="S992" s="99"/>
      <c r="T992" s="99"/>
      <c r="U992" s="113"/>
      <c r="V992" s="99"/>
      <c r="W992" s="99"/>
      <c r="X992" s="99"/>
      <c r="Y992" s="99"/>
      <c r="Z992" s="99"/>
      <c r="AA992" s="99"/>
      <c r="AB992" s="99"/>
      <c r="AC992" s="99"/>
      <c r="AD992" s="99"/>
      <c r="AE992" s="99"/>
      <c r="AF992" s="99"/>
      <c r="AG992" s="99"/>
      <c r="AH992" s="99"/>
    </row>
    <row r="993" spans="1:34" ht="15.5" x14ac:dyDescent="0.35">
      <c r="A993" s="99"/>
      <c r="B993" s="99"/>
      <c r="C993" s="112"/>
      <c r="D993" s="99"/>
      <c r="E993" s="99"/>
      <c r="F993" s="99"/>
      <c r="G993" s="99"/>
      <c r="H993" s="99"/>
      <c r="I993" s="99"/>
      <c r="J993" s="99"/>
      <c r="K993" s="99"/>
      <c r="L993" s="113"/>
      <c r="M993" s="113"/>
      <c r="N993" s="99"/>
      <c r="O993" s="99"/>
      <c r="P993" s="99"/>
      <c r="Q993" s="99"/>
      <c r="R993" s="99"/>
      <c r="S993" s="99"/>
      <c r="T993" s="99"/>
      <c r="U993" s="113"/>
      <c r="V993" s="99"/>
      <c r="W993" s="99"/>
      <c r="X993" s="99"/>
      <c r="Y993" s="99"/>
      <c r="Z993" s="99"/>
      <c r="AA993" s="99"/>
      <c r="AB993" s="99"/>
      <c r="AC993" s="99"/>
      <c r="AD993" s="99"/>
      <c r="AE993" s="99"/>
      <c r="AF993" s="99"/>
      <c r="AG993" s="99"/>
      <c r="AH993" s="99"/>
    </row>
    <row r="994" spans="1:34" ht="15.5" x14ac:dyDescent="0.35">
      <c r="A994" s="99"/>
      <c r="B994" s="99"/>
      <c r="C994" s="112"/>
      <c r="D994" s="99"/>
      <c r="E994" s="99"/>
      <c r="F994" s="99"/>
      <c r="G994" s="99"/>
      <c r="H994" s="99"/>
      <c r="I994" s="99"/>
      <c r="J994" s="99"/>
      <c r="K994" s="99"/>
      <c r="L994" s="113"/>
      <c r="M994" s="113"/>
      <c r="N994" s="99"/>
      <c r="O994" s="99"/>
      <c r="P994" s="99"/>
      <c r="Q994" s="99"/>
      <c r="R994" s="99"/>
      <c r="S994" s="99"/>
      <c r="T994" s="99"/>
      <c r="U994" s="113"/>
      <c r="V994" s="99"/>
      <c r="W994" s="99"/>
      <c r="X994" s="99"/>
      <c r="Y994" s="99"/>
      <c r="Z994" s="99"/>
      <c r="AA994" s="99"/>
      <c r="AB994" s="99"/>
      <c r="AC994" s="99"/>
      <c r="AD994" s="99"/>
      <c r="AE994" s="99"/>
      <c r="AF994" s="99"/>
      <c r="AG994" s="99"/>
      <c r="AH994" s="99"/>
    </row>
    <row r="995" spans="1:34" ht="15.5" x14ac:dyDescent="0.35">
      <c r="A995" s="99"/>
      <c r="B995" s="99"/>
      <c r="C995" s="112"/>
      <c r="D995" s="99"/>
      <c r="E995" s="99"/>
      <c r="F995" s="99"/>
      <c r="G995" s="99"/>
      <c r="H995" s="99"/>
      <c r="I995" s="99"/>
      <c r="J995" s="99"/>
      <c r="K995" s="99"/>
      <c r="L995" s="113"/>
      <c r="M995" s="113"/>
      <c r="N995" s="99"/>
      <c r="O995" s="99"/>
      <c r="P995" s="99"/>
      <c r="Q995" s="99"/>
      <c r="R995" s="99"/>
      <c r="S995" s="99"/>
      <c r="T995" s="99"/>
      <c r="U995" s="113"/>
      <c r="V995" s="99"/>
      <c r="W995" s="99"/>
      <c r="X995" s="99"/>
      <c r="Y995" s="99"/>
      <c r="Z995" s="99"/>
      <c r="AA995" s="99"/>
      <c r="AB995" s="99"/>
      <c r="AC995" s="99"/>
      <c r="AD995" s="99"/>
      <c r="AE995" s="99"/>
      <c r="AF995" s="99"/>
      <c r="AG995" s="99"/>
      <c r="AH995" s="99"/>
    </row>
    <row r="996" spans="1:34" ht="15.5" x14ac:dyDescent="0.35">
      <c r="A996" s="99"/>
      <c r="B996" s="99"/>
      <c r="C996" s="112"/>
      <c r="D996" s="99"/>
      <c r="E996" s="99"/>
      <c r="F996" s="99"/>
      <c r="G996" s="99"/>
      <c r="H996" s="99"/>
      <c r="I996" s="99"/>
      <c r="J996" s="99"/>
      <c r="K996" s="99"/>
      <c r="L996" s="113"/>
      <c r="M996" s="113"/>
      <c r="N996" s="99"/>
      <c r="O996" s="99"/>
      <c r="P996" s="99"/>
      <c r="Q996" s="99"/>
      <c r="R996" s="99"/>
      <c r="S996" s="99"/>
      <c r="T996" s="99"/>
      <c r="U996" s="113"/>
      <c r="V996" s="99"/>
      <c r="W996" s="99"/>
      <c r="X996" s="99"/>
      <c r="Y996" s="99"/>
      <c r="Z996" s="99"/>
      <c r="AA996" s="99"/>
      <c r="AB996" s="99"/>
      <c r="AC996" s="99"/>
      <c r="AD996" s="99"/>
      <c r="AE996" s="99"/>
      <c r="AF996" s="99"/>
      <c r="AG996" s="99"/>
      <c r="AH996" s="99"/>
    </row>
    <row r="997" spans="1:34" ht="15.5" x14ac:dyDescent="0.35">
      <c r="A997" s="99"/>
      <c r="B997" s="99"/>
      <c r="C997" s="112"/>
      <c r="D997" s="99"/>
      <c r="E997" s="99"/>
      <c r="F997" s="99"/>
      <c r="G997" s="99"/>
      <c r="H997" s="99"/>
      <c r="I997" s="99"/>
      <c r="J997" s="99"/>
      <c r="K997" s="99"/>
      <c r="L997" s="113"/>
      <c r="M997" s="113"/>
      <c r="N997" s="99"/>
      <c r="O997" s="99"/>
      <c r="P997" s="99"/>
      <c r="Q997" s="99"/>
      <c r="R997" s="99"/>
      <c r="S997" s="99"/>
      <c r="T997" s="99"/>
      <c r="U997" s="113"/>
      <c r="V997" s="99"/>
      <c r="W997" s="99"/>
      <c r="X997" s="99"/>
      <c r="Y997" s="99"/>
      <c r="Z997" s="99"/>
      <c r="AA997" s="99"/>
      <c r="AB997" s="99"/>
      <c r="AC997" s="99"/>
      <c r="AD997" s="99"/>
      <c r="AE997" s="99"/>
      <c r="AF997" s="99"/>
      <c r="AG997" s="99"/>
      <c r="AH997" s="99"/>
    </row>
    <row r="998" spans="1:34" ht="15.5" x14ac:dyDescent="0.35">
      <c r="A998" s="99"/>
      <c r="B998" s="99"/>
      <c r="C998" s="112"/>
      <c r="D998" s="99"/>
      <c r="E998" s="99"/>
      <c r="F998" s="99"/>
      <c r="G998" s="99"/>
      <c r="H998" s="99"/>
      <c r="I998" s="99"/>
      <c r="J998" s="99"/>
      <c r="K998" s="99"/>
      <c r="L998" s="113"/>
      <c r="M998" s="113"/>
      <c r="N998" s="99"/>
      <c r="O998" s="99"/>
      <c r="P998" s="99"/>
      <c r="Q998" s="99"/>
      <c r="R998" s="99"/>
      <c r="S998" s="99"/>
      <c r="T998" s="99"/>
      <c r="U998" s="113"/>
      <c r="V998" s="99"/>
      <c r="W998" s="99"/>
      <c r="X998" s="99"/>
      <c r="Y998" s="99"/>
      <c r="Z998" s="99"/>
      <c r="AA998" s="99"/>
      <c r="AB998" s="99"/>
      <c r="AC998" s="99"/>
      <c r="AD998" s="99"/>
      <c r="AE998" s="99"/>
      <c r="AF998" s="99"/>
      <c r="AG998" s="99"/>
      <c r="AH998" s="99"/>
    </row>
    <row r="999" spans="1:34" ht="15.5" x14ac:dyDescent="0.35">
      <c r="A999" s="99"/>
      <c r="B999" s="99"/>
      <c r="C999" s="112"/>
      <c r="D999" s="99"/>
      <c r="E999" s="99"/>
      <c r="F999" s="99"/>
      <c r="G999" s="99"/>
      <c r="H999" s="99"/>
      <c r="I999" s="99"/>
      <c r="J999" s="99"/>
      <c r="K999" s="99"/>
      <c r="L999" s="113"/>
      <c r="M999" s="113"/>
      <c r="N999" s="99"/>
      <c r="O999" s="99"/>
      <c r="P999" s="99"/>
      <c r="Q999" s="99"/>
      <c r="R999" s="99"/>
      <c r="S999" s="99"/>
      <c r="T999" s="99"/>
      <c r="U999" s="113"/>
      <c r="V999" s="99"/>
      <c r="W999" s="99"/>
      <c r="X999" s="99"/>
      <c r="Y999" s="99"/>
      <c r="Z999" s="99"/>
      <c r="AA999" s="99"/>
      <c r="AB999" s="99"/>
      <c r="AC999" s="99"/>
      <c r="AD999" s="99"/>
      <c r="AE999" s="99"/>
      <c r="AF999" s="99"/>
      <c r="AG999" s="99"/>
      <c r="AH999" s="99"/>
    </row>
    <row r="1000" spans="1:34" ht="15.5" x14ac:dyDescent="0.35">
      <c r="A1000" s="99"/>
      <c r="B1000" s="99"/>
      <c r="C1000" s="112"/>
      <c r="D1000" s="99"/>
      <c r="E1000" s="99"/>
      <c r="F1000" s="99"/>
      <c r="G1000" s="99"/>
      <c r="H1000" s="99"/>
      <c r="I1000" s="99"/>
      <c r="J1000" s="99"/>
      <c r="K1000" s="99"/>
      <c r="L1000" s="113"/>
      <c r="M1000" s="113"/>
      <c r="N1000" s="99"/>
      <c r="O1000" s="99"/>
      <c r="P1000" s="99"/>
      <c r="Q1000" s="99"/>
      <c r="R1000" s="99"/>
      <c r="S1000" s="99"/>
      <c r="T1000" s="99"/>
      <c r="U1000" s="113"/>
      <c r="V1000" s="99"/>
      <c r="W1000" s="99"/>
      <c r="X1000" s="99"/>
      <c r="Y1000" s="99"/>
      <c r="Z1000" s="99"/>
      <c r="AA1000" s="99"/>
      <c r="AB1000" s="99"/>
      <c r="AC1000" s="99"/>
      <c r="AD1000" s="99"/>
      <c r="AE1000" s="99"/>
      <c r="AF1000" s="99"/>
      <c r="AG1000" s="99"/>
      <c r="AH1000" s="99"/>
    </row>
    <row r="1001" spans="1:34" ht="15.5" x14ac:dyDescent="0.35">
      <c r="A1001" s="99"/>
      <c r="B1001" s="99"/>
      <c r="C1001" s="112"/>
      <c r="D1001" s="99"/>
      <c r="E1001" s="99"/>
      <c r="F1001" s="99"/>
      <c r="G1001" s="99"/>
      <c r="H1001" s="99"/>
      <c r="I1001" s="99"/>
      <c r="J1001" s="99"/>
      <c r="K1001" s="99"/>
      <c r="L1001" s="113"/>
      <c r="M1001" s="113"/>
      <c r="N1001" s="99"/>
      <c r="O1001" s="99"/>
      <c r="P1001" s="99"/>
      <c r="Q1001" s="99"/>
      <c r="R1001" s="99"/>
      <c r="S1001" s="99"/>
      <c r="T1001" s="99"/>
      <c r="U1001" s="113"/>
      <c r="V1001" s="99"/>
      <c r="W1001" s="99"/>
      <c r="X1001" s="99"/>
      <c r="Y1001" s="99"/>
      <c r="Z1001" s="99"/>
      <c r="AA1001" s="99"/>
      <c r="AB1001" s="99"/>
      <c r="AC1001" s="99"/>
      <c r="AD1001" s="99"/>
      <c r="AE1001" s="99"/>
      <c r="AF1001" s="99"/>
      <c r="AG1001" s="99"/>
      <c r="AH1001" s="99"/>
    </row>
    <row r="1002" spans="1:34" ht="15.5" x14ac:dyDescent="0.35">
      <c r="A1002" s="99"/>
      <c r="B1002" s="99"/>
      <c r="C1002" s="112"/>
      <c r="D1002" s="99"/>
      <c r="E1002" s="99"/>
      <c r="F1002" s="99"/>
      <c r="G1002" s="99"/>
      <c r="H1002" s="99"/>
      <c r="I1002" s="99"/>
      <c r="J1002" s="99"/>
      <c r="K1002" s="99"/>
      <c r="L1002" s="113"/>
      <c r="M1002" s="113"/>
      <c r="N1002" s="99"/>
      <c r="O1002" s="99"/>
      <c r="P1002" s="99"/>
      <c r="Q1002" s="99"/>
      <c r="R1002" s="99"/>
      <c r="S1002" s="99"/>
      <c r="T1002" s="99"/>
      <c r="U1002" s="113"/>
      <c r="V1002" s="99"/>
      <c r="W1002" s="99"/>
      <c r="X1002" s="99"/>
      <c r="Y1002" s="99"/>
      <c r="Z1002" s="99"/>
      <c r="AA1002" s="99"/>
      <c r="AB1002" s="99"/>
      <c r="AC1002" s="99"/>
      <c r="AD1002" s="99"/>
      <c r="AE1002" s="99"/>
      <c r="AF1002" s="99"/>
      <c r="AG1002" s="99"/>
      <c r="AH1002" s="99"/>
    </row>
  </sheetData>
  <mergeCells count="2">
    <mergeCell ref="A1:C1"/>
    <mergeCell ref="E1:G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X1001"/>
  <sheetViews>
    <sheetView zoomScale="76" workbookViewId="0">
      <selection activeCell="B7" sqref="B7"/>
    </sheetView>
  </sheetViews>
  <sheetFormatPr defaultColWidth="12.54296875" defaultRowHeight="12.5" x14ac:dyDescent="0.25"/>
  <cols>
    <col min="1" max="1" width="18.453125" bestFit="1" customWidth="1"/>
    <col min="2" max="2" width="7.54296875" bestFit="1" customWidth="1"/>
    <col min="4" max="4" width="5.453125" bestFit="1" customWidth="1"/>
    <col min="5" max="5" width="4.453125" bestFit="1" customWidth="1"/>
    <col min="6" max="6" width="20.1796875" bestFit="1" customWidth="1"/>
    <col min="7" max="7" width="17.453125" bestFit="1" customWidth="1"/>
    <col min="8" max="8" width="8" bestFit="1" customWidth="1"/>
    <col min="9" max="9" width="16.1796875" bestFit="1" customWidth="1"/>
    <col min="10" max="10" width="8.26953125" bestFit="1" customWidth="1"/>
    <col min="11" max="11" width="16.1796875" bestFit="1" customWidth="1"/>
    <col min="12" max="12" width="25.81640625" bestFit="1" customWidth="1"/>
    <col min="13" max="13" width="28.81640625" bestFit="1" customWidth="1"/>
    <col min="14" max="14" width="18.26953125" bestFit="1" customWidth="1"/>
    <col min="15" max="15" width="18.54296875" bestFit="1" customWidth="1"/>
    <col min="16" max="16" width="23.1796875" bestFit="1" customWidth="1"/>
    <col min="17" max="17" width="17" bestFit="1" customWidth="1"/>
    <col min="19" max="19" width="10.81640625" bestFit="1" customWidth="1"/>
    <col min="20" max="20" width="21.453125" customWidth="1"/>
    <col min="22" max="22" width="19.54296875" bestFit="1" customWidth="1"/>
    <col min="23" max="23" width="18.1796875" bestFit="1" customWidth="1"/>
    <col min="24" max="24" width="15" customWidth="1"/>
  </cols>
  <sheetData>
    <row r="1" spans="1:24" ht="15.5" x14ac:dyDescent="0.3">
      <c r="A1" s="174" t="s">
        <v>363</v>
      </c>
      <c r="B1" s="159"/>
      <c r="C1" s="7"/>
      <c r="D1" s="42" t="s">
        <v>1</v>
      </c>
      <c r="E1" s="42" t="s">
        <v>2</v>
      </c>
      <c r="F1" s="42" t="s">
        <v>364</v>
      </c>
      <c r="G1" s="42" t="s">
        <v>344</v>
      </c>
      <c r="H1" s="42" t="s">
        <v>365</v>
      </c>
      <c r="I1" s="42" t="s">
        <v>345</v>
      </c>
      <c r="J1" s="42" t="s">
        <v>366</v>
      </c>
      <c r="K1" s="42" t="s">
        <v>346</v>
      </c>
      <c r="L1" s="42" t="s">
        <v>367</v>
      </c>
      <c r="M1" s="42" t="s">
        <v>368</v>
      </c>
      <c r="N1" s="42" t="s">
        <v>369</v>
      </c>
      <c r="O1" s="42" t="s">
        <v>370</v>
      </c>
      <c r="P1" s="42" t="s">
        <v>371</v>
      </c>
      <c r="Q1" s="42" t="s">
        <v>372</v>
      </c>
      <c r="R1" s="7"/>
      <c r="S1" s="114" t="s">
        <v>373</v>
      </c>
      <c r="T1" s="115">
        <f ca="1">P40</f>
        <v>100334717338.26927</v>
      </c>
      <c r="U1" s="7"/>
      <c r="V1" s="158" t="s">
        <v>374</v>
      </c>
      <c r="W1" s="159"/>
      <c r="X1" s="7"/>
    </row>
    <row r="2" spans="1:24" ht="15.5" x14ac:dyDescent="0.35">
      <c r="A2" s="7" t="s">
        <v>375</v>
      </c>
      <c r="B2" s="44">
        <f>'1. Drivers'!K19</f>
        <v>6.6057692307692303E-2</v>
      </c>
      <c r="C2" s="7"/>
      <c r="D2" s="5">
        <v>2025</v>
      </c>
      <c r="E2" s="5">
        <v>22</v>
      </c>
      <c r="F2" s="47">
        <f>'3. Funding Allocation'!Q4+'3. Funding Allocation'!U4</f>
        <v>60000000</v>
      </c>
      <c r="G2" s="47">
        <f>'3. Funding Allocation'!Q4</f>
        <v>60000000</v>
      </c>
      <c r="H2" s="116">
        <f>'3. Funding Allocation'!F4/('3. Funding Allocation'!F4+'3. Funding Allocation'!G4)</f>
        <v>0.5</v>
      </c>
      <c r="I2" s="47">
        <f>'3. Funding Allocation'!U4*H2</f>
        <v>0</v>
      </c>
      <c r="J2" s="116">
        <f>'3. Funding Allocation'!G4/('3. Funding Allocation'!F4+'3. Funding Allocation'!G4)</f>
        <v>0.5</v>
      </c>
      <c r="K2" s="47">
        <f>'3. Funding Allocation'!U4*J2</f>
        <v>0</v>
      </c>
      <c r="L2" s="5">
        <f t="shared" ref="L2:L65" ca="1" si="0">NORMSINV(RAND())</f>
        <v>1.2621458930085458</v>
      </c>
      <c r="M2" s="37">
        <f t="shared" ref="M2:M65" ca="1" si="1">1+($B$2+$B$3*L2)</f>
        <v>1.1008138212403129</v>
      </c>
      <c r="N2" s="37">
        <f t="shared" ref="N2:N65" ca="1" si="2">1+($B$6+$B$7*L2)</f>
        <v>1.4422993153814281</v>
      </c>
      <c r="O2" s="37">
        <f t="shared" ref="O2:O65" ca="1" si="3">1+($B$10+$B$11*L2)</f>
        <v>1.0865560438847681</v>
      </c>
      <c r="P2" s="47">
        <f t="shared" ref="P2:P65" ca="1" si="4">G2*M2+I2*N2+K2*O2</f>
        <v>66048829.274418771</v>
      </c>
      <c r="Q2" s="47">
        <f t="shared" ref="Q2:Q65" ca="1" si="5">P2-F2</f>
        <v>6048829.2744187713</v>
      </c>
      <c r="R2" s="7"/>
      <c r="S2" s="117">
        <v>1</v>
      </c>
      <c r="T2" s="118">
        <f t="dataTable" ref="T2:T1001" dt2D="0" dtr="0" r1="U1" ca="1"/>
        <v>82888767844.633682</v>
      </c>
      <c r="U2" s="7"/>
      <c r="V2" s="5" t="s">
        <v>376</v>
      </c>
      <c r="W2" s="47">
        <f>AVERAGE(T2:T1001)</f>
        <v>103487943221.90045</v>
      </c>
      <c r="X2" s="7"/>
    </row>
    <row r="3" spans="1:24" ht="15.5" x14ac:dyDescent="0.35">
      <c r="A3" s="7" t="s">
        <v>377</v>
      </c>
      <c r="B3" s="44">
        <f>'1. Drivers'!K20</f>
        <v>2.7537330767502085E-2</v>
      </c>
      <c r="C3" s="7"/>
      <c r="D3" s="5">
        <v>2026</v>
      </c>
      <c r="E3" s="5">
        <v>23</v>
      </c>
      <c r="F3" s="47">
        <f ca="1">'3. Funding Allocation'!Q5+'3. Funding Allocation'!U5</f>
        <v>60000000</v>
      </c>
      <c r="G3" s="47">
        <f ca="1">'3. Funding Allocation'!Q5</f>
        <v>60000000</v>
      </c>
      <c r="H3" s="116">
        <f>'3. Funding Allocation'!F5/('3. Funding Allocation'!F5+'3. Funding Allocation'!G5)</f>
        <v>0.5</v>
      </c>
      <c r="I3" s="47">
        <f ca="1">'3. Funding Allocation'!U5*H3</f>
        <v>0</v>
      </c>
      <c r="J3" s="116">
        <f>'3. Funding Allocation'!G5/('3. Funding Allocation'!F5+'3. Funding Allocation'!G5)</f>
        <v>0.5</v>
      </c>
      <c r="K3" s="47">
        <f ca="1">'3. Funding Allocation'!U5*J3</f>
        <v>0</v>
      </c>
      <c r="L3" s="5">
        <f t="shared" ca="1" si="0"/>
        <v>-1.5153562670491267</v>
      </c>
      <c r="M3" s="37">
        <f t="shared" ca="1" si="1"/>
        <v>1.0243288255513532</v>
      </c>
      <c r="N3" s="37">
        <f t="shared" ca="1" si="2"/>
        <v>0.62241492816430144</v>
      </c>
      <c r="O3" s="37">
        <f t="shared" ca="1" si="3"/>
        <v>1.0420751638551056</v>
      </c>
      <c r="P3" s="47">
        <f t="shared" ca="1" si="4"/>
        <v>61459729.533081189</v>
      </c>
      <c r="Q3" s="47">
        <f t="shared" ca="1" si="5"/>
        <v>1459729.5330811888</v>
      </c>
      <c r="R3" s="7"/>
      <c r="S3" s="117">
        <v>2</v>
      </c>
      <c r="T3" s="118">
        <v>81312179079.992737</v>
      </c>
      <c r="U3" s="7"/>
      <c r="V3" s="5" t="s">
        <v>378</v>
      </c>
      <c r="W3" s="47">
        <f>_xlfn.STDEV.S(T2:T1001)</f>
        <v>33531328988.609661</v>
      </c>
      <c r="X3" s="7"/>
    </row>
    <row r="4" spans="1:24" ht="15.5" x14ac:dyDescent="0.35">
      <c r="A4" s="7"/>
      <c r="B4" s="7"/>
      <c r="C4" s="7"/>
      <c r="D4" s="5">
        <v>2027</v>
      </c>
      <c r="E4" s="5">
        <v>24</v>
      </c>
      <c r="F4" s="47">
        <f ca="1">'3. Funding Allocation'!Q6+'3. Funding Allocation'!U6</f>
        <v>60000000</v>
      </c>
      <c r="G4" s="47">
        <f ca="1">'3. Funding Allocation'!Q6</f>
        <v>60000000</v>
      </c>
      <c r="H4" s="116">
        <f>'3. Funding Allocation'!F6/('3. Funding Allocation'!F6+'3. Funding Allocation'!G6)</f>
        <v>0.5</v>
      </c>
      <c r="I4" s="47">
        <f ca="1">'3. Funding Allocation'!U6*H4</f>
        <v>0</v>
      </c>
      <c r="J4" s="116">
        <f>'3. Funding Allocation'!G6/('3. Funding Allocation'!F6+'3. Funding Allocation'!G6)</f>
        <v>0.5</v>
      </c>
      <c r="K4" s="47">
        <f ca="1">'3. Funding Allocation'!U6*J4</f>
        <v>0</v>
      </c>
      <c r="L4" s="5">
        <f t="shared" ca="1" si="0"/>
        <v>1.7334671625880509</v>
      </c>
      <c r="M4" s="37">
        <f t="shared" ca="1" si="1"/>
        <v>1.1137927509384828</v>
      </c>
      <c r="N4" s="37">
        <f t="shared" ca="1" si="2"/>
        <v>1.581427542120077</v>
      </c>
      <c r="O4" s="37">
        <f t="shared" ca="1" si="3"/>
        <v>1.0941041153675131</v>
      </c>
      <c r="P4" s="47">
        <f t="shared" ca="1" si="4"/>
        <v>66827565.05630897</v>
      </c>
      <c r="Q4" s="47">
        <f t="shared" ca="1" si="5"/>
        <v>6827565.0563089699</v>
      </c>
      <c r="R4" s="7"/>
      <c r="S4" s="117">
        <v>3</v>
      </c>
      <c r="T4" s="118">
        <v>165851568823.552</v>
      </c>
      <c r="U4" s="7"/>
      <c r="V4" s="5" t="s">
        <v>379</v>
      </c>
      <c r="W4" s="47">
        <f>_xlfn.PERCENTILE.EXC(T2:T1001,0.25)</f>
        <v>80349285460.029114</v>
      </c>
      <c r="X4" s="7"/>
    </row>
    <row r="5" spans="1:24" ht="15.5" x14ac:dyDescent="0.35">
      <c r="A5" s="174" t="s">
        <v>346</v>
      </c>
      <c r="B5" s="159"/>
      <c r="C5" s="7"/>
      <c r="D5" s="5">
        <v>2028</v>
      </c>
      <c r="E5" s="5">
        <v>25</v>
      </c>
      <c r="F5" s="47">
        <f ca="1">'3. Funding Allocation'!Q7+'3. Funding Allocation'!U7</f>
        <v>188962675.15811718</v>
      </c>
      <c r="G5" s="47">
        <f ca="1">'3. Funding Allocation'!Q7</f>
        <v>85792535.031623438</v>
      </c>
      <c r="H5" s="116">
        <f>'3. Funding Allocation'!F7/('3. Funding Allocation'!F7+'3. Funding Allocation'!G7)</f>
        <v>0.5</v>
      </c>
      <c r="I5" s="47">
        <f ca="1">'3. Funding Allocation'!U7*H5</f>
        <v>51585070.063246869</v>
      </c>
      <c r="J5" s="116">
        <f>'3. Funding Allocation'!G7/('3. Funding Allocation'!F7+'3. Funding Allocation'!G7)</f>
        <v>0.5</v>
      </c>
      <c r="K5" s="47">
        <f ca="1">'3. Funding Allocation'!U7*J5</f>
        <v>51585070.063246869</v>
      </c>
      <c r="L5" s="5">
        <f t="shared" ca="1" si="0"/>
        <v>1.2709914557584803</v>
      </c>
      <c r="M5" s="37">
        <f t="shared" ca="1" si="1"/>
        <v>1.1010574044275825</v>
      </c>
      <c r="N5" s="37">
        <f t="shared" ca="1" si="2"/>
        <v>1.4449104164272217</v>
      </c>
      <c r="O5" s="37">
        <f t="shared" ca="1" si="3"/>
        <v>1.0866977029700904</v>
      </c>
      <c r="P5" s="47">
        <f t="shared" ca="1" si="4"/>
        <v>225055688.15297675</v>
      </c>
      <c r="Q5" s="47">
        <f t="shared" ca="1" si="5"/>
        <v>36093012.994859576</v>
      </c>
      <c r="R5" s="7"/>
      <c r="S5" s="117">
        <v>4</v>
      </c>
      <c r="T5" s="118">
        <v>92643691116.764069</v>
      </c>
      <c r="U5" s="7"/>
      <c r="V5" s="5" t="s">
        <v>380</v>
      </c>
      <c r="W5" s="47">
        <f>_xlfn.PERCENTILE.EXC(T3:T1002,0.5)</f>
        <v>96987127147.909149</v>
      </c>
      <c r="X5" s="7"/>
    </row>
    <row r="6" spans="1:24" ht="15.5" x14ac:dyDescent="0.35">
      <c r="A6" s="7" t="s">
        <v>375</v>
      </c>
      <c r="B6" s="44">
        <f>'1. Drivers'!O30</f>
        <v>6.9729411764705887E-2</v>
      </c>
      <c r="C6" s="7"/>
      <c r="D6" s="5">
        <v>2029</v>
      </c>
      <c r="E6" s="5">
        <v>26</v>
      </c>
      <c r="F6" s="47">
        <f ca="1">'3. Funding Allocation'!Q8+'3. Funding Allocation'!U8</f>
        <v>586941070.31957746</v>
      </c>
      <c r="G6" s="47">
        <f ca="1">'3. Funding Allocation'!Q8</f>
        <v>165388214.06391549</v>
      </c>
      <c r="H6" s="116">
        <f>'3. Funding Allocation'!F8/('3. Funding Allocation'!F8+'3. Funding Allocation'!G8)</f>
        <v>0.5</v>
      </c>
      <c r="I6" s="47">
        <f ca="1">'3. Funding Allocation'!U8*H6</f>
        <v>210776428.12783095</v>
      </c>
      <c r="J6" s="116">
        <f>'3. Funding Allocation'!G8/('3. Funding Allocation'!F8+'3. Funding Allocation'!G8)</f>
        <v>0.5</v>
      </c>
      <c r="K6" s="47">
        <f ca="1">'3. Funding Allocation'!U8*J6</f>
        <v>210776428.12783095</v>
      </c>
      <c r="L6" s="5">
        <f t="shared" ca="1" si="0"/>
        <v>1.0735079289266696</v>
      </c>
      <c r="M6" s="37">
        <f t="shared" ca="1" si="1"/>
        <v>1.095619235228082</v>
      </c>
      <c r="N6" s="37">
        <f t="shared" ca="1" si="2"/>
        <v>1.3866157145506932</v>
      </c>
      <c r="O6" s="37">
        <f t="shared" ca="1" si="3"/>
        <v>1.0835350623820241</v>
      </c>
      <c r="P6" s="47">
        <f t="shared" ca="1" si="4"/>
        <v>701852066.30751014</v>
      </c>
      <c r="Q6" s="47">
        <f t="shared" ca="1" si="5"/>
        <v>114910995.98793268</v>
      </c>
      <c r="R6" s="7"/>
      <c r="S6" s="117">
        <v>5</v>
      </c>
      <c r="T6" s="118">
        <v>58429549883.200874</v>
      </c>
      <c r="U6" s="7"/>
      <c r="V6" s="5" t="s">
        <v>381</v>
      </c>
      <c r="W6" s="47">
        <f>_xlfn.PERCENTILE.EXC(T4:T1003,0.75)</f>
        <v>119030577005.01509</v>
      </c>
      <c r="X6" s="7"/>
    </row>
    <row r="7" spans="1:24" ht="15.5" x14ac:dyDescent="0.35">
      <c r="A7" s="7" t="s">
        <v>377</v>
      </c>
      <c r="B7" s="44">
        <f>'1. Drivers'!O31</f>
        <v>0.29518766862096785</v>
      </c>
      <c r="C7" s="7"/>
      <c r="D7" s="5">
        <v>2030</v>
      </c>
      <c r="E7" s="5">
        <v>27</v>
      </c>
      <c r="F7" s="47">
        <f ca="1">'3. Funding Allocation'!Q9+'3. Funding Allocation'!U9</f>
        <v>1071752274.7243643</v>
      </c>
      <c r="G7" s="47">
        <f ca="1">'3. Funding Allocation'!Q9</f>
        <v>262350454.94487289</v>
      </c>
      <c r="H7" s="116">
        <f>'3. Funding Allocation'!F9/('3. Funding Allocation'!F9+'3. Funding Allocation'!G9)</f>
        <v>0.5</v>
      </c>
      <c r="I7" s="47">
        <f ca="1">'3. Funding Allocation'!U9*H7</f>
        <v>404700909.88974571</v>
      </c>
      <c r="J7" s="116">
        <f>'3. Funding Allocation'!G9/('3. Funding Allocation'!F9+'3. Funding Allocation'!G9)</f>
        <v>0.5</v>
      </c>
      <c r="K7" s="47">
        <f ca="1">'3. Funding Allocation'!U9*J7</f>
        <v>404700909.88974571</v>
      </c>
      <c r="L7" s="5">
        <f t="shared" ca="1" si="0"/>
        <v>1.0310141729582263</v>
      </c>
      <c r="M7" s="37">
        <f t="shared" ca="1" si="1"/>
        <v>1.0944490706144256</v>
      </c>
      <c r="N7" s="37">
        <f t="shared" ca="1" si="2"/>
        <v>1.37407208179542</v>
      </c>
      <c r="O7" s="37">
        <f t="shared" ca="1" si="3"/>
        <v>1.0828545373806671</v>
      </c>
      <c r="P7" s="47">
        <f t="shared" ca="1" si="4"/>
        <v>1281449649.9025869</v>
      </c>
      <c r="Q7" s="47">
        <f t="shared" ca="1" si="5"/>
        <v>209697375.17822266</v>
      </c>
      <c r="R7" s="7"/>
      <c r="S7" s="117">
        <v>6</v>
      </c>
      <c r="T7" s="118">
        <v>80290393777.073425</v>
      </c>
      <c r="U7" s="7"/>
      <c r="V7" s="5" t="s">
        <v>382</v>
      </c>
      <c r="W7" s="47">
        <f>_xlfn.PERCENTILE.EXC(T5:T1004,0.95)</f>
        <v>168750785338.91464</v>
      </c>
      <c r="X7" s="7"/>
    </row>
    <row r="8" spans="1:24" ht="15.5" x14ac:dyDescent="0.35">
      <c r="A8" s="7"/>
      <c r="B8" s="7"/>
      <c r="C8" s="7"/>
      <c r="D8" s="5">
        <v>2031</v>
      </c>
      <c r="E8" s="5">
        <v>28</v>
      </c>
      <c r="F8" s="47">
        <f ca="1">'3. Funding Allocation'!Q10+'3. Funding Allocation'!U10</f>
        <v>1810863221.5237021</v>
      </c>
      <c r="G8" s="47">
        <f ca="1">'3. Funding Allocation'!Q10</f>
        <v>410172644.30474049</v>
      </c>
      <c r="H8" s="116">
        <f>'3. Funding Allocation'!F10/('3. Funding Allocation'!F10+'3. Funding Allocation'!G10)</f>
        <v>0.5</v>
      </c>
      <c r="I8" s="47">
        <f ca="1">'3. Funding Allocation'!U10*H8</f>
        <v>700345288.60948086</v>
      </c>
      <c r="J8" s="116">
        <f>'3. Funding Allocation'!G10/('3. Funding Allocation'!F10+'3. Funding Allocation'!G10)</f>
        <v>0.5</v>
      </c>
      <c r="K8" s="47">
        <f ca="1">'3. Funding Allocation'!U10*J8</f>
        <v>700345288.60948086</v>
      </c>
      <c r="L8" s="5">
        <f t="shared" ca="1" si="0"/>
        <v>-1.114560756173645</v>
      </c>
      <c r="M8" s="37">
        <f t="shared" ca="1" si="1"/>
        <v>1.0353656641044613</v>
      </c>
      <c r="N8" s="37">
        <f t="shared" ca="1" si="2"/>
        <v>0.74072482061338463</v>
      </c>
      <c r="O8" s="37">
        <f t="shared" ca="1" si="3"/>
        <v>1.0484937860589167</v>
      </c>
      <c r="P8" s="47">
        <f t="shared" ca="1" si="4"/>
        <v>1677749493.7434268</v>
      </c>
      <c r="Q8" s="47">
        <f t="shared" ca="1" si="5"/>
        <v>-133113727.78027534</v>
      </c>
      <c r="R8" s="7"/>
      <c r="S8" s="117">
        <v>7</v>
      </c>
      <c r="T8" s="118">
        <v>132438075061.41223</v>
      </c>
      <c r="U8" s="7"/>
      <c r="X8" s="119"/>
    </row>
    <row r="9" spans="1:24" ht="15.5" x14ac:dyDescent="0.35">
      <c r="A9" s="174" t="s">
        <v>345</v>
      </c>
      <c r="B9" s="159"/>
      <c r="C9" s="7"/>
      <c r="D9" s="5">
        <v>2032</v>
      </c>
      <c r="E9" s="5">
        <v>29</v>
      </c>
      <c r="F9" s="47">
        <f ca="1">'3. Funding Allocation'!Q11+'3. Funding Allocation'!U11</f>
        <v>1744206383.5360627</v>
      </c>
      <c r="G9" s="47">
        <f ca="1">'3. Funding Allocation'!Q11</f>
        <v>343515806.31710106</v>
      </c>
      <c r="H9" s="116">
        <f>'3. Funding Allocation'!F11/('3. Funding Allocation'!F11+'3. Funding Allocation'!G11)</f>
        <v>0.5</v>
      </c>
      <c r="I9" s="47">
        <f ca="1">'3. Funding Allocation'!U11*H9</f>
        <v>700345288.60948086</v>
      </c>
      <c r="J9" s="116">
        <f>'3. Funding Allocation'!G11/('3. Funding Allocation'!F11+'3. Funding Allocation'!G11)</f>
        <v>0.5</v>
      </c>
      <c r="K9" s="47">
        <f ca="1">'3. Funding Allocation'!U11*J9</f>
        <v>700345288.60948086</v>
      </c>
      <c r="L9" s="5">
        <f t="shared" ca="1" si="0"/>
        <v>1.2470140732403563</v>
      </c>
      <c r="M9" s="37">
        <f t="shared" ca="1" si="1"/>
        <v>1.100397131314242</v>
      </c>
      <c r="N9" s="37">
        <f t="shared" ca="1" si="2"/>
        <v>1.4378325887820635</v>
      </c>
      <c r="O9" s="37">
        <f t="shared" ca="1" si="3"/>
        <v>1.0863137122425397</v>
      </c>
      <c r="P9" s="47">
        <f t="shared" ca="1" si="4"/>
        <v>2145777777.5160661</v>
      </c>
      <c r="Q9" s="47">
        <f t="shared" ca="1" si="5"/>
        <v>401571393.98000336</v>
      </c>
      <c r="R9" s="7"/>
      <c r="S9" s="117">
        <v>8</v>
      </c>
      <c r="T9" s="118">
        <v>72495601081.817856</v>
      </c>
      <c r="U9" s="7"/>
      <c r="V9" s="107" t="s">
        <v>383</v>
      </c>
      <c r="W9" s="84">
        <f ca="1">SUM('2. Budgeting Statement'!AN15:BM15)-SUM('2. Budgeting Statement'!AN16:BM16)</f>
        <v>-134728592060.63824</v>
      </c>
      <c r="X9" s="7"/>
    </row>
    <row r="10" spans="1:24" ht="15.5" x14ac:dyDescent="0.35">
      <c r="A10" s="7" t="s">
        <v>375</v>
      </c>
      <c r="B10" s="44">
        <f>'1. Drivers'!T23</f>
        <v>6.6343148696352217E-2</v>
      </c>
      <c r="C10" s="7"/>
      <c r="D10" s="5">
        <v>2033</v>
      </c>
      <c r="E10" s="5">
        <v>30</v>
      </c>
      <c r="F10" s="47">
        <f ca="1">'3. Funding Allocation'!Q12+'3. Funding Allocation'!U12</f>
        <v>2533671579.316164</v>
      </c>
      <c r="G10" s="47">
        <f ca="1">'3. Funding Allocation'!Q12</f>
        <v>501408845.47312129</v>
      </c>
      <c r="H10" s="116">
        <f>'3. Funding Allocation'!F12/('3. Funding Allocation'!F12+'3. Funding Allocation'!G12)</f>
        <v>0.5</v>
      </c>
      <c r="I10" s="47">
        <f ca="1">'3. Funding Allocation'!U12*H10</f>
        <v>1016131366.9215213</v>
      </c>
      <c r="J10" s="116">
        <f>'3. Funding Allocation'!G12/('3. Funding Allocation'!F12+'3. Funding Allocation'!G12)</f>
        <v>0.5</v>
      </c>
      <c r="K10" s="47">
        <f ca="1">'3. Funding Allocation'!U12*J10</f>
        <v>1016131366.9215213</v>
      </c>
      <c r="L10" s="5">
        <f t="shared" ca="1" si="0"/>
        <v>-0.79221419535625082</v>
      </c>
      <c r="M10" s="37">
        <f t="shared" ca="1" si="1"/>
        <v>1.0442422279714567</v>
      </c>
      <c r="N10" s="37">
        <f t="shared" ca="1" si="2"/>
        <v>0.83587755038905831</v>
      </c>
      <c r="O10" s="37">
        <f t="shared" ca="1" si="3"/>
        <v>1.0536560714050405</v>
      </c>
      <c r="P10" s="47">
        <f t="shared" ca="1" si="4"/>
        <v>2443606671.8792586</v>
      </c>
      <c r="Q10" s="47">
        <f t="shared" ca="1" si="5"/>
        <v>-90064907.436905384</v>
      </c>
      <c r="R10" s="7"/>
      <c r="S10" s="117">
        <v>9</v>
      </c>
      <c r="T10" s="118">
        <v>84668530851.536591</v>
      </c>
      <c r="U10" s="7"/>
      <c r="V10" s="11" t="s">
        <v>384</v>
      </c>
      <c r="W10" s="120">
        <f ca="1">COUNTIF(T2:T1001,"&gt;="&amp;$W$9)/COUNT(S2:S1001)</f>
        <v>1</v>
      </c>
      <c r="X10" s="7"/>
    </row>
    <row r="11" spans="1:24" ht="15.5" x14ac:dyDescent="0.35">
      <c r="A11" s="7" t="s">
        <v>377</v>
      </c>
      <c r="B11" s="44">
        <f>'1. Drivers'!T24</f>
        <v>1.6014705827893532E-2</v>
      </c>
      <c r="C11" s="7"/>
      <c r="D11" s="5">
        <v>2034</v>
      </c>
      <c r="E11" s="5">
        <v>31</v>
      </c>
      <c r="F11" s="47">
        <f ca="1">'3. Funding Allocation'!Q13+'3. Funding Allocation'!U13</f>
        <v>1704016825.6197824</v>
      </c>
      <c r="G11" s="47">
        <f ca="1">'3. Funding Allocation'!Q13</f>
        <v>0</v>
      </c>
      <c r="H11" s="116">
        <f>'3. Funding Allocation'!F13/('3. Funding Allocation'!F13+'3. Funding Allocation'!G13)</f>
        <v>0.5</v>
      </c>
      <c r="I11" s="47">
        <f ca="1">'3. Funding Allocation'!U13*H11</f>
        <v>852008412.80989122</v>
      </c>
      <c r="J11" s="116">
        <f>'3. Funding Allocation'!G13/('3. Funding Allocation'!F13+'3. Funding Allocation'!G13)</f>
        <v>0.5</v>
      </c>
      <c r="K11" s="47">
        <f ca="1">'3. Funding Allocation'!U13*J11</f>
        <v>852008412.80989122</v>
      </c>
      <c r="L11" s="5">
        <f t="shared" ca="1" si="0"/>
        <v>-0.13105508663799162</v>
      </c>
      <c r="M11" s="37">
        <f t="shared" ca="1" si="1"/>
        <v>1.0624487850381783</v>
      </c>
      <c r="N11" s="37">
        <f t="shared" ca="1" si="2"/>
        <v>1.0310435662791182</v>
      </c>
      <c r="O11" s="37">
        <f t="shared" ca="1" si="3"/>
        <v>1.0642443400365957</v>
      </c>
      <c r="P11" s="47">
        <f t="shared" ca="1" si="4"/>
        <v>1785202923.4398115</v>
      </c>
      <c r="Q11" s="47">
        <f t="shared" ca="1" si="5"/>
        <v>81186097.82002902</v>
      </c>
      <c r="R11" s="7"/>
      <c r="S11" s="117">
        <v>10</v>
      </c>
      <c r="T11" s="118">
        <v>104561521484.14182</v>
      </c>
      <c r="U11" s="7"/>
      <c r="X11" s="7"/>
    </row>
    <row r="12" spans="1:24" ht="15.5" x14ac:dyDescent="0.35">
      <c r="A12" s="7"/>
      <c r="B12" s="7"/>
      <c r="C12" s="7"/>
      <c r="D12" s="5">
        <v>2035</v>
      </c>
      <c r="E12" s="5">
        <v>32</v>
      </c>
      <c r="F12" s="47">
        <f ca="1">'3. Funding Allocation'!Q14+'3. Funding Allocation'!U14</f>
        <v>1736243947.1669934</v>
      </c>
      <c r="G12" s="47">
        <f ca="1">'3. Funding Allocation'!Q14</f>
        <v>6445424.3094421867</v>
      </c>
      <c r="H12" s="116">
        <f>'3. Funding Allocation'!F14/('3. Funding Allocation'!F14+'3. Funding Allocation'!G14)</f>
        <v>0.5</v>
      </c>
      <c r="I12" s="47">
        <f ca="1">'3. Funding Allocation'!U14*H12</f>
        <v>864899261.42877555</v>
      </c>
      <c r="J12" s="116">
        <f>'3. Funding Allocation'!G14/('3. Funding Allocation'!F14+'3. Funding Allocation'!G14)</f>
        <v>0.5</v>
      </c>
      <c r="K12" s="47">
        <f ca="1">'3. Funding Allocation'!U14*J12</f>
        <v>864899261.42877555</v>
      </c>
      <c r="L12" s="5">
        <f t="shared" ca="1" si="0"/>
        <v>-1.4527877426302207</v>
      </c>
      <c r="M12" s="37">
        <f t="shared" ca="1" si="1"/>
        <v>1.0260517957039113</v>
      </c>
      <c r="N12" s="37">
        <f t="shared" ca="1" si="2"/>
        <v>0.64088438501657241</v>
      </c>
      <c r="O12" s="37">
        <f t="shared" ca="1" si="3"/>
        <v>1.0430771803677596</v>
      </c>
      <c r="P12" s="47">
        <f t="shared" ca="1" si="4"/>
        <v>1463070453.3621302</v>
      </c>
      <c r="Q12" s="47">
        <f t="shared" ca="1" si="5"/>
        <v>-273173493.80486321</v>
      </c>
      <c r="R12" s="7"/>
      <c r="S12" s="117">
        <v>11</v>
      </c>
      <c r="T12" s="118">
        <v>94276320978.923462</v>
      </c>
      <c r="U12" s="7"/>
      <c r="V12" s="7"/>
      <c r="W12" s="7"/>
      <c r="X12" s="7"/>
    </row>
    <row r="13" spans="1:24" ht="15.5" x14ac:dyDescent="0.35">
      <c r="A13" s="7"/>
      <c r="B13" s="7"/>
      <c r="C13" s="7"/>
      <c r="D13" s="5">
        <v>2036</v>
      </c>
      <c r="E13" s="5">
        <v>33</v>
      </c>
      <c r="F13" s="47">
        <f ca="1">'3. Funding Allocation'!Q15+'3. Funding Allocation'!U15</f>
        <v>1777901250.107511</v>
      </c>
      <c r="G13" s="47">
        <f ca="1">'3. Funding Allocation'!Q15</f>
        <v>14776884.897545744</v>
      </c>
      <c r="H13" s="116">
        <f>'3. Funding Allocation'!F15/('3. Funding Allocation'!F15+'3. Funding Allocation'!G15)</f>
        <v>0.5</v>
      </c>
      <c r="I13" s="47">
        <f ca="1">'3. Funding Allocation'!U15*H13</f>
        <v>881562182.60498261</v>
      </c>
      <c r="J13" s="116">
        <f>'3. Funding Allocation'!G15/('3. Funding Allocation'!F15+'3. Funding Allocation'!G15)</f>
        <v>0.5</v>
      </c>
      <c r="K13" s="47">
        <f ca="1">'3. Funding Allocation'!U15*J13</f>
        <v>881562182.60498261</v>
      </c>
      <c r="L13" s="5">
        <f t="shared" ca="1" si="0"/>
        <v>-0.47787569403408353</v>
      </c>
      <c r="M13" s="37">
        <f t="shared" ca="1" si="1"/>
        <v>1.0528982712553261</v>
      </c>
      <c r="N13" s="37">
        <f t="shared" ca="1" si="2"/>
        <v>0.92866639975215781</v>
      </c>
      <c r="O13" s="37">
        <f t="shared" ca="1" si="3"/>
        <v>1.058690110034096</v>
      </c>
      <c r="P13" s="47">
        <f t="shared" ca="1" si="4"/>
        <v>1767536898.9445553</v>
      </c>
      <c r="Q13" s="47">
        <f t="shared" ca="1" si="5"/>
        <v>-10364351.162955761</v>
      </c>
      <c r="R13" s="7"/>
      <c r="S13" s="117">
        <v>12</v>
      </c>
      <c r="T13" s="118">
        <v>91443061529.031708</v>
      </c>
      <c r="U13" s="7"/>
      <c r="V13" s="7"/>
      <c r="W13" s="7"/>
      <c r="X13" s="7"/>
    </row>
    <row r="14" spans="1:24" ht="15.5" x14ac:dyDescent="0.35">
      <c r="A14" s="7"/>
      <c r="B14" s="7"/>
      <c r="C14" s="7"/>
      <c r="D14" s="5">
        <v>2037</v>
      </c>
      <c r="E14" s="5">
        <v>34</v>
      </c>
      <c r="F14" s="47">
        <f ca="1">'3. Funding Allocation'!Q16+'3. Funding Allocation'!U16</f>
        <v>2103471853.9558511</v>
      </c>
      <c r="G14" s="47">
        <f ca="1">'3. Funding Allocation'!Q16</f>
        <v>79891005.667213798</v>
      </c>
      <c r="H14" s="116">
        <f>'3. Funding Allocation'!F16/('3. Funding Allocation'!F16+'3. Funding Allocation'!G16)</f>
        <v>0.33333333333333337</v>
      </c>
      <c r="I14" s="47">
        <f ca="1">'3. Funding Allocation'!U16*H14</f>
        <v>674526949.42954588</v>
      </c>
      <c r="J14" s="116">
        <f>'3. Funding Allocation'!G16/('3. Funding Allocation'!F16+'3. Funding Allocation'!G16)</f>
        <v>0.66666666666666674</v>
      </c>
      <c r="K14" s="47">
        <f ca="1">'3. Funding Allocation'!U16*J14</f>
        <v>1349053898.8590918</v>
      </c>
      <c r="L14" s="5">
        <f t="shared" ca="1" si="0"/>
        <v>0.70687954890557225</v>
      </c>
      <c r="M14" s="37">
        <f t="shared" ca="1" si="1"/>
        <v>1.0855232682586877</v>
      </c>
      <c r="N14" s="37">
        <f t="shared" ca="1" si="2"/>
        <v>1.2783915378019832</v>
      </c>
      <c r="O14" s="37">
        <f t="shared" ca="1" si="3"/>
        <v>1.0776636167278291</v>
      </c>
      <c r="P14" s="47">
        <f t="shared" ca="1" si="4"/>
        <v>2402859393.551733</v>
      </c>
      <c r="Q14" s="47">
        <f t="shared" ca="1" si="5"/>
        <v>299387539.59588194</v>
      </c>
      <c r="R14" s="7"/>
      <c r="S14" s="117">
        <v>13</v>
      </c>
      <c r="T14" s="118">
        <v>85575280910.444641</v>
      </c>
      <c r="U14" s="7"/>
      <c r="V14" s="7"/>
      <c r="W14" s="7"/>
      <c r="X14" s="7"/>
    </row>
    <row r="15" spans="1:24" ht="15.5" x14ac:dyDescent="0.35">
      <c r="A15" s="7"/>
      <c r="B15" s="119"/>
      <c r="C15" s="7"/>
      <c r="D15" s="5">
        <v>2038</v>
      </c>
      <c r="E15" s="5">
        <v>35</v>
      </c>
      <c r="F15" s="47">
        <f ca="1">'3. Funding Allocation'!Q17+'3. Funding Allocation'!U17</f>
        <v>2720369948.1612587</v>
      </c>
      <c r="G15" s="47">
        <f ca="1">'3. Funding Allocation'!Q17</f>
        <v>141580815.08775452</v>
      </c>
      <c r="H15" s="116">
        <f>'3. Funding Allocation'!F17/('3. Funding Allocation'!F17+'3. Funding Allocation'!G17)</f>
        <v>0.33333333333333337</v>
      </c>
      <c r="I15" s="47">
        <f ca="1">'3. Funding Allocation'!U17*H15</f>
        <v>859596377.69116807</v>
      </c>
      <c r="J15" s="116">
        <f>'3. Funding Allocation'!G17/('3. Funding Allocation'!F17+'3. Funding Allocation'!G17)</f>
        <v>0.66666666666666674</v>
      </c>
      <c r="K15" s="47">
        <f ca="1">'3. Funding Allocation'!U17*J15</f>
        <v>1719192755.3823361</v>
      </c>
      <c r="L15" s="5">
        <f t="shared" ca="1" si="0"/>
        <v>-1.3524392967191954</v>
      </c>
      <c r="M15" s="37">
        <f t="shared" ca="1" si="1"/>
        <v>1.028815124050968</v>
      </c>
      <c r="N15" s="37">
        <f t="shared" ca="1" si="2"/>
        <v>0.67050600881478517</v>
      </c>
      <c r="O15" s="37">
        <f t="shared" ca="1" si="3"/>
        <v>1.044684231209311</v>
      </c>
      <c r="P15" s="47">
        <f t="shared" ca="1" si="4"/>
        <v>2518038582.1923099</v>
      </c>
      <c r="Q15" s="47">
        <f t="shared" ca="1" si="5"/>
        <v>-202331365.96894884</v>
      </c>
      <c r="R15" s="7"/>
      <c r="S15" s="117">
        <v>14</v>
      </c>
      <c r="T15" s="118">
        <v>94485351607.752411</v>
      </c>
      <c r="U15" s="7"/>
      <c r="V15" s="7"/>
      <c r="W15" s="7"/>
      <c r="X15" s="7"/>
    </row>
    <row r="16" spans="1:24" ht="15.5" x14ac:dyDescent="0.35">
      <c r="A16" s="7"/>
      <c r="B16" s="119"/>
      <c r="C16" s="7"/>
      <c r="D16" s="5">
        <v>2039</v>
      </c>
      <c r="E16" s="5">
        <v>36</v>
      </c>
      <c r="F16" s="47">
        <f ca="1">'3. Funding Allocation'!Q18+'3. Funding Allocation'!U18</f>
        <v>2999804926.4184732</v>
      </c>
      <c r="G16" s="47">
        <f ca="1">'3. Funding Allocation'!Q18</f>
        <v>169524312.91347599</v>
      </c>
      <c r="H16" s="116">
        <f>'3. Funding Allocation'!F18/('3. Funding Allocation'!F18+'3. Funding Allocation'!G18)</f>
        <v>0.33333333333333337</v>
      </c>
      <c r="I16" s="47">
        <f ca="1">'3. Funding Allocation'!U18*H16</f>
        <v>943426871.16833258</v>
      </c>
      <c r="J16" s="116">
        <f>'3. Funding Allocation'!G18/('3. Funding Allocation'!F18+'3. Funding Allocation'!G18)</f>
        <v>0.66666666666666674</v>
      </c>
      <c r="K16" s="47">
        <f ca="1">'3. Funding Allocation'!U18*J16</f>
        <v>1886853742.3366652</v>
      </c>
      <c r="L16" s="5">
        <f t="shared" ca="1" si="0"/>
        <v>0.28678350067705366</v>
      </c>
      <c r="M16" s="37">
        <f t="shared" ca="1" si="1"/>
        <v>1.0739549444244985</v>
      </c>
      <c r="N16" s="37">
        <f t="shared" ca="1" si="2"/>
        <v>1.154384364728525</v>
      </c>
      <c r="O16" s="37">
        <f t="shared" ca="1" si="3"/>
        <v>1.0709359020959888</v>
      </c>
      <c r="P16" s="47">
        <f t="shared" ca="1" si="4"/>
        <v>3291838118.0675783</v>
      </c>
      <c r="Q16" s="47">
        <f t="shared" ca="1" si="5"/>
        <v>292033191.64910507</v>
      </c>
      <c r="R16" s="7"/>
      <c r="S16" s="117">
        <v>15</v>
      </c>
      <c r="T16" s="118">
        <v>81930395094.740829</v>
      </c>
      <c r="U16" s="7"/>
      <c r="V16" s="7"/>
      <c r="W16" s="7"/>
      <c r="X16" s="7"/>
    </row>
    <row r="17" spans="1:24" ht="15.5" x14ac:dyDescent="0.35">
      <c r="A17" s="7"/>
      <c r="B17" s="7"/>
      <c r="C17" s="7"/>
      <c r="D17" s="5">
        <v>2040</v>
      </c>
      <c r="E17" s="5">
        <v>37</v>
      </c>
      <c r="F17" s="47">
        <f ca="1">'3. Funding Allocation'!Q19+'3. Funding Allocation'!U19</f>
        <v>3802669180.591023</v>
      </c>
      <c r="G17" s="47">
        <f ca="1">'3. Funding Allocation'!Q19</f>
        <v>249810738.33073097</v>
      </c>
      <c r="H17" s="116">
        <f>'3. Funding Allocation'!F19/('3. Funding Allocation'!F19+'3. Funding Allocation'!G19)</f>
        <v>0.33333333333333337</v>
      </c>
      <c r="I17" s="47">
        <f ca="1">'3. Funding Allocation'!U19*H17</f>
        <v>1184286147.4200976</v>
      </c>
      <c r="J17" s="116">
        <f>'3. Funding Allocation'!G19/('3. Funding Allocation'!F19+'3. Funding Allocation'!G19)</f>
        <v>0.66666666666666674</v>
      </c>
      <c r="K17" s="47">
        <f ca="1">'3. Funding Allocation'!U19*J17</f>
        <v>2368572294.8401952</v>
      </c>
      <c r="L17" s="5">
        <f t="shared" ca="1" si="0"/>
        <v>0.44054338376651181</v>
      </c>
      <c r="M17" s="37">
        <f t="shared" ca="1" si="1"/>
        <v>1.0781890811839054</v>
      </c>
      <c r="N17" s="37">
        <f t="shared" ca="1" si="2"/>
        <v>1.1997723861451348</v>
      </c>
      <c r="O17" s="37">
        <f t="shared" ca="1" si="3"/>
        <v>1.0733983213917977</v>
      </c>
      <c r="P17" s="47">
        <f t="shared" ca="1" si="4"/>
        <v>4232638552.7761068</v>
      </c>
      <c r="Q17" s="47">
        <f t="shared" ca="1" si="5"/>
        <v>429969372.18508387</v>
      </c>
      <c r="R17" s="7"/>
      <c r="S17" s="117">
        <v>16</v>
      </c>
      <c r="T17" s="118">
        <v>78497616011.015045</v>
      </c>
      <c r="U17" s="7"/>
      <c r="V17" s="7"/>
      <c r="W17" s="7"/>
      <c r="X17" s="7"/>
    </row>
    <row r="18" spans="1:24" ht="15.5" x14ac:dyDescent="0.35">
      <c r="A18" s="7"/>
      <c r="B18" s="7"/>
      <c r="C18" s="7"/>
      <c r="D18" s="5">
        <v>2041</v>
      </c>
      <c r="E18" s="5">
        <v>38</v>
      </c>
      <c r="F18" s="47">
        <f ca="1">'3. Funding Allocation'!Q20+'3. Funding Allocation'!U20</f>
        <v>5058655600.3617554</v>
      </c>
      <c r="G18" s="47">
        <f ca="1">'3. Funding Allocation'!Q20</f>
        <v>375409380.30780429</v>
      </c>
      <c r="H18" s="116">
        <f>'3. Funding Allocation'!F20/('3. Funding Allocation'!F20+'3. Funding Allocation'!G20)</f>
        <v>0.33333333333333337</v>
      </c>
      <c r="I18" s="47">
        <f ca="1">'3. Funding Allocation'!U20*H18</f>
        <v>1561082073.3513172</v>
      </c>
      <c r="J18" s="116">
        <f>'3. Funding Allocation'!G20/('3. Funding Allocation'!F20+'3. Funding Allocation'!G20)</f>
        <v>0.66666666666666674</v>
      </c>
      <c r="K18" s="47">
        <f ca="1">'3. Funding Allocation'!U20*J18</f>
        <v>3122164146.7026343</v>
      </c>
      <c r="L18" s="5">
        <f t="shared" ca="1" si="0"/>
        <v>-0.36446922715532004</v>
      </c>
      <c r="M18" s="37">
        <f t="shared" ca="1" si="1"/>
        <v>1.0560211826449404</v>
      </c>
      <c r="N18" s="37">
        <f t="shared" ca="1" si="2"/>
        <v>0.96214259031664107</v>
      </c>
      <c r="O18" s="37">
        <f t="shared" ca="1" si="3"/>
        <v>1.06050628124014</v>
      </c>
      <c r="P18" s="47">
        <f t="shared" ca="1" si="4"/>
        <v>5209498496.1606665</v>
      </c>
      <c r="Q18" s="47">
        <f t="shared" ca="1" si="5"/>
        <v>150842895.79891109</v>
      </c>
      <c r="R18" s="7"/>
      <c r="S18" s="117">
        <v>17</v>
      </c>
      <c r="T18" s="118">
        <v>80397244757.439575</v>
      </c>
      <c r="U18" s="7"/>
      <c r="V18" s="7"/>
      <c r="W18" s="7"/>
      <c r="X18" s="7"/>
    </row>
    <row r="19" spans="1:24" ht="15.5" x14ac:dyDescent="0.35">
      <c r="A19" s="7"/>
      <c r="B19" s="7"/>
      <c r="C19" s="7"/>
      <c r="D19" s="5">
        <v>2042</v>
      </c>
      <c r="E19" s="5">
        <v>39</v>
      </c>
      <c r="F19" s="47">
        <f ca="1">'3. Funding Allocation'!Q21+'3. Funding Allocation'!U21</f>
        <v>6071982690.5101604</v>
      </c>
      <c r="G19" s="47">
        <f ca="1">'3. Funding Allocation'!Q21</f>
        <v>476742089.32264477</v>
      </c>
      <c r="H19" s="116">
        <f>'3. Funding Allocation'!F21/('3. Funding Allocation'!F21+'3. Funding Allocation'!G21)</f>
        <v>0.33333333333333337</v>
      </c>
      <c r="I19" s="47">
        <f ca="1">'3. Funding Allocation'!U21*H19</f>
        <v>1865080200.3958387</v>
      </c>
      <c r="J19" s="116">
        <f>'3. Funding Allocation'!G21/('3. Funding Allocation'!F21+'3. Funding Allocation'!G21)</f>
        <v>0.66666666666666674</v>
      </c>
      <c r="K19" s="47">
        <f ca="1">'3. Funding Allocation'!U21*J19</f>
        <v>3730160400.7916775</v>
      </c>
      <c r="L19" s="5">
        <f t="shared" ca="1" si="0"/>
        <v>4.7311264489910696E-3</v>
      </c>
      <c r="M19" s="37">
        <f t="shared" ca="1" si="1"/>
        <v>1.066187974901621</v>
      </c>
      <c r="N19" s="37">
        <f t="shared" ca="1" si="2"/>
        <v>1.0711259819511345</v>
      </c>
      <c r="O19" s="37">
        <f t="shared" ca="1" si="3"/>
        <v>1.0664189162946673</v>
      </c>
      <c r="P19" s="47">
        <f t="shared" ca="1" si="4"/>
        <v>6483946156.0494328</v>
      </c>
      <c r="Q19" s="47">
        <f t="shared" ca="1" si="5"/>
        <v>411963465.53927231</v>
      </c>
      <c r="R19" s="7"/>
      <c r="S19" s="117">
        <v>18</v>
      </c>
      <c r="T19" s="118">
        <v>131865102185.25327</v>
      </c>
      <c r="U19" s="7"/>
      <c r="V19" s="7"/>
      <c r="W19" s="7"/>
      <c r="X19" s="7"/>
    </row>
    <row r="20" spans="1:24" ht="15.5" x14ac:dyDescent="0.35">
      <c r="A20" s="7"/>
      <c r="B20" s="7"/>
      <c r="C20" s="7"/>
      <c r="D20" s="5">
        <v>2043</v>
      </c>
      <c r="E20" s="5">
        <v>40</v>
      </c>
      <c r="F20" s="47">
        <f ca="1">'3. Funding Allocation'!Q22+'3. Funding Allocation'!U22</f>
        <v>7382680834.9223061</v>
      </c>
      <c r="G20" s="47">
        <f ca="1">'3. Funding Allocation'!Q22</f>
        <v>607811903.76385927</v>
      </c>
      <c r="H20" s="116">
        <f>'3. Funding Allocation'!F22/('3. Funding Allocation'!F22+'3. Funding Allocation'!G22)</f>
        <v>0.33333333333333337</v>
      </c>
      <c r="I20" s="47">
        <f ca="1">'3. Funding Allocation'!U22*H20</f>
        <v>2258289643.7194824</v>
      </c>
      <c r="J20" s="116">
        <f>'3. Funding Allocation'!G22/('3. Funding Allocation'!F22+'3. Funding Allocation'!G22)</f>
        <v>0.66666666666666674</v>
      </c>
      <c r="K20" s="47">
        <f ca="1">'3. Funding Allocation'!U22*J20</f>
        <v>4516579287.4389648</v>
      </c>
      <c r="L20" s="5">
        <f t="shared" ca="1" si="0"/>
        <v>1.3454639493994487</v>
      </c>
      <c r="M20" s="37">
        <f t="shared" ca="1" si="1"/>
        <v>1.1031081781180547</v>
      </c>
      <c r="N20" s="37">
        <f t="shared" ca="1" si="2"/>
        <v>1.466893778201489</v>
      </c>
      <c r="O20" s="37">
        <f t="shared" ca="1" si="3"/>
        <v>1.0878903580480201</v>
      </c>
      <c r="P20" s="47">
        <f t="shared" ca="1" si="4"/>
        <v>8896696367.7126312</v>
      </c>
      <c r="Q20" s="47">
        <f t="shared" ca="1" si="5"/>
        <v>1514015532.7903252</v>
      </c>
      <c r="R20" s="7"/>
      <c r="S20" s="117">
        <v>19</v>
      </c>
      <c r="T20" s="118">
        <v>104599765888.83286</v>
      </c>
      <c r="U20" s="7"/>
      <c r="V20" s="7"/>
      <c r="W20" s="7"/>
      <c r="X20" s="7"/>
    </row>
    <row r="21" spans="1:24" ht="15.5" x14ac:dyDescent="0.35">
      <c r="A21" s="7"/>
      <c r="B21" s="7"/>
      <c r="C21" s="7"/>
      <c r="D21" s="5">
        <v>2044</v>
      </c>
      <c r="E21" s="5">
        <v>41</v>
      </c>
      <c r="F21" s="47">
        <f ca="1">'3. Funding Allocation'!Q23+'3. Funding Allocation'!U23</f>
        <v>9832394088.3930016</v>
      </c>
      <c r="G21" s="47">
        <f ca="1">'3. Funding Allocation'!Q23</f>
        <v>852783229.11092889</v>
      </c>
      <c r="H21" s="116">
        <f>'3. Funding Allocation'!F23/('3. Funding Allocation'!F23+'3. Funding Allocation'!G23)</f>
        <v>0.33333333333333337</v>
      </c>
      <c r="I21" s="47">
        <f ca="1">'3. Funding Allocation'!U23*H21</f>
        <v>2993203619.7606912</v>
      </c>
      <c r="J21" s="116">
        <f>'3. Funding Allocation'!G23/('3. Funding Allocation'!F23+'3. Funding Allocation'!G23)</f>
        <v>0.66666666666666674</v>
      </c>
      <c r="K21" s="47">
        <f ca="1">'3. Funding Allocation'!U23*J21</f>
        <v>5986407239.5213823</v>
      </c>
      <c r="L21" s="5">
        <f t="shared" ca="1" si="0"/>
        <v>-0.92573089240958684</v>
      </c>
      <c r="M21" s="37">
        <f t="shared" ca="1" si="1"/>
        <v>1.0405655345217146</v>
      </c>
      <c r="N21" s="37">
        <f t="shared" ca="1" si="2"/>
        <v>0.79646506786391191</v>
      </c>
      <c r="O21" s="37">
        <f t="shared" ca="1" si="3"/>
        <v>1.0515178407786194</v>
      </c>
      <c r="P21" s="47">
        <f t="shared" ca="1" si="4"/>
        <v>9566172975.2971935</v>
      </c>
      <c r="Q21" s="47">
        <f t="shared" ca="1" si="5"/>
        <v>-266221113.09580803</v>
      </c>
      <c r="R21" s="7"/>
      <c r="S21" s="117">
        <v>20</v>
      </c>
      <c r="T21" s="118">
        <v>63500698277.325928</v>
      </c>
      <c r="U21" s="7"/>
      <c r="V21" s="7"/>
      <c r="W21" s="7"/>
      <c r="X21" s="7"/>
    </row>
    <row r="22" spans="1:24" ht="15.5" x14ac:dyDescent="0.35">
      <c r="A22" s="7"/>
      <c r="B22" s="7"/>
      <c r="C22" s="7"/>
      <c r="D22" s="5">
        <v>2045</v>
      </c>
      <c r="E22" s="5">
        <v>42</v>
      </c>
      <c r="F22" s="47">
        <f ca="1">'3. Funding Allocation'!Q24+'3. Funding Allocation'!U24</f>
        <v>10539361206.709463</v>
      </c>
      <c r="G22" s="47">
        <f ca="1">'3. Funding Allocation'!Q24</f>
        <v>923479940.94257522</v>
      </c>
      <c r="H22" s="116">
        <f>'3. Funding Allocation'!F24/('3. Funding Allocation'!F24+'3. Funding Allocation'!G24)</f>
        <v>0.33333333333333337</v>
      </c>
      <c r="I22" s="47">
        <f ca="1">'3. Funding Allocation'!U24*H22</f>
        <v>3205293755.2556295</v>
      </c>
      <c r="J22" s="116">
        <f>'3. Funding Allocation'!G24/('3. Funding Allocation'!F24+'3. Funding Allocation'!G24)</f>
        <v>0.66666666666666674</v>
      </c>
      <c r="K22" s="47">
        <f ca="1">'3. Funding Allocation'!U24*J22</f>
        <v>6410587510.5112591</v>
      </c>
      <c r="L22" s="5">
        <f t="shared" ca="1" si="0"/>
        <v>0.86982257525771034</v>
      </c>
      <c r="M22" s="37">
        <f t="shared" ca="1" si="1"/>
        <v>1.0900102842716044</v>
      </c>
      <c r="N22" s="37">
        <f t="shared" ca="1" si="2"/>
        <v>1.3264903098689158</v>
      </c>
      <c r="O22" s="37">
        <f t="shared" ca="1" si="3"/>
        <v>1.0802731013615652</v>
      </c>
      <c r="P22" s="47">
        <f t="shared" ca="1" si="4"/>
        <v>12183578991.105595</v>
      </c>
      <c r="Q22" s="47">
        <f t="shared" ca="1" si="5"/>
        <v>1644217784.3961315</v>
      </c>
      <c r="R22" s="7"/>
      <c r="S22" s="117">
        <v>21</v>
      </c>
      <c r="T22" s="118">
        <v>119646789595.73053</v>
      </c>
      <c r="U22" s="7"/>
      <c r="V22" s="7"/>
      <c r="W22" s="7"/>
      <c r="X22" s="7"/>
    </row>
    <row r="23" spans="1:24" ht="15.5" x14ac:dyDescent="0.35">
      <c r="A23" s="7"/>
      <c r="B23" s="7"/>
      <c r="C23" s="7"/>
      <c r="D23" s="5">
        <v>2046</v>
      </c>
      <c r="E23" s="5">
        <v>43</v>
      </c>
      <c r="F23" s="47">
        <f ca="1">'3. Funding Allocation'!Q25+'3. Funding Allocation'!U25</f>
        <v>13164539511.223658</v>
      </c>
      <c r="G23" s="47">
        <f ca="1">'3. Funding Allocation'!Q25</f>
        <v>1185997771.3939946</v>
      </c>
      <c r="H23" s="116">
        <f>'3. Funding Allocation'!F25/('3. Funding Allocation'!F25+'3. Funding Allocation'!G25)</f>
        <v>0.33333333333333337</v>
      </c>
      <c r="I23" s="47">
        <f ca="1">'3. Funding Allocation'!U25*H23</f>
        <v>3992847246.6098881</v>
      </c>
      <c r="J23" s="116">
        <f>'3. Funding Allocation'!G25/('3. Funding Allocation'!F25+'3. Funding Allocation'!G25)</f>
        <v>0.66666666666666674</v>
      </c>
      <c r="K23" s="47">
        <f ca="1">'3. Funding Allocation'!U25*J23</f>
        <v>7985694493.2197762</v>
      </c>
      <c r="L23" s="5">
        <f t="shared" ca="1" si="0"/>
        <v>-0.30564610899388239</v>
      </c>
      <c r="M23" s="37">
        <f t="shared" ca="1" si="1"/>
        <v>1.0576410143065278</v>
      </c>
      <c r="N23" s="37">
        <f t="shared" ca="1" si="2"/>
        <v>0.97950644942773146</v>
      </c>
      <c r="O23" s="37">
        <f t="shared" ca="1" si="3"/>
        <v>1.061448316173375</v>
      </c>
      <c r="P23" s="47">
        <f t="shared" ca="1" si="4"/>
        <v>13641781488.839695</v>
      </c>
      <c r="Q23" s="47">
        <f t="shared" ca="1" si="5"/>
        <v>477241977.61603737</v>
      </c>
      <c r="R23" s="7"/>
      <c r="S23" s="117">
        <v>22</v>
      </c>
      <c r="T23" s="118">
        <v>87386765843.635406</v>
      </c>
      <c r="U23" s="7"/>
      <c r="V23" s="7"/>
      <c r="W23" s="7"/>
      <c r="X23" s="7"/>
    </row>
    <row r="24" spans="1:24" ht="15.5" x14ac:dyDescent="0.35">
      <c r="A24" s="7"/>
      <c r="B24" s="7"/>
      <c r="C24" s="7"/>
      <c r="D24" s="5">
        <v>2047</v>
      </c>
      <c r="E24" s="5">
        <v>44</v>
      </c>
      <c r="F24" s="47">
        <f ca="1">'3. Funding Allocation'!Q26+'3. Funding Allocation'!U26</f>
        <v>14661078519.726528</v>
      </c>
      <c r="G24" s="47">
        <f ca="1">'3. Funding Allocation'!Q26</f>
        <v>1335651672.2442818</v>
      </c>
      <c r="H24" s="116">
        <f>'3. Funding Allocation'!F26/('3. Funding Allocation'!F26+'3. Funding Allocation'!G26)</f>
        <v>0.33333333333333337</v>
      </c>
      <c r="I24" s="47">
        <f ca="1">'3. Funding Allocation'!U26*H24</f>
        <v>4441808949.1607494</v>
      </c>
      <c r="J24" s="116">
        <f>'3. Funding Allocation'!G26/('3. Funding Allocation'!F26+'3. Funding Allocation'!G26)</f>
        <v>0.66666666666666674</v>
      </c>
      <c r="K24" s="47">
        <f ca="1">'3. Funding Allocation'!U26*J24</f>
        <v>8883617898.3214989</v>
      </c>
      <c r="L24" s="5">
        <f t="shared" ca="1" si="0"/>
        <v>-1.031032160042944</v>
      </c>
      <c r="M24" s="37">
        <f t="shared" ca="1" si="1"/>
        <v>1.0376658186846577</v>
      </c>
      <c r="N24" s="37">
        <f t="shared" ca="1" si="2"/>
        <v>0.76538143216838872</v>
      </c>
      <c r="O24" s="37">
        <f t="shared" ca="1" si="3"/>
        <v>1.0498314719541668</v>
      </c>
      <c r="P24" s="47">
        <f t="shared" ca="1" si="4"/>
        <v>14111939835.357157</v>
      </c>
      <c r="Q24" s="47">
        <f t="shared" ca="1" si="5"/>
        <v>-549138684.36937141</v>
      </c>
      <c r="R24" s="7"/>
      <c r="S24" s="117">
        <v>23</v>
      </c>
      <c r="T24" s="118">
        <v>82793038280.141968</v>
      </c>
      <c r="U24" s="7"/>
      <c r="V24" s="7"/>
      <c r="W24" s="7"/>
      <c r="X24" s="7"/>
    </row>
    <row r="25" spans="1:24" ht="15.5" x14ac:dyDescent="0.35">
      <c r="A25" s="7"/>
      <c r="B25" s="7"/>
      <c r="C25" s="7"/>
      <c r="D25" s="5">
        <v>2048</v>
      </c>
      <c r="E25" s="5">
        <v>45</v>
      </c>
      <c r="F25" s="47">
        <f ca="1">'3. Funding Allocation'!Q27+'3. Funding Allocation'!U27</f>
        <v>15170346032.713011</v>
      </c>
      <c r="G25" s="47">
        <f ca="1">'3. Funding Allocation'!Q27</f>
        <v>1386578423.5429299</v>
      </c>
      <c r="H25" s="116">
        <f>'3. Funding Allocation'!F27/('3. Funding Allocation'!F27+'3. Funding Allocation'!G27)</f>
        <v>0.33333333333333337</v>
      </c>
      <c r="I25" s="47">
        <f ca="1">'3. Funding Allocation'!U27*H25</f>
        <v>4594589203.056694</v>
      </c>
      <c r="J25" s="116">
        <f>'3. Funding Allocation'!G27/('3. Funding Allocation'!F27+'3. Funding Allocation'!G27)</f>
        <v>0.66666666666666674</v>
      </c>
      <c r="K25" s="47">
        <f ca="1">'3. Funding Allocation'!U27*J25</f>
        <v>9189178406.1133881</v>
      </c>
      <c r="L25" s="5">
        <f t="shared" ca="1" si="0"/>
        <v>1.2978295300012381</v>
      </c>
      <c r="M25" s="37">
        <f t="shared" ca="1" si="1"/>
        <v>1.1017964533551681</v>
      </c>
      <c r="N25" s="37">
        <f t="shared" ca="1" si="2"/>
        <v>1.4528326849932178</v>
      </c>
      <c r="O25" s="37">
        <f t="shared" ca="1" si="3"/>
        <v>1.0871275068340753</v>
      </c>
      <c r="P25" s="47">
        <f t="shared" ca="1" si="4"/>
        <v>18192705168.167675</v>
      </c>
      <c r="Q25" s="47">
        <f t="shared" ca="1" si="5"/>
        <v>3022359135.4546642</v>
      </c>
      <c r="R25" s="7"/>
      <c r="S25" s="117">
        <v>24</v>
      </c>
      <c r="T25" s="118">
        <v>94972208424.30777</v>
      </c>
      <c r="U25" s="7"/>
      <c r="V25" s="7"/>
      <c r="W25" s="7"/>
      <c r="X25" s="7"/>
    </row>
    <row r="26" spans="1:24" ht="15.5" x14ac:dyDescent="0.35">
      <c r="A26" s="7"/>
      <c r="B26" s="7"/>
      <c r="C26" s="7"/>
      <c r="D26" s="5">
        <v>2049</v>
      </c>
      <c r="E26" s="5">
        <v>46</v>
      </c>
      <c r="F26" s="47">
        <f ca="1">'3. Funding Allocation'!Q28+'3. Funding Allocation'!U28</f>
        <v>19656649030.0429</v>
      </c>
      <c r="G26" s="47">
        <f ca="1">'3. Funding Allocation'!Q28</f>
        <v>1835208723.275919</v>
      </c>
      <c r="H26" s="116">
        <f>'3. Funding Allocation'!F28/('3. Funding Allocation'!F28+'3. Funding Allocation'!G28)</f>
        <v>0.33333333333333337</v>
      </c>
      <c r="I26" s="47">
        <f ca="1">'3. Funding Allocation'!U28*H26</f>
        <v>5940480102.2556601</v>
      </c>
      <c r="J26" s="116">
        <f>'3. Funding Allocation'!G28/('3. Funding Allocation'!F28+'3. Funding Allocation'!G28)</f>
        <v>0.66666666666666674</v>
      </c>
      <c r="K26" s="47">
        <f ca="1">'3. Funding Allocation'!U28*J26</f>
        <v>11880960204.51132</v>
      </c>
      <c r="L26" s="5">
        <f t="shared" ca="1" si="0"/>
        <v>-0.52987873814434694</v>
      </c>
      <c r="M26" s="37">
        <f t="shared" ca="1" si="1"/>
        <v>1.0514662462287447</v>
      </c>
      <c r="N26" s="37">
        <f t="shared" ca="1" si="2"/>
        <v>0.91331574240005575</v>
      </c>
      <c r="O26" s="37">
        <f t="shared" ca="1" si="3"/>
        <v>1.0578572965805151</v>
      </c>
      <c r="P26" s="47">
        <f t="shared" ca="1" si="4"/>
        <v>19923554464.838593</v>
      </c>
      <c r="Q26" s="47">
        <f t="shared" ca="1" si="5"/>
        <v>266905434.79569244</v>
      </c>
      <c r="R26" s="7"/>
      <c r="S26" s="117">
        <v>25</v>
      </c>
      <c r="T26" s="118">
        <v>147926050366.16302</v>
      </c>
      <c r="U26" s="7"/>
      <c r="V26" s="7"/>
      <c r="W26" s="7"/>
      <c r="X26" s="7"/>
    </row>
    <row r="27" spans="1:24" ht="15.5" x14ac:dyDescent="0.35">
      <c r="A27" s="7"/>
      <c r="B27" s="7"/>
      <c r="C27" s="7"/>
      <c r="D27" s="5">
        <v>2050</v>
      </c>
      <c r="E27" s="5">
        <v>47</v>
      </c>
      <c r="F27" s="47">
        <f ca="1">'3. Funding Allocation'!Q29+'3. Funding Allocation'!U29</f>
        <v>21418174675.25037</v>
      </c>
      <c r="G27" s="47">
        <f ca="1">'3. Funding Allocation'!Q29</f>
        <v>2011361287.7966664</v>
      </c>
      <c r="H27" s="116">
        <f>'3. Funding Allocation'!F29/('3. Funding Allocation'!F29+'3. Funding Allocation'!G29)</f>
        <v>0.33333333333333337</v>
      </c>
      <c r="I27" s="47">
        <f ca="1">'3. Funding Allocation'!U29*H27</f>
        <v>6468937795.8179026</v>
      </c>
      <c r="J27" s="116">
        <f>'3. Funding Allocation'!G29/('3. Funding Allocation'!F29+'3. Funding Allocation'!G29)</f>
        <v>0.66666666666666674</v>
      </c>
      <c r="K27" s="47">
        <f ca="1">'3. Funding Allocation'!U29*J27</f>
        <v>12937875591.635805</v>
      </c>
      <c r="L27" s="5">
        <f t="shared" ca="1" si="0"/>
        <v>-0.80150450019132558</v>
      </c>
      <c r="M27" s="37">
        <f t="shared" ca="1" si="1"/>
        <v>1.0439863977742823</v>
      </c>
      <c r="N27" s="37">
        <f t="shared" ca="1" si="2"/>
        <v>0.83313516696401435</v>
      </c>
      <c r="O27" s="37">
        <f t="shared" ca="1" si="3"/>
        <v>1.0535072899060554</v>
      </c>
      <c r="P27" s="47">
        <f t="shared" ca="1" si="4"/>
        <v>21119479647.753994</v>
      </c>
      <c r="Q27" s="47">
        <f t="shared" ca="1" si="5"/>
        <v>-298695027.49637604</v>
      </c>
      <c r="R27" s="7"/>
      <c r="S27" s="117">
        <v>26</v>
      </c>
      <c r="T27" s="118">
        <v>80744930024.373047</v>
      </c>
      <c r="U27" s="7"/>
      <c r="V27" s="7"/>
      <c r="W27" s="7"/>
      <c r="X27" s="7"/>
    </row>
    <row r="28" spans="1:24" ht="15.5" x14ac:dyDescent="0.35">
      <c r="A28" s="7"/>
      <c r="B28" s="7"/>
      <c r="C28" s="7"/>
      <c r="D28" s="5">
        <v>2051</v>
      </c>
      <c r="E28" s="5">
        <v>48</v>
      </c>
      <c r="F28" s="47">
        <f ca="1">'3. Funding Allocation'!Q30+'3. Funding Allocation'!U30</f>
        <v>22666132392.24065</v>
      </c>
      <c r="G28" s="47">
        <f ca="1">'3. Funding Allocation'!Q30</f>
        <v>2136157059.4956944</v>
      </c>
      <c r="H28" s="116">
        <f>'3. Funding Allocation'!F30/('3. Funding Allocation'!F30+'3. Funding Allocation'!G30)</f>
        <v>0.33333333333333337</v>
      </c>
      <c r="I28" s="47">
        <f ca="1">'3. Funding Allocation'!U30*H28</f>
        <v>6843325110.9149866</v>
      </c>
      <c r="J28" s="116">
        <f>'3. Funding Allocation'!G30/('3. Funding Allocation'!F30+'3. Funding Allocation'!G30)</f>
        <v>0.66666666666666674</v>
      </c>
      <c r="K28" s="47">
        <f ca="1">'3. Funding Allocation'!U30*J28</f>
        <v>13686650221.829973</v>
      </c>
      <c r="L28" s="5">
        <f t="shared" ca="1" si="0"/>
        <v>-0.45872838488969059</v>
      </c>
      <c r="M28" s="37">
        <f t="shared" ca="1" si="1"/>
        <v>1.053425537040543</v>
      </c>
      <c r="N28" s="37">
        <f t="shared" ca="1" si="2"/>
        <v>0.9343184492988561</v>
      </c>
      <c r="O28" s="37">
        <f t="shared" ca="1" si="3"/>
        <v>1.0589967485574392</v>
      </c>
      <c r="P28" s="47">
        <f t="shared" ca="1" si="4"/>
        <v>23138245386.84111</v>
      </c>
      <c r="Q28" s="47">
        <f t="shared" ca="1" si="5"/>
        <v>472112994.60046005</v>
      </c>
      <c r="R28" s="7"/>
      <c r="S28" s="117">
        <v>27</v>
      </c>
      <c r="T28" s="118">
        <v>109629772979.16118</v>
      </c>
      <c r="U28" s="7"/>
      <c r="V28" s="7"/>
      <c r="W28" s="7"/>
      <c r="X28" s="7"/>
    </row>
    <row r="29" spans="1:24" ht="15.5" x14ac:dyDescent="0.35">
      <c r="A29" s="7"/>
      <c r="B29" s="7"/>
      <c r="C29" s="7"/>
      <c r="D29" s="5">
        <v>2052</v>
      </c>
      <c r="E29" s="5">
        <v>49</v>
      </c>
      <c r="F29" s="47">
        <f ca="1">'3. Funding Allocation'!Q31+'3. Funding Allocation'!U31</f>
        <v>24736217159.144367</v>
      </c>
      <c r="G29" s="47">
        <f ca="1">'3. Funding Allocation'!Q31</f>
        <v>2343165536.1860662</v>
      </c>
      <c r="H29" s="116">
        <f>'3. Funding Allocation'!F31/('3. Funding Allocation'!F31+'3. Funding Allocation'!G31)</f>
        <v>0.33333333333333337</v>
      </c>
      <c r="I29" s="47">
        <f ca="1">'3. Funding Allocation'!U31*H29</f>
        <v>7464350540.9861012</v>
      </c>
      <c r="J29" s="116">
        <f>'3. Funding Allocation'!G31/('3. Funding Allocation'!F31+'3. Funding Allocation'!G31)</f>
        <v>0.66666666666666674</v>
      </c>
      <c r="K29" s="47">
        <f ca="1">'3. Funding Allocation'!U31*J29</f>
        <v>14928701081.972202</v>
      </c>
      <c r="L29" s="5">
        <f t="shared" ca="1" si="0"/>
        <v>-0.77855263481133374</v>
      </c>
      <c r="M29" s="37">
        <f t="shared" ca="1" si="1"/>
        <v>1.0446184308829825</v>
      </c>
      <c r="N29" s="37">
        <f t="shared" ca="1" si="2"/>
        <v>0.83991027459603651</v>
      </c>
      <c r="O29" s="37">
        <f t="shared" ca="1" si="3"/>
        <v>1.0538748572783172</v>
      </c>
      <c r="P29" s="47">
        <f t="shared" ca="1" si="4"/>
        <v>24450081340.384598</v>
      </c>
      <c r="Q29" s="47">
        <f t="shared" ca="1" si="5"/>
        <v>-286135818.75976944</v>
      </c>
      <c r="R29" s="7"/>
      <c r="S29" s="117">
        <v>28</v>
      </c>
      <c r="T29" s="118">
        <v>106312712761.57199</v>
      </c>
      <c r="U29" s="7"/>
      <c r="V29" s="7"/>
      <c r="W29" s="7"/>
      <c r="X29" s="7"/>
    </row>
    <row r="30" spans="1:24" ht="15.5" x14ac:dyDescent="0.35">
      <c r="A30" s="7"/>
      <c r="B30" s="7"/>
      <c r="C30" s="7"/>
      <c r="D30" s="5">
        <v>2053</v>
      </c>
      <c r="E30" s="5">
        <v>50</v>
      </c>
      <c r="F30" s="47">
        <f ca="1">'3. Funding Allocation'!Q32+'3. Funding Allocation'!U32</f>
        <v>25759188968.069786</v>
      </c>
      <c r="G30" s="47">
        <f ca="1">'3. Funding Allocation'!Q32</f>
        <v>2445462717.0786076</v>
      </c>
      <c r="H30" s="116">
        <f>'3. Funding Allocation'!F32/('3. Funding Allocation'!F32+'3. Funding Allocation'!G32)</f>
        <v>0.33333333333333337</v>
      </c>
      <c r="I30" s="47">
        <f ca="1">'3. Funding Allocation'!U32*H30</f>
        <v>7771242083.6637268</v>
      </c>
      <c r="J30" s="116">
        <f>'3. Funding Allocation'!G32/('3. Funding Allocation'!F32+'3. Funding Allocation'!G32)</f>
        <v>0.66666666666666674</v>
      </c>
      <c r="K30" s="47">
        <f ca="1">'3. Funding Allocation'!U32*J30</f>
        <v>15542484167.327454</v>
      </c>
      <c r="L30" s="5">
        <f t="shared" ca="1" si="0"/>
        <v>6.8999166130447431E-2</v>
      </c>
      <c r="M30" s="37">
        <f t="shared" ca="1" si="1"/>
        <v>1.0679577451681084</v>
      </c>
      <c r="N30" s="37">
        <f t="shared" ca="1" si="2"/>
        <v>1.0900971147515435</v>
      </c>
      <c r="O30" s="37">
        <f t="shared" ca="1" si="3"/>
        <v>1.0674481500443014</v>
      </c>
      <c r="P30" s="47">
        <f t="shared" ca="1" si="4"/>
        <v>27673855394.168083</v>
      </c>
      <c r="Q30" s="47">
        <f t="shared" ca="1" si="5"/>
        <v>1914666426.0982971</v>
      </c>
      <c r="R30" s="7"/>
      <c r="S30" s="117">
        <v>29</v>
      </c>
      <c r="T30" s="118">
        <v>55215612669.315109</v>
      </c>
      <c r="U30" s="7"/>
      <c r="V30" s="7"/>
      <c r="W30" s="7"/>
      <c r="X30" s="7"/>
    </row>
    <row r="31" spans="1:24" ht="15.5" x14ac:dyDescent="0.35">
      <c r="A31" s="7"/>
      <c r="B31" s="7"/>
      <c r="C31" s="7"/>
      <c r="D31" s="5">
        <v>2054</v>
      </c>
      <c r="E31" s="5">
        <v>51</v>
      </c>
      <c r="F31" s="47">
        <f ca="1">'3. Funding Allocation'!Q33+'3. Funding Allocation'!U33</f>
        <v>29236223953.161575</v>
      </c>
      <c r="G31" s="47">
        <f ca="1">'3. Funding Allocation'!Q33</f>
        <v>2793166215.5877867</v>
      </c>
      <c r="H31" s="116">
        <f>'3. Funding Allocation'!F33/('3. Funding Allocation'!F33+'3. Funding Allocation'!G33)</f>
        <v>0.33333333333333337</v>
      </c>
      <c r="I31" s="47">
        <f ca="1">'3. Funding Allocation'!U33*H31</f>
        <v>8814352579.1912632</v>
      </c>
      <c r="J31" s="116">
        <f>'3. Funding Allocation'!G33/('3. Funding Allocation'!F33+'3. Funding Allocation'!G33)</f>
        <v>0.66666666666666674</v>
      </c>
      <c r="K31" s="47">
        <f ca="1">'3. Funding Allocation'!U33*J31</f>
        <v>17628705158.382526</v>
      </c>
      <c r="L31" s="5">
        <f t="shared" ca="1" si="0"/>
        <v>0.53819225588659969</v>
      </c>
      <c r="M31" s="37">
        <f t="shared" ca="1" si="1"/>
        <v>1.0808780704745498</v>
      </c>
      <c r="N31" s="37">
        <f t="shared" ca="1" si="2"/>
        <v>1.2285971290497306</v>
      </c>
      <c r="O31" s="37">
        <f t="shared" ca="1" si="3"/>
        <v>1.0749621393532265</v>
      </c>
      <c r="P31" s="47">
        <f t="shared" ca="1" si="4"/>
        <v>32798550993.927841</v>
      </c>
      <c r="Q31" s="47">
        <f t="shared" ca="1" si="5"/>
        <v>3562327040.7662659</v>
      </c>
      <c r="R31" s="7"/>
      <c r="S31" s="117">
        <v>30</v>
      </c>
      <c r="T31" s="118">
        <v>90845617166.025116</v>
      </c>
      <c r="U31" s="7"/>
      <c r="V31" s="7"/>
      <c r="W31" s="7"/>
      <c r="X31" s="7"/>
    </row>
    <row r="32" spans="1:24" ht="15.5" x14ac:dyDescent="0.35">
      <c r="A32" s="7"/>
      <c r="B32" s="7"/>
      <c r="C32" s="7"/>
      <c r="D32" s="5">
        <v>2055</v>
      </c>
      <c r="E32" s="5">
        <v>52</v>
      </c>
      <c r="F32" s="47">
        <f ca="1">'3. Funding Allocation'!Q34+'3. Funding Allocation'!U34</f>
        <v>34541986092.110153</v>
      </c>
      <c r="G32" s="47">
        <f ca="1">'3. Funding Allocation'!Q34</f>
        <v>3323742429.4826446</v>
      </c>
      <c r="H32" s="116">
        <f>'3. Funding Allocation'!F34/('3. Funding Allocation'!F34+'3. Funding Allocation'!G34)</f>
        <v>0.33333333333333337</v>
      </c>
      <c r="I32" s="47">
        <f ca="1">'3. Funding Allocation'!U34*H32</f>
        <v>10406081220.875837</v>
      </c>
      <c r="J32" s="116">
        <f>'3. Funding Allocation'!G34/('3. Funding Allocation'!F34+'3. Funding Allocation'!G34)</f>
        <v>0.66666666666666674</v>
      </c>
      <c r="K32" s="47">
        <f ca="1">'3. Funding Allocation'!U34*J32</f>
        <v>20812162441.751675</v>
      </c>
      <c r="L32" s="5">
        <f t="shared" ca="1" si="0"/>
        <v>0.14867616726536254</v>
      </c>
      <c r="M32" s="37">
        <f t="shared" ca="1" si="1"/>
        <v>1.0701518371029231</v>
      </c>
      <c r="N32" s="37">
        <f t="shared" ca="1" si="2"/>
        <v>1.1136167829592694</v>
      </c>
      <c r="O32" s="37">
        <f t="shared" ca="1" si="3"/>
        <v>1.0687241537787258</v>
      </c>
      <c r="P32" s="47">
        <f t="shared" ca="1" si="4"/>
        <v>37387756453.238838</v>
      </c>
      <c r="Q32" s="47">
        <f t="shared" ca="1" si="5"/>
        <v>2845770361.128685</v>
      </c>
      <c r="R32" s="7"/>
      <c r="S32" s="117">
        <v>31</v>
      </c>
      <c r="T32" s="118">
        <v>88655432708.653381</v>
      </c>
      <c r="U32" s="7"/>
      <c r="V32" s="7"/>
      <c r="W32" s="7"/>
      <c r="X32" s="7"/>
    </row>
    <row r="33" spans="1:24" ht="15.5" x14ac:dyDescent="0.35">
      <c r="A33" s="7"/>
      <c r="B33" s="7"/>
      <c r="C33" s="7"/>
      <c r="D33" s="5">
        <v>2056</v>
      </c>
      <c r="E33" s="5">
        <v>53</v>
      </c>
      <c r="F33" s="47">
        <f ca="1">'3. Funding Allocation'!Q35+'3. Funding Allocation'!U35</f>
        <v>39172198793.797485</v>
      </c>
      <c r="G33" s="47">
        <f ca="1">'3. Funding Allocation'!Q35</f>
        <v>3786763699.6513786</v>
      </c>
      <c r="H33" s="116">
        <f>'3. Funding Allocation'!F35/('3. Funding Allocation'!F35+'3. Funding Allocation'!G35)</f>
        <v>0.33333333333333337</v>
      </c>
      <c r="I33" s="47">
        <f ca="1">'3. Funding Allocation'!U35*H33</f>
        <v>11795145031.382038</v>
      </c>
      <c r="J33" s="116">
        <f>'3. Funding Allocation'!G35/('3. Funding Allocation'!F35+'3. Funding Allocation'!G35)</f>
        <v>0.66666666666666674</v>
      </c>
      <c r="K33" s="47">
        <f ca="1">'3. Funding Allocation'!U35*J33</f>
        <v>23590290062.764076</v>
      </c>
      <c r="L33" s="5">
        <f t="shared" ca="1" si="0"/>
        <v>1.5249275435858549</v>
      </c>
      <c r="M33" s="37">
        <f t="shared" ca="1" si="1"/>
        <v>1.1080501264718905</v>
      </c>
      <c r="N33" s="37">
        <f t="shared" ca="1" si="2"/>
        <v>1.5198692181717137</v>
      </c>
      <c r="O33" s="37">
        <f t="shared" ca="1" si="3"/>
        <v>1.090764414715732</v>
      </c>
      <c r="P33" s="47">
        <f t="shared" ca="1" si="4"/>
        <v>47854450786.671677</v>
      </c>
      <c r="Q33" s="47">
        <f t="shared" ca="1" si="5"/>
        <v>8682251992.8741913</v>
      </c>
      <c r="R33" s="7"/>
      <c r="S33" s="117">
        <v>32</v>
      </c>
      <c r="T33" s="118">
        <v>106363595620.35251</v>
      </c>
      <c r="U33" s="7"/>
      <c r="V33" s="7"/>
      <c r="W33" s="7"/>
      <c r="X33" s="7"/>
    </row>
    <row r="34" spans="1:24" ht="15.5" x14ac:dyDescent="0.35">
      <c r="A34" s="7"/>
      <c r="B34" s="7"/>
      <c r="C34" s="7"/>
      <c r="D34" s="5">
        <v>2057</v>
      </c>
      <c r="E34" s="5">
        <v>54</v>
      </c>
      <c r="F34" s="47">
        <f ca="1">'3. Funding Allocation'!Q36+'3. Funding Allocation'!U36</f>
        <v>49548845321.780762</v>
      </c>
      <c r="G34" s="47">
        <f ca="1">'3. Funding Allocation'!Q36</f>
        <v>4824428352.4497051</v>
      </c>
      <c r="H34" s="116">
        <f>'3. Funding Allocation'!F36/('3. Funding Allocation'!F36+'3. Funding Allocation'!G36)</f>
        <v>0.33333333333333337</v>
      </c>
      <c r="I34" s="47">
        <f ca="1">'3. Funding Allocation'!U36*H34</f>
        <v>14908138989.77702</v>
      </c>
      <c r="J34" s="116">
        <f>'3. Funding Allocation'!G36/('3. Funding Allocation'!F36+'3. Funding Allocation'!G36)</f>
        <v>0.66666666666666674</v>
      </c>
      <c r="K34" s="47">
        <f ca="1">'3. Funding Allocation'!U36*J34</f>
        <v>29816277979.554039</v>
      </c>
      <c r="L34" s="5">
        <f t="shared" ca="1" si="0"/>
        <v>0.42964697920031319</v>
      </c>
      <c r="M34" s="37">
        <f t="shared" ca="1" si="1"/>
        <v>1.0778890232871894</v>
      </c>
      <c r="N34" s="37">
        <f t="shared" ca="1" si="2"/>
        <v>1.1965559018848877</v>
      </c>
      <c r="O34" s="37">
        <f t="shared" ca="1" si="3"/>
        <v>1.0732238186780882</v>
      </c>
      <c r="P34" s="47">
        <f t="shared" ca="1" si="4"/>
        <v>55038159771.063309</v>
      </c>
      <c r="Q34" s="47">
        <f t="shared" ca="1" si="5"/>
        <v>5489314449.282547</v>
      </c>
      <c r="R34" s="7"/>
      <c r="S34" s="117">
        <v>33</v>
      </c>
      <c r="T34" s="118">
        <v>94180582615.75</v>
      </c>
      <c r="U34" s="7"/>
      <c r="V34" s="7"/>
      <c r="W34" s="7"/>
      <c r="X34" s="7"/>
    </row>
    <row r="35" spans="1:24" ht="15.5" x14ac:dyDescent="0.35">
      <c r="A35" s="7"/>
      <c r="B35" s="7"/>
      <c r="C35" s="7"/>
      <c r="D35" s="5">
        <v>2058</v>
      </c>
      <c r="E35" s="5">
        <v>55</v>
      </c>
      <c r="F35" s="47">
        <f ca="1">'3. Funding Allocation'!Q37+'3. Funding Allocation'!U37</f>
        <v>57175259523.741409</v>
      </c>
      <c r="G35" s="47">
        <f ca="1">'3. Funding Allocation'!Q37</f>
        <v>5587069772.6457701</v>
      </c>
      <c r="H35" s="116">
        <f>'3. Funding Allocation'!F37/('3. Funding Allocation'!F37+'3. Funding Allocation'!G37)</f>
        <v>0.33333333333333337</v>
      </c>
      <c r="I35" s="47">
        <f ca="1">'3. Funding Allocation'!U37*H35</f>
        <v>17196063250.365215</v>
      </c>
      <c r="J35" s="116">
        <f>'3. Funding Allocation'!G37/('3. Funding Allocation'!F37+'3. Funding Allocation'!G37)</f>
        <v>0.66666666666666674</v>
      </c>
      <c r="K35" s="47">
        <f ca="1">'3. Funding Allocation'!U37*J35</f>
        <v>34392126500.730431</v>
      </c>
      <c r="L35" s="5">
        <f t="shared" ca="1" si="0"/>
        <v>1.6535890147328485</v>
      </c>
      <c r="M35" s="37">
        <f t="shared" ca="1" si="1"/>
        <v>1.1115931199598985</v>
      </c>
      <c r="N35" s="37">
        <f t="shared" ca="1" si="2"/>
        <v>1.5578484978809386</v>
      </c>
      <c r="O35" s="37">
        <f t="shared" ca="1" si="3"/>
        <v>1.092824890327535</v>
      </c>
      <c r="P35" s="47">
        <f t="shared" ca="1" si="4"/>
        <v>70583981495.347458</v>
      </c>
      <c r="Q35" s="47">
        <f t="shared" ca="1" si="5"/>
        <v>13408721971.606049</v>
      </c>
      <c r="R35" s="7"/>
      <c r="S35" s="117">
        <v>34</v>
      </c>
      <c r="T35" s="118">
        <v>179166540912.9389</v>
      </c>
      <c r="U35" s="7"/>
      <c r="V35" s="7"/>
      <c r="W35" s="7"/>
      <c r="X35" s="7"/>
    </row>
    <row r="36" spans="1:24" ht="15.5" x14ac:dyDescent="0.35">
      <c r="A36" s="7"/>
      <c r="B36" s="7"/>
      <c r="C36" s="7"/>
      <c r="D36" s="5">
        <v>2059</v>
      </c>
      <c r="E36" s="5">
        <v>56</v>
      </c>
      <c r="F36" s="47">
        <f ca="1">'3. Funding Allocation'!Q38+'3. Funding Allocation'!U38</f>
        <v>72773429969.097931</v>
      </c>
      <c r="G36" s="47">
        <f ca="1">'3. Funding Allocation'!Q38</f>
        <v>7146886817.1814222</v>
      </c>
      <c r="H36" s="116">
        <f>'3. Funding Allocation'!F38/('3. Funding Allocation'!F38+'3. Funding Allocation'!G38)</f>
        <v>0.33333333333333337</v>
      </c>
      <c r="I36" s="47">
        <f ca="1">'3. Funding Allocation'!U38*H36</f>
        <v>21875514383.972172</v>
      </c>
      <c r="J36" s="116">
        <f>'3. Funding Allocation'!G38/('3. Funding Allocation'!F38+'3. Funding Allocation'!G38)</f>
        <v>0.66666666666666674</v>
      </c>
      <c r="K36" s="47">
        <f ca="1">'3. Funding Allocation'!U38*J36</f>
        <v>43751028767.944344</v>
      </c>
      <c r="L36" s="5">
        <f t="shared" ca="1" si="0"/>
        <v>0.58895931993291162</v>
      </c>
      <c r="M36" s="37">
        <f t="shared" ca="1" si="1"/>
        <v>1.082276059909288</v>
      </c>
      <c r="N36" s="37">
        <f t="shared" ca="1" si="2"/>
        <v>1.2435829403282928</v>
      </c>
      <c r="O36" s="37">
        <f t="shared" ca="1" si="3"/>
        <v>1.075775158949674</v>
      </c>
      <c r="P36" s="47">
        <f t="shared" ca="1" si="4"/>
        <v>82005190930.977814</v>
      </c>
      <c r="Q36" s="47">
        <f t="shared" ca="1" si="5"/>
        <v>9231760961.8798828</v>
      </c>
      <c r="R36" s="7"/>
      <c r="S36" s="117">
        <v>35</v>
      </c>
      <c r="T36" s="118">
        <v>120423433892.74896</v>
      </c>
      <c r="U36" s="7"/>
      <c r="V36" s="7"/>
      <c r="W36" s="7"/>
      <c r="X36" s="7"/>
    </row>
    <row r="37" spans="1:24" ht="15.5" x14ac:dyDescent="0.35">
      <c r="A37" s="7"/>
      <c r="B37" s="7"/>
      <c r="C37" s="7"/>
      <c r="D37" s="5">
        <v>2060</v>
      </c>
      <c r="E37" s="5">
        <v>57</v>
      </c>
      <c r="F37" s="47">
        <f ca="1">'3. Funding Allocation'!Q39+'3. Funding Allocation'!U39</f>
        <v>84248496292.454758</v>
      </c>
      <c r="G37" s="47">
        <f ca="1">'3. Funding Allocation'!Q39</f>
        <v>8294393449.5171041</v>
      </c>
      <c r="H37" s="116">
        <f>'3. Funding Allocation'!F39/('3. Funding Allocation'!F39+'3. Funding Allocation'!G39)</f>
        <v>0.33333333333333337</v>
      </c>
      <c r="I37" s="47">
        <f ca="1">'3. Funding Allocation'!U39*H37</f>
        <v>25318034280.979221</v>
      </c>
      <c r="J37" s="116">
        <f>'3. Funding Allocation'!G39/('3. Funding Allocation'!F39+'3. Funding Allocation'!G39)</f>
        <v>0.66666666666666674</v>
      </c>
      <c r="K37" s="47">
        <f ca="1">'3. Funding Allocation'!U39*J37</f>
        <v>50636068561.958443</v>
      </c>
      <c r="L37" s="5">
        <f t="shared" ca="1" si="0"/>
        <v>-0.26862749674642927</v>
      </c>
      <c r="M37" s="37">
        <f t="shared" ca="1" si="1"/>
        <v>1.0586604080765398</v>
      </c>
      <c r="N37" s="37">
        <f t="shared" ca="1" si="2"/>
        <v>0.99043388727264081</v>
      </c>
      <c r="O37" s="37">
        <f t="shared" ca="1" si="3"/>
        <v>1.0620411583586746</v>
      </c>
      <c r="P37" s="47">
        <f t="shared" ca="1" si="4"/>
        <v>87634373975.296997</v>
      </c>
      <c r="Q37" s="47">
        <f t="shared" ca="1" si="5"/>
        <v>3385877682.8422394</v>
      </c>
      <c r="R37" s="7"/>
      <c r="S37" s="117">
        <v>36</v>
      </c>
      <c r="T37" s="118">
        <v>127718041521.54861</v>
      </c>
      <c r="U37" s="7"/>
      <c r="V37" s="7"/>
      <c r="W37" s="7"/>
      <c r="X37" s="7"/>
    </row>
    <row r="38" spans="1:24" ht="15.5" x14ac:dyDescent="0.35">
      <c r="A38" s="7"/>
      <c r="B38" s="7"/>
      <c r="C38" s="7"/>
      <c r="D38" s="5">
        <v>2061</v>
      </c>
      <c r="E38" s="5">
        <v>58</v>
      </c>
      <c r="F38" s="47">
        <f ca="1">'3. Funding Allocation'!Q40+'3. Funding Allocation'!U40</f>
        <v>96208452573.536179</v>
      </c>
      <c r="G38" s="47">
        <f ca="1">'3. Funding Allocation'!Q40</f>
        <v>9490389077.625246</v>
      </c>
      <c r="H38" s="116">
        <f>'3. Funding Allocation'!F40/('3. Funding Allocation'!F40+'3. Funding Allocation'!G40)</f>
        <v>0.33333333333333337</v>
      </c>
      <c r="I38" s="47">
        <f ca="1">'3. Funding Allocation'!U40*H38</f>
        <v>28906021165.30365</v>
      </c>
      <c r="J38" s="116">
        <f>'3. Funding Allocation'!G40/('3. Funding Allocation'!F40+'3. Funding Allocation'!G40)</f>
        <v>0.66666666666666674</v>
      </c>
      <c r="K38" s="47">
        <f ca="1">'3. Funding Allocation'!U40*J38</f>
        <v>57812042330.6073</v>
      </c>
      <c r="L38" s="5">
        <f t="shared" ca="1" si="0"/>
        <v>-0.61066536416531148</v>
      </c>
      <c r="M38" s="37">
        <f t="shared" ca="1" si="1"/>
        <v>1.0492415981864149</v>
      </c>
      <c r="N38" s="37">
        <f t="shared" ca="1" si="2"/>
        <v>0.8894685266091733</v>
      </c>
      <c r="O38" s="37">
        <f t="shared" ca="1" si="3"/>
        <v>1.0565635225299612</v>
      </c>
      <c r="P38" s="47">
        <f t="shared" ca="1" si="4"/>
        <v>96750802148.7323</v>
      </c>
      <c r="Q38" s="47">
        <f t="shared" ca="1" si="5"/>
        <v>542349575.19612122</v>
      </c>
      <c r="R38" s="7"/>
      <c r="S38" s="117">
        <v>37</v>
      </c>
      <c r="T38" s="118">
        <v>115902486884.87061</v>
      </c>
      <c r="U38" s="7"/>
      <c r="V38" s="7"/>
      <c r="W38" s="7"/>
      <c r="X38" s="7"/>
    </row>
    <row r="39" spans="1:24" ht="15.5" x14ac:dyDescent="0.35">
      <c r="A39" s="7"/>
      <c r="B39" s="7"/>
      <c r="C39" s="7"/>
      <c r="D39" s="5">
        <v>2062</v>
      </c>
      <c r="E39" s="5">
        <v>59</v>
      </c>
      <c r="F39" s="47">
        <f ca="1">'3. Funding Allocation'!Q41+'3. Funding Allocation'!U41</f>
        <v>99115254097.757828</v>
      </c>
      <c r="G39" s="47">
        <f ca="1">'3. Funding Allocation'!Q41</f>
        <v>9781069230.047411</v>
      </c>
      <c r="H39" s="116">
        <f>'3. Funding Allocation'!F41/('3. Funding Allocation'!F41+'3. Funding Allocation'!G41)</f>
        <v>0.33333333333333337</v>
      </c>
      <c r="I39" s="47">
        <f ca="1">'3. Funding Allocation'!U41*H39</f>
        <v>29778061622.570145</v>
      </c>
      <c r="J39" s="116">
        <f>'3. Funding Allocation'!G41/('3. Funding Allocation'!F41+'3. Funding Allocation'!G41)</f>
        <v>0.66666666666666674</v>
      </c>
      <c r="K39" s="47">
        <f ca="1">'3. Funding Allocation'!U41*J39</f>
        <v>59556123245.140289</v>
      </c>
      <c r="L39" s="5">
        <f t="shared" ca="1" si="0"/>
        <v>-1.2457784855741472</v>
      </c>
      <c r="M39" s="37">
        <f t="shared" ca="1" si="1"/>
        <v>1.0317522780873991</v>
      </c>
      <c r="N39" s="37">
        <f t="shared" ca="1" si="2"/>
        <v>0.70199096498991342</v>
      </c>
      <c r="O39" s="37">
        <f t="shared" ca="1" si="3"/>
        <v>1.0463923727231634</v>
      </c>
      <c r="P39" s="47">
        <f t="shared" ca="1" si="4"/>
        <v>93314643786.864594</v>
      </c>
      <c r="Q39" s="47">
        <f t="shared" ca="1" si="5"/>
        <v>-5800610310.8932343</v>
      </c>
      <c r="R39" s="7"/>
      <c r="S39" s="117">
        <v>38</v>
      </c>
      <c r="T39" s="118">
        <v>95185390011.699005</v>
      </c>
      <c r="U39" s="7"/>
      <c r="V39" s="7"/>
      <c r="W39" s="7"/>
      <c r="X39" s="7"/>
    </row>
    <row r="40" spans="1:24" ht="15.5" x14ac:dyDescent="0.35">
      <c r="A40" s="7"/>
      <c r="B40" s="7"/>
      <c r="C40" s="7"/>
      <c r="D40" s="5">
        <v>2063</v>
      </c>
      <c r="E40" s="5">
        <v>60</v>
      </c>
      <c r="F40" s="47">
        <f ca="1">'3. Funding Allocation'!Q42+'3. Funding Allocation'!U42</f>
        <v>96042089254.54155</v>
      </c>
      <c r="G40" s="47">
        <f ca="1">'3. Funding Allocation'!Q42</f>
        <v>6707904386.831131</v>
      </c>
      <c r="H40" s="116">
        <f>'3. Funding Allocation'!F42/('3. Funding Allocation'!F42+'3. Funding Allocation'!G42)</f>
        <v>0.33333333333333337</v>
      </c>
      <c r="I40" s="47">
        <f ca="1">'3. Funding Allocation'!U42*H40</f>
        <v>29778061622.570145</v>
      </c>
      <c r="J40" s="116">
        <f>'3. Funding Allocation'!G42/('3. Funding Allocation'!F42+'3. Funding Allocation'!G42)</f>
        <v>0.66666666666666674</v>
      </c>
      <c r="K40" s="47">
        <f ca="1">'3. Funding Allocation'!U42*J40</f>
        <v>59556123245.140289</v>
      </c>
      <c r="L40" s="5">
        <f t="shared" ca="1" si="0"/>
        <v>-0.21936892113677778</v>
      </c>
      <c r="M40" s="37">
        <f t="shared" ca="1" si="1"/>
        <v>1.0600168577662388</v>
      </c>
      <c r="N40" s="37">
        <f t="shared" ca="1" si="2"/>
        <v>1.0049744113664434</v>
      </c>
      <c r="O40" s="37">
        <f t="shared" ca="1" si="3"/>
        <v>1.0628300199565643</v>
      </c>
      <c r="P40" s="47">
        <f t="shared" ca="1" si="4"/>
        <v>100334717338.26927</v>
      </c>
      <c r="Q40" s="47">
        <f t="shared" ca="1" si="5"/>
        <v>4292628083.7277222</v>
      </c>
      <c r="R40" s="7"/>
      <c r="S40" s="117">
        <v>39</v>
      </c>
      <c r="T40" s="118">
        <v>125213855617.03342</v>
      </c>
      <c r="U40" s="7"/>
      <c r="V40" s="7"/>
      <c r="W40" s="7"/>
      <c r="X40" s="7"/>
    </row>
    <row r="41" spans="1:24" ht="15.5" x14ac:dyDescent="0.35">
      <c r="A41" s="7"/>
      <c r="B41" s="7"/>
      <c r="C41" s="7"/>
      <c r="D41" s="5">
        <v>2064</v>
      </c>
      <c r="E41" s="5">
        <v>61</v>
      </c>
      <c r="F41" s="47">
        <f ca="1">'3. Funding Allocation'!Q43+'3. Funding Allocation'!U43</f>
        <v>102582905979.48933</v>
      </c>
      <c r="G41" s="47">
        <f ca="1">'3. Funding Allocation'!Q43</f>
        <v>7361986059.3259106</v>
      </c>
      <c r="H41" s="116">
        <f>'3. Funding Allocation'!F43/('3. Funding Allocation'!F43+'3. Funding Allocation'!G43)</f>
        <v>0.74999999999999989</v>
      </c>
      <c r="I41" s="47">
        <f ca="1">'3. Funding Allocation'!U43*H41</f>
        <v>71415689940.122559</v>
      </c>
      <c r="J41" s="116">
        <f>'3. Funding Allocation'!G43/('3. Funding Allocation'!F43+'3. Funding Allocation'!G43)</f>
        <v>0.25</v>
      </c>
      <c r="K41" s="47">
        <f ca="1">'3. Funding Allocation'!U43*J41</f>
        <v>23805229980.040855</v>
      </c>
      <c r="L41" s="5">
        <f t="shared" ca="1" si="0"/>
        <v>0.33388389308369748</v>
      </c>
      <c r="M41" s="37">
        <f t="shared" ca="1" si="1"/>
        <v>1.0752519635094795</v>
      </c>
      <c r="N41" s="37">
        <f t="shared" ca="1" si="2"/>
        <v>1.1682878197541751</v>
      </c>
      <c r="O41" s="37">
        <f t="shared" ca="1" si="3"/>
        <v>1.0716902010247595</v>
      </c>
      <c r="P41" s="47">
        <f t="shared" ca="1" si="4"/>
        <v>116861902364.75616</v>
      </c>
      <c r="Q41" s="47">
        <f t="shared" ca="1" si="5"/>
        <v>14278996385.26683</v>
      </c>
      <c r="R41" s="7"/>
      <c r="S41" s="117">
        <v>40</v>
      </c>
      <c r="T41" s="118">
        <v>160985945635.65723</v>
      </c>
      <c r="U41" s="7"/>
      <c r="V41" s="7"/>
      <c r="W41" s="7"/>
      <c r="X41" s="7"/>
    </row>
    <row r="42" spans="1:24" ht="15.5" x14ac:dyDescent="0.35">
      <c r="A42" s="7"/>
      <c r="B42" s="7"/>
      <c r="C42" s="7"/>
      <c r="D42" s="5">
        <v>2065</v>
      </c>
      <c r="E42" s="5">
        <v>62</v>
      </c>
      <c r="F42" s="47">
        <f ca="1">'3. Funding Allocation'!Q44+'3. Funding Allocation'!U44</f>
        <v>118281581009.57903</v>
      </c>
      <c r="G42" s="47">
        <f ca="1">'3. Funding Allocation'!Q44</f>
        <v>16781191077.379728</v>
      </c>
      <c r="H42" s="116">
        <f>'3. Funding Allocation'!F44/('3. Funding Allocation'!F44+'3. Funding Allocation'!G44)</f>
        <v>0.74999999999999989</v>
      </c>
      <c r="I42" s="47">
        <f ca="1">'3. Funding Allocation'!U44*H42</f>
        <v>76125292449.14946</v>
      </c>
      <c r="J42" s="116">
        <f>'3. Funding Allocation'!G44/('3. Funding Allocation'!F44+'3. Funding Allocation'!G44)</f>
        <v>0.25</v>
      </c>
      <c r="K42" s="47">
        <f ca="1">'3. Funding Allocation'!U44*J42</f>
        <v>25375097483.049824</v>
      </c>
      <c r="L42" s="5">
        <f t="shared" ca="1" si="0"/>
        <v>-0.46822230845167123</v>
      </c>
      <c r="M42" s="37">
        <f t="shared" ca="1" si="1"/>
        <v>1.0531640997271352</v>
      </c>
      <c r="N42" s="37">
        <f t="shared" ca="1" si="2"/>
        <v>0.93151596013652938</v>
      </c>
      <c r="O42" s="37">
        <f t="shared" ca="1" si="3"/>
        <v>1.0588447061644415</v>
      </c>
      <c r="P42" s="47">
        <f t="shared" ca="1" si="4"/>
        <v>115453560518.13515</v>
      </c>
      <c r="Q42" s="47">
        <f t="shared" ca="1" si="5"/>
        <v>-2828020491.4438782</v>
      </c>
      <c r="R42" s="7"/>
      <c r="S42" s="117">
        <v>41</v>
      </c>
      <c r="T42" s="118">
        <v>113975298346.43222</v>
      </c>
      <c r="U42" s="7"/>
      <c r="V42" s="7"/>
      <c r="W42" s="7"/>
      <c r="X42" s="7"/>
    </row>
    <row r="43" spans="1:24" ht="15.5" x14ac:dyDescent="0.35">
      <c r="A43" s="7"/>
      <c r="B43" s="7"/>
      <c r="C43" s="7"/>
      <c r="D43" s="5">
        <v>2066</v>
      </c>
      <c r="E43" s="5">
        <v>63</v>
      </c>
      <c r="F43" s="47">
        <f ca="1">'3. Funding Allocation'!Q45+'3. Funding Allocation'!U45</f>
        <v>117133062914.80466</v>
      </c>
      <c r="G43" s="47">
        <f ca="1">'3. Funding Allocation'!Q45</f>
        <v>15632672982.605364</v>
      </c>
      <c r="H43" s="116">
        <f>'3. Funding Allocation'!F45/('3. Funding Allocation'!F45+'3. Funding Allocation'!G45)</f>
        <v>0.74999999999999989</v>
      </c>
      <c r="I43" s="47">
        <f ca="1">'3. Funding Allocation'!U45*H43</f>
        <v>76125292449.14946</v>
      </c>
      <c r="J43" s="116">
        <f>'3. Funding Allocation'!G45/('3. Funding Allocation'!F45+'3. Funding Allocation'!G45)</f>
        <v>0.25</v>
      </c>
      <c r="K43" s="47">
        <f ca="1">'3. Funding Allocation'!U45*J43</f>
        <v>25375097483.049824</v>
      </c>
      <c r="L43" s="5">
        <f t="shared" ca="1" si="0"/>
        <v>-0.63860848770271372</v>
      </c>
      <c r="M43" s="37">
        <f t="shared" ca="1" si="1"/>
        <v>1.0484721191508883</v>
      </c>
      <c r="N43" s="37">
        <f t="shared" ca="1" si="2"/>
        <v>0.88122006111817985</v>
      </c>
      <c r="O43" s="37">
        <f t="shared" ca="1" si="3"/>
        <v>1.0561160216265972</v>
      </c>
      <c r="P43" s="47">
        <f t="shared" ca="1" si="4"/>
        <v>110272603636.92953</v>
      </c>
      <c r="Q43" s="47">
        <f t="shared" ca="1" si="5"/>
        <v>-6860459277.8751221</v>
      </c>
      <c r="R43" s="7"/>
      <c r="S43" s="117">
        <v>42</v>
      </c>
      <c r="T43" s="118">
        <v>121802533761.11279</v>
      </c>
      <c r="U43" s="7"/>
      <c r="V43" s="7"/>
      <c r="W43" s="7"/>
      <c r="X43" s="7"/>
    </row>
    <row r="44" spans="1:24" ht="15.5" x14ac:dyDescent="0.35">
      <c r="A44" s="7"/>
      <c r="B44" s="7"/>
      <c r="C44" s="7"/>
      <c r="D44" s="5">
        <v>2067</v>
      </c>
      <c r="E44" s="5">
        <v>64</v>
      </c>
      <c r="F44" s="47">
        <f ca="1">'3. Funding Allocation'!Q46+'3. Funding Allocation'!U46</f>
        <v>110703026457.00305</v>
      </c>
      <c r="G44" s="47">
        <f ca="1">'3. Funding Allocation'!Q46</f>
        <v>9202636524.8037529</v>
      </c>
      <c r="H44" s="116">
        <f>'3. Funding Allocation'!F46/('3. Funding Allocation'!F46+'3. Funding Allocation'!G46)</f>
        <v>0.74999999999999989</v>
      </c>
      <c r="I44" s="47">
        <f ca="1">'3. Funding Allocation'!U46*H44</f>
        <v>76125292449.14946</v>
      </c>
      <c r="J44" s="116">
        <f>'3. Funding Allocation'!G46/('3. Funding Allocation'!F46+'3. Funding Allocation'!G46)</f>
        <v>0.25</v>
      </c>
      <c r="K44" s="47">
        <f ca="1">'3. Funding Allocation'!U46*J44</f>
        <v>25375097483.049824</v>
      </c>
      <c r="L44" s="5">
        <f t="shared" ca="1" si="0"/>
        <v>-0.516198947999155</v>
      </c>
      <c r="M44" s="37">
        <f t="shared" ca="1" si="1"/>
        <v>1.0518429511348029</v>
      </c>
      <c r="N44" s="37">
        <f t="shared" ca="1" si="2"/>
        <v>0.91735384776023909</v>
      </c>
      <c r="O44" s="37">
        <f t="shared" ca="1" si="3"/>
        <v>1.0580763743954775</v>
      </c>
      <c r="P44" s="47">
        <f t="shared" ca="1" si="4"/>
        <v>106362349445.36841</v>
      </c>
      <c r="Q44" s="47">
        <f t="shared" ca="1" si="5"/>
        <v>-4340677011.6346436</v>
      </c>
      <c r="R44" s="7"/>
      <c r="S44" s="117">
        <v>43</v>
      </c>
      <c r="T44" s="118">
        <v>85390925047.919525</v>
      </c>
      <c r="U44" s="7"/>
      <c r="V44" s="7"/>
      <c r="W44" s="7"/>
      <c r="X44" s="7"/>
    </row>
    <row r="45" spans="1:24" ht="15.5" x14ac:dyDescent="0.35">
      <c r="A45" s="7"/>
      <c r="B45" s="7"/>
      <c r="C45" s="7"/>
      <c r="D45" s="5">
        <v>2068</v>
      </c>
      <c r="E45" s="5">
        <v>65</v>
      </c>
      <c r="F45" s="47">
        <f ca="1">'3. Funding Allocation'!Q47+'3. Funding Allocation'!U47</f>
        <v>106763583086.90773</v>
      </c>
      <c r="G45" s="47">
        <f ca="1">'3. Funding Allocation'!Q47</f>
        <v>5263193154.7084389</v>
      </c>
      <c r="H45" s="116">
        <f>'3. Funding Allocation'!F47/('3. Funding Allocation'!F47+'3. Funding Allocation'!G47)</f>
        <v>0.74999999999999989</v>
      </c>
      <c r="I45" s="47">
        <f ca="1">'3. Funding Allocation'!U47*H45</f>
        <v>76125292449.14946</v>
      </c>
      <c r="J45" s="116">
        <f>'3. Funding Allocation'!G47/('3. Funding Allocation'!F47+'3. Funding Allocation'!G47)</f>
        <v>0.25</v>
      </c>
      <c r="K45" s="47">
        <f ca="1">'3. Funding Allocation'!U47*J45</f>
        <v>25375097483.049824</v>
      </c>
      <c r="L45" s="5">
        <f t="shared" ca="1" si="0"/>
        <v>2.173265426101973</v>
      </c>
      <c r="M45" s="37">
        <f t="shared" ca="1" si="1"/>
        <v>1.1259036211918387</v>
      </c>
      <c r="N45" s="37">
        <f t="shared" ca="1" si="2"/>
        <v>1.7112505661903015</v>
      </c>
      <c r="O45" s="37">
        <f t="shared" ca="1" si="3"/>
        <v>1.1011473551813069</v>
      </c>
      <c r="P45" s="47">
        <f t="shared" ca="1" si="4"/>
        <v>164137019517.85577</v>
      </c>
      <c r="Q45" s="47">
        <f t="shared" ca="1" si="5"/>
        <v>57373436430.948044</v>
      </c>
      <c r="R45" s="7"/>
      <c r="S45" s="117">
        <v>44</v>
      </c>
      <c r="T45" s="118">
        <v>146809479973.18533</v>
      </c>
      <c r="U45" s="7"/>
      <c r="V45" s="7"/>
      <c r="W45" s="7"/>
      <c r="X45" s="7"/>
    </row>
    <row r="46" spans="1:24" ht="15.5" x14ac:dyDescent="0.35">
      <c r="A46" s="7"/>
      <c r="B46" s="7"/>
      <c r="C46" s="7"/>
      <c r="D46" s="5">
        <v>2069</v>
      </c>
      <c r="E46" s="5">
        <v>66</v>
      </c>
      <c r="F46" s="47">
        <f ca="1">'3. Funding Allocation'!Q48+'3. Funding Allocation'!U48</f>
        <v>164240127877.62738</v>
      </c>
      <c r="G46" s="47">
        <f ca="1">'3. Funding Allocation'!Q48</f>
        <v>39749120029.140213</v>
      </c>
      <c r="H46" s="116">
        <f>'3. Funding Allocation'!F48/('3. Funding Allocation'!F48+'3. Funding Allocation'!G48)</f>
        <v>0.74999999999999989</v>
      </c>
      <c r="I46" s="47">
        <f ca="1">'3. Funding Allocation'!U48*H46</f>
        <v>93368255886.365356</v>
      </c>
      <c r="J46" s="116">
        <f>'3. Funding Allocation'!G48/('3. Funding Allocation'!F48+'3. Funding Allocation'!G48)</f>
        <v>0.25</v>
      </c>
      <c r="K46" s="47">
        <f ca="1">'3. Funding Allocation'!U48*J46</f>
        <v>31122751962.121788</v>
      </c>
      <c r="L46" s="5">
        <f t="shared" ca="1" si="0"/>
        <v>-0.5112453099926425</v>
      </c>
      <c r="M46" s="37">
        <f t="shared" ca="1" si="1"/>
        <v>1.0519793611030908</v>
      </c>
      <c r="N46" s="37">
        <f t="shared" ca="1" si="2"/>
        <v>0.91881610061457375</v>
      </c>
      <c r="O46" s="37">
        <f t="shared" ca="1" si="3"/>
        <v>1.0581557054509299</v>
      </c>
      <c r="P46" s="47">
        <f t="shared" ca="1" si="4"/>
        <v>160536228245.41223</v>
      </c>
      <c r="Q46" s="47">
        <f t="shared" ca="1" si="5"/>
        <v>-3703899632.2151489</v>
      </c>
      <c r="R46" s="7"/>
      <c r="S46" s="117">
        <v>45</v>
      </c>
      <c r="T46" s="118">
        <v>76656029813.454102</v>
      </c>
      <c r="U46" s="7"/>
      <c r="V46" s="7"/>
      <c r="W46" s="7"/>
      <c r="X46" s="7"/>
    </row>
    <row r="47" spans="1:24" ht="15.5" x14ac:dyDescent="0.35">
      <c r="A47" s="7"/>
      <c r="B47" s="7"/>
      <c r="C47" s="7"/>
      <c r="D47" s="5">
        <v>2070</v>
      </c>
      <c r="E47" s="5">
        <v>67</v>
      </c>
      <c r="F47" s="47">
        <f ca="1">'3. Funding Allocation'!Q49+'3. Funding Allocation'!U49</f>
        <v>161144631644.69434</v>
      </c>
      <c r="G47" s="47">
        <f ca="1">'3. Funding Allocation'!Q49</f>
        <v>36653623796.207191</v>
      </c>
      <c r="H47" s="116">
        <f>'3. Funding Allocation'!F49/('3. Funding Allocation'!F49+'3. Funding Allocation'!G49)</f>
        <v>0.74999999999999989</v>
      </c>
      <c r="I47" s="47">
        <f ca="1">'3. Funding Allocation'!U49*H47</f>
        <v>93368255886.365356</v>
      </c>
      <c r="J47" s="116">
        <f>'3. Funding Allocation'!G49/('3. Funding Allocation'!F49+'3. Funding Allocation'!G49)</f>
        <v>0.25</v>
      </c>
      <c r="K47" s="47">
        <f ca="1">'3. Funding Allocation'!U49*J47</f>
        <v>31122751962.121788</v>
      </c>
      <c r="L47" s="5">
        <f t="shared" ca="1" si="0"/>
        <v>-1.785476878688087</v>
      </c>
      <c r="M47" s="37">
        <f t="shared" ca="1" si="1"/>
        <v>1.0168904249215314</v>
      </c>
      <c r="N47" s="37">
        <f t="shared" ca="1" si="2"/>
        <v>0.54267865456812681</v>
      </c>
      <c r="O47" s="37">
        <f t="shared" ca="1" si="3"/>
        <v>1.037749261721657</v>
      </c>
      <c r="P47" s="47">
        <f t="shared" ca="1" si="4"/>
        <v>120239291432.26257</v>
      </c>
      <c r="Q47" s="47">
        <f t="shared" ca="1" si="5"/>
        <v>-40905340212.431763</v>
      </c>
      <c r="R47" s="7"/>
      <c r="S47" s="117">
        <v>46</v>
      </c>
      <c r="T47" s="118">
        <v>61756617074.815193</v>
      </c>
      <c r="U47" s="7"/>
      <c r="V47" s="7"/>
      <c r="W47" s="7"/>
      <c r="X47" s="7"/>
    </row>
    <row r="48" spans="1:24" ht="15.5" x14ac:dyDescent="0.35">
      <c r="A48" s="7"/>
      <c r="B48" s="7"/>
      <c r="C48" s="7"/>
      <c r="D48" s="5">
        <v>2071</v>
      </c>
      <c r="E48" s="5">
        <v>68</v>
      </c>
      <c r="F48" s="47">
        <f ca="1">'3. Funding Allocation'!Q50+'3. Funding Allocation'!U50</f>
        <v>120547814288.8515</v>
      </c>
      <c r="G48" s="47">
        <f ca="1">'3. Funding Allocation'!Q50</f>
        <v>0</v>
      </c>
      <c r="H48" s="116">
        <f>'3. Funding Allocation'!F50/('3. Funding Allocation'!F50+'3. Funding Allocation'!G50)</f>
        <v>0.74999999999999989</v>
      </c>
      <c r="I48" s="47">
        <f ca="1">'3. Funding Allocation'!U50*H48</f>
        <v>90410860716.638611</v>
      </c>
      <c r="J48" s="116">
        <f>'3. Funding Allocation'!G50/('3. Funding Allocation'!F50+'3. Funding Allocation'!G50)</f>
        <v>0.25</v>
      </c>
      <c r="K48" s="47">
        <f ca="1">'3. Funding Allocation'!U50*J48</f>
        <v>30136953572.212875</v>
      </c>
      <c r="L48" s="5">
        <f t="shared" ca="1" si="0"/>
        <v>0.11678532903578491</v>
      </c>
      <c r="M48" s="37">
        <f t="shared" ca="1" si="1"/>
        <v>1.0692736485421424</v>
      </c>
      <c r="N48" s="37">
        <f t="shared" ca="1" si="2"/>
        <v>1.1042030007719119</v>
      </c>
      <c r="O48" s="37">
        <f t="shared" ca="1" si="3"/>
        <v>1.068213431385874</v>
      </c>
      <c r="P48" s="47">
        <f t="shared" ca="1" si="4"/>
        <v>132024642292.57402</v>
      </c>
      <c r="Q48" s="47">
        <f t="shared" ca="1" si="5"/>
        <v>11476828003.722519</v>
      </c>
      <c r="R48" s="7"/>
      <c r="S48" s="117">
        <v>47</v>
      </c>
      <c r="T48" s="118">
        <v>92500890852.535889</v>
      </c>
      <c r="U48" s="7"/>
      <c r="V48" s="7"/>
      <c r="W48" s="7"/>
      <c r="X48" s="7"/>
    </row>
    <row r="49" spans="1:24" ht="15.5" x14ac:dyDescent="0.35">
      <c r="A49" s="7"/>
      <c r="B49" s="7"/>
      <c r="C49" s="7"/>
      <c r="D49" s="5">
        <v>2072</v>
      </c>
      <c r="E49" s="5">
        <v>69</v>
      </c>
      <c r="F49" s="47">
        <f ca="1">'3. Funding Allocation'!Q51+'3. Funding Allocation'!U51</f>
        <v>132008523424.68077</v>
      </c>
      <c r="G49" s="47">
        <f ca="1">'3. Funding Allocation'!Q51</f>
        <v>6876425481.4975605</v>
      </c>
      <c r="H49" s="116">
        <f>'3. Funding Allocation'!F51/('3. Funding Allocation'!F51+'3. Funding Allocation'!G51)</f>
        <v>0.74999999999999989</v>
      </c>
      <c r="I49" s="47">
        <f ca="1">'3. Funding Allocation'!U51*H49</f>
        <v>93849073457.38739</v>
      </c>
      <c r="J49" s="116">
        <f>'3. Funding Allocation'!G51/('3. Funding Allocation'!F51+'3. Funding Allocation'!G51)</f>
        <v>0.25</v>
      </c>
      <c r="K49" s="47">
        <f ca="1">'3. Funding Allocation'!U51*J49</f>
        <v>31283024485.795803</v>
      </c>
      <c r="L49" s="5">
        <f t="shared" ca="1" si="0"/>
        <v>-0.19455634771924829</v>
      </c>
      <c r="M49" s="37">
        <f t="shared" ca="1" si="1"/>
        <v>1.0607001298076302</v>
      </c>
      <c r="N49" s="37">
        <f t="shared" ca="1" si="2"/>
        <v>1.0122987770660505</v>
      </c>
      <c r="O49" s="37">
        <f t="shared" ca="1" si="3"/>
        <v>1.0632273860206791</v>
      </c>
      <c r="P49" s="47">
        <f t="shared" ca="1" si="4"/>
        <v>135558096041.38574</v>
      </c>
      <c r="Q49" s="47">
        <f t="shared" ca="1" si="5"/>
        <v>3549572616.7049713</v>
      </c>
      <c r="R49" s="7"/>
      <c r="S49" s="117">
        <v>48</v>
      </c>
      <c r="T49" s="118">
        <v>92895815623.656464</v>
      </c>
      <c r="U49" s="7"/>
      <c r="V49" s="7"/>
      <c r="W49" s="7"/>
      <c r="X49" s="7"/>
    </row>
    <row r="50" spans="1:24" ht="15.5" x14ac:dyDescent="0.35">
      <c r="A50" s="7"/>
      <c r="B50" s="7"/>
      <c r="C50" s="7"/>
      <c r="D50" s="5">
        <v>2073</v>
      </c>
      <c r="E50" s="5">
        <v>70</v>
      </c>
      <c r="F50" s="47">
        <f ca="1">'3. Funding Allocation'!Q52+'3. Funding Allocation'!U52</f>
        <v>135791863736.84447</v>
      </c>
      <c r="G50" s="47">
        <f ca="1">'3. Funding Allocation'!Q52</f>
        <v>9146429668.7957802</v>
      </c>
      <c r="H50" s="116">
        <f>'3. Funding Allocation'!F52/('3. Funding Allocation'!F52+'3. Funding Allocation'!G52)</f>
        <v>0.74999999999999989</v>
      </c>
      <c r="I50" s="47">
        <f ca="1">'3. Funding Allocation'!U52*H50</f>
        <v>94984075551.036499</v>
      </c>
      <c r="J50" s="116">
        <f>'3. Funding Allocation'!G52/('3. Funding Allocation'!F52+'3. Funding Allocation'!G52)</f>
        <v>0.25</v>
      </c>
      <c r="K50" s="47">
        <f ca="1">'3. Funding Allocation'!U52*J50</f>
        <v>31661358517.012173</v>
      </c>
      <c r="L50" s="5">
        <f t="shared" ca="1" si="0"/>
        <v>1.0465987766761442</v>
      </c>
      <c r="M50" s="37">
        <f t="shared" ca="1" si="1"/>
        <v>1.0948782290018864</v>
      </c>
      <c r="N50" s="37">
        <f t="shared" ca="1" si="2"/>
        <v>1.378672464633294</v>
      </c>
      <c r="O50" s="37">
        <f t="shared" ca="1" si="3"/>
        <v>1.0831041202246539</v>
      </c>
      <c r="P50" s="47">
        <f t="shared" ca="1" si="4"/>
        <v>175258704120.00974</v>
      </c>
      <c r="Q50" s="47">
        <f t="shared" ca="1" si="5"/>
        <v>39466840383.165268</v>
      </c>
      <c r="R50" s="7"/>
      <c r="S50" s="117">
        <v>49</v>
      </c>
      <c r="T50" s="118">
        <v>113175998480.31369</v>
      </c>
      <c r="U50" s="7"/>
      <c r="V50" s="7"/>
      <c r="W50" s="7"/>
      <c r="X50" s="7"/>
    </row>
    <row r="51" spans="1:24" ht="15.5" x14ac:dyDescent="0.35">
      <c r="A51" s="7"/>
      <c r="B51" s="7"/>
      <c r="C51" s="7"/>
      <c r="D51" s="5">
        <v>2074</v>
      </c>
      <c r="E51" s="5">
        <v>71</v>
      </c>
      <c r="F51" s="47">
        <f ca="1">'3. Funding Allocation'!Q53+'3. Funding Allocation'!U53</f>
        <v>175457617002.20142</v>
      </c>
      <c r="G51" s="47">
        <f ca="1">'3. Funding Allocation'!Q53</f>
        <v>32945881628.009953</v>
      </c>
      <c r="H51" s="116">
        <f>'3. Funding Allocation'!F53/('3. Funding Allocation'!F53+'3. Funding Allocation'!G53)</f>
        <v>0.74999999999999989</v>
      </c>
      <c r="I51" s="47">
        <f ca="1">'3. Funding Allocation'!U53*H51</f>
        <v>106883801530.64359</v>
      </c>
      <c r="J51" s="116">
        <f>'3. Funding Allocation'!G53/('3. Funding Allocation'!F53+'3. Funding Allocation'!G53)</f>
        <v>0.25</v>
      </c>
      <c r="K51" s="47">
        <f ca="1">'3. Funding Allocation'!U53*J51</f>
        <v>35627933843.547867</v>
      </c>
      <c r="L51" s="5">
        <f t="shared" ca="1" si="0"/>
        <v>0.75908952141855568</v>
      </c>
      <c r="M51" s="37">
        <f t="shared" ca="1" si="1"/>
        <v>1.08696099154114</v>
      </c>
      <c r="N51" s="37">
        <f t="shared" ca="1" si="2"/>
        <v>1.2938032778668556</v>
      </c>
      <c r="O51" s="37">
        <f t="shared" ca="1" si="3"/>
        <v>1.0784997440789068</v>
      </c>
      <c r="P51" s="47">
        <f t="shared" ca="1" si="4"/>
        <v>212522218465.12244</v>
      </c>
      <c r="Q51" s="47">
        <f t="shared" ca="1" si="5"/>
        <v>37064601462.921021</v>
      </c>
      <c r="R51" s="7"/>
      <c r="S51" s="117">
        <v>50</v>
      </c>
      <c r="T51" s="118">
        <v>110083285150.90657</v>
      </c>
      <c r="U51" s="7"/>
      <c r="V51" s="7"/>
      <c r="W51" s="7"/>
      <c r="X51" s="7"/>
    </row>
    <row r="52" spans="1:24" ht="15.5" x14ac:dyDescent="0.35">
      <c r="A52" s="7"/>
      <c r="B52" s="7"/>
      <c r="C52" s="7"/>
      <c r="D52" s="5">
        <v>2075</v>
      </c>
      <c r="E52" s="5">
        <v>72</v>
      </c>
      <c r="F52" s="47">
        <f ca="1">'3. Funding Allocation'!Q54+'3. Funding Allocation'!U54</f>
        <v>207385120597.12024</v>
      </c>
      <c r="G52" s="47">
        <f ca="1">'3. Funding Allocation'!Q54</f>
        <v>52102383784.961243</v>
      </c>
      <c r="H52" s="116">
        <f>'3. Funding Allocation'!F54/('3. Funding Allocation'!F54+'3. Funding Allocation'!G54)</f>
        <v>0.74999999999999989</v>
      </c>
      <c r="I52" s="47">
        <f ca="1">'3. Funding Allocation'!U54*H52</f>
        <v>116462052609.11923</v>
      </c>
      <c r="J52" s="116">
        <f>'3. Funding Allocation'!G54/('3. Funding Allocation'!F54+'3. Funding Allocation'!G54)</f>
        <v>0.25</v>
      </c>
      <c r="K52" s="47">
        <f ca="1">'3. Funding Allocation'!U54*J52</f>
        <v>38820684203.039749</v>
      </c>
      <c r="L52" s="5">
        <f t="shared" ca="1" si="0"/>
        <v>0.22375659100320702</v>
      </c>
      <c r="M52" s="37">
        <f t="shared" ca="1" si="1"/>
        <v>1.0722193515655563</v>
      </c>
      <c r="N52" s="37">
        <f t="shared" ca="1" si="2"/>
        <v>1.135779598201518</v>
      </c>
      <c r="O52" s="37">
        <f t="shared" ca="1" si="3"/>
        <v>1.0699265446783208</v>
      </c>
      <c r="P52" s="47">
        <f t="shared" ca="1" si="4"/>
        <v>229675687986.44696</v>
      </c>
      <c r="Q52" s="47">
        <f t="shared" ca="1" si="5"/>
        <v>22290567389.326721</v>
      </c>
      <c r="R52" s="7"/>
      <c r="S52" s="117">
        <v>51</v>
      </c>
      <c r="T52" s="118">
        <v>81121887893.59053</v>
      </c>
      <c r="U52" s="7"/>
      <c r="V52" s="7"/>
      <c r="W52" s="7"/>
      <c r="X52" s="7"/>
    </row>
    <row r="53" spans="1:24" ht="15.5" x14ac:dyDescent="0.35">
      <c r="A53" s="7"/>
      <c r="B53" s="7"/>
      <c r="C53" s="7"/>
      <c r="D53" s="5">
        <v>2076</v>
      </c>
      <c r="E53" s="5">
        <v>73</v>
      </c>
      <c r="F53" s="47">
        <f ca="1">'3. Funding Allocation'!Q55+'3. Funding Allocation'!U55</f>
        <v>229988573686.24469</v>
      </c>
      <c r="G53" s="47">
        <f ca="1">'3. Funding Allocation'!Q55</f>
        <v>65664455638.435928</v>
      </c>
      <c r="H53" s="116">
        <f>'3. Funding Allocation'!F55/('3. Funding Allocation'!F55+'3. Funding Allocation'!G55)</f>
        <v>0.74999999999999989</v>
      </c>
      <c r="I53" s="47">
        <f ca="1">'3. Funding Allocation'!U55*H53</f>
        <v>123243088535.85657</v>
      </c>
      <c r="J53" s="116">
        <f>'3. Funding Allocation'!G55/('3. Funding Allocation'!F55+'3. Funding Allocation'!G55)</f>
        <v>0.25</v>
      </c>
      <c r="K53" s="47">
        <f ca="1">'3. Funding Allocation'!U55*J53</f>
        <v>41081029511.952194</v>
      </c>
      <c r="L53" s="5">
        <f t="shared" ca="1" si="0"/>
        <v>0.38889680402146798</v>
      </c>
      <c r="M53" s="37">
        <f t="shared" ca="1" si="1"/>
        <v>1.0767668722344559</v>
      </c>
      <c r="N53" s="37">
        <f t="shared" ca="1" si="2"/>
        <v>1.1845269526779485</v>
      </c>
      <c r="O53" s="37">
        <f t="shared" ca="1" si="3"/>
        <v>1.072571216610164</v>
      </c>
      <c r="P53" s="47">
        <f t="shared" ca="1" si="4"/>
        <v>260752400420.00623</v>
      </c>
      <c r="Q53" s="47">
        <f t="shared" ca="1" si="5"/>
        <v>30763826733.761536</v>
      </c>
      <c r="R53" s="7"/>
      <c r="S53" s="117">
        <v>52</v>
      </c>
      <c r="T53" s="118">
        <v>100636048104.7287</v>
      </c>
      <c r="U53" s="7"/>
      <c r="V53" s="7"/>
      <c r="W53" s="7"/>
      <c r="X53" s="7"/>
    </row>
    <row r="54" spans="1:24" ht="15.5" x14ac:dyDescent="0.35">
      <c r="A54" s="7"/>
      <c r="B54" s="7"/>
      <c r="C54" s="7"/>
      <c r="D54" s="5">
        <v>2077</v>
      </c>
      <c r="E54" s="5">
        <v>74</v>
      </c>
      <c r="F54" s="47">
        <f ca="1">'3. Funding Allocation'!Q56+'3. Funding Allocation'!U56</f>
        <v>261032710696.83466</v>
      </c>
      <c r="G54" s="47">
        <f ca="1">'3. Funding Allocation'!Q56</f>
        <v>84290937844.789902</v>
      </c>
      <c r="H54" s="116">
        <f>'3. Funding Allocation'!F56/('3. Funding Allocation'!F56+'3. Funding Allocation'!G56)</f>
        <v>0.74999999999999989</v>
      </c>
      <c r="I54" s="47">
        <f ca="1">'3. Funding Allocation'!U56*H54</f>
        <v>132556329639.03355</v>
      </c>
      <c r="J54" s="116">
        <f>'3. Funding Allocation'!G56/('3. Funding Allocation'!F56+'3. Funding Allocation'!G56)</f>
        <v>0.25</v>
      </c>
      <c r="K54" s="47">
        <f ca="1">'3. Funding Allocation'!U56*J54</f>
        <v>44185443213.011192</v>
      </c>
      <c r="L54" s="5">
        <f t="shared" ca="1" si="0"/>
        <v>-1.5297460650732351</v>
      </c>
      <c r="M54" s="37">
        <f t="shared" ca="1" si="1"/>
        <v>1.0239325689234859</v>
      </c>
      <c r="N54" s="37">
        <f t="shared" ca="1" si="2"/>
        <v>0.6181672372336382</v>
      </c>
      <c r="O54" s="37">
        <f t="shared" ca="1" si="3"/>
        <v>1.0418447154728268</v>
      </c>
      <c r="P54" s="47">
        <f t="shared" ca="1" si="4"/>
        <v>214284587107.47879</v>
      </c>
      <c r="Q54" s="47">
        <f t="shared" ca="1" si="5"/>
        <v>-46748123589.355865</v>
      </c>
      <c r="R54" s="7"/>
      <c r="S54" s="117">
        <v>53</v>
      </c>
      <c r="T54" s="118">
        <v>62730714345.99118</v>
      </c>
      <c r="U54" s="7"/>
      <c r="V54" s="7"/>
      <c r="W54" s="7"/>
      <c r="X54" s="7"/>
    </row>
    <row r="55" spans="1:24" ht="15.5" x14ac:dyDescent="0.35">
      <c r="A55" s="7"/>
      <c r="B55" s="7"/>
      <c r="C55" s="7"/>
      <c r="D55" s="5">
        <v>2078</v>
      </c>
      <c r="E55" s="5">
        <v>75</v>
      </c>
      <c r="F55" s="47">
        <f ca="1">'3. Funding Allocation'!Q57+'3. Funding Allocation'!U57</f>
        <v>215909320780.40216</v>
      </c>
      <c r="G55" s="47">
        <f ca="1">'3. Funding Allocation'!Q57</f>
        <v>39167547928.357391</v>
      </c>
      <c r="H55" s="116">
        <f>'3. Funding Allocation'!F57/('3. Funding Allocation'!F57+'3. Funding Allocation'!G57)</f>
        <v>0.74999999999999989</v>
      </c>
      <c r="I55" s="47">
        <f ca="1">'3. Funding Allocation'!U57*H55</f>
        <v>132556329639.03355</v>
      </c>
      <c r="J55" s="116">
        <f>'3. Funding Allocation'!G57/('3. Funding Allocation'!F57+'3. Funding Allocation'!G57)</f>
        <v>0.25</v>
      </c>
      <c r="K55" s="47">
        <f ca="1">'3. Funding Allocation'!U57*J55</f>
        <v>44185443213.011192</v>
      </c>
      <c r="L55" s="5">
        <f t="shared" ca="1" si="0"/>
        <v>1.0307887413846275</v>
      </c>
      <c r="M55" s="37">
        <f t="shared" ca="1" si="1"/>
        <v>1.094442862830618</v>
      </c>
      <c r="N55" s="37">
        <f t="shared" ca="1" si="2"/>
        <v>1.3740055371747757</v>
      </c>
      <c r="O55" s="37">
        <f t="shared" ca="1" si="3"/>
        <v>1.0828509271603317</v>
      </c>
      <c r="P55" s="47">
        <f t="shared" ca="1" si="4"/>
        <v>272846022346.56317</v>
      </c>
      <c r="Q55" s="47">
        <f t="shared" ca="1" si="5"/>
        <v>56936701566.161011</v>
      </c>
      <c r="R55" s="7"/>
      <c r="S55" s="117">
        <v>54</v>
      </c>
      <c r="T55" s="118">
        <v>58550917500.625885</v>
      </c>
      <c r="U55" s="7"/>
      <c r="V55" s="7"/>
      <c r="W55" s="7"/>
      <c r="X55" s="7"/>
    </row>
    <row r="56" spans="1:24" ht="15.5" x14ac:dyDescent="0.35">
      <c r="A56" s="7"/>
      <c r="B56" s="7"/>
      <c r="C56" s="7"/>
      <c r="D56" s="5">
        <v>2079</v>
      </c>
      <c r="E56" s="5">
        <v>76</v>
      </c>
      <c r="F56" s="47">
        <f ca="1">'3. Funding Allocation'!Q58+'3. Funding Allocation'!U58</f>
        <v>272750522426.52017</v>
      </c>
      <c r="G56" s="47">
        <f ca="1">'3. Funding Allocation'!Q58</f>
        <v>73272268916.028198</v>
      </c>
      <c r="H56" s="116">
        <f>'3. Funding Allocation'!F58/('3. Funding Allocation'!F58+'3. Funding Allocation'!G58)</f>
        <v>0.74999999999999989</v>
      </c>
      <c r="I56" s="47">
        <f ca="1">'3. Funding Allocation'!U58*H56</f>
        <v>149608690132.86896</v>
      </c>
      <c r="J56" s="116">
        <f>'3. Funding Allocation'!G58/('3. Funding Allocation'!F58+'3. Funding Allocation'!G58)</f>
        <v>0.25</v>
      </c>
      <c r="K56" s="47">
        <f ca="1">'3. Funding Allocation'!U58*J56</f>
        <v>49869563377.622993</v>
      </c>
      <c r="L56" s="5">
        <f t="shared" ca="1" si="0"/>
        <v>-0.83336517632154705</v>
      </c>
      <c r="M56" s="37">
        <f t="shared" ca="1" si="1"/>
        <v>1.0431090397972083</v>
      </c>
      <c r="N56" s="37">
        <f t="shared" ca="1" si="2"/>
        <v>0.82373028825644656</v>
      </c>
      <c r="O56" s="37">
        <f t="shared" ca="1" si="3"/>
        <v>1.0529970505503521</v>
      </c>
      <c r="P56" s="47">
        <f t="shared" ca="1" si="4"/>
        <v>252180678670.4494</v>
      </c>
      <c r="Q56" s="47">
        <f t="shared" ca="1" si="5"/>
        <v>-20569843756.07077</v>
      </c>
      <c r="R56" s="7"/>
      <c r="S56" s="117">
        <v>55</v>
      </c>
      <c r="T56" s="118">
        <v>85514054543.156677</v>
      </c>
      <c r="U56" s="7"/>
      <c r="V56" s="7"/>
      <c r="W56" s="7"/>
      <c r="X56" s="7"/>
    </row>
    <row r="57" spans="1:24" ht="15.5" x14ac:dyDescent="0.35">
      <c r="A57" s="7"/>
      <c r="B57" s="7"/>
      <c r="C57" s="7"/>
      <c r="D57" s="5">
        <v>2080</v>
      </c>
      <c r="E57" s="5">
        <v>77</v>
      </c>
      <c r="F57" s="47">
        <f ca="1">'3. Funding Allocation'!Q59+'3. Funding Allocation'!U59</f>
        <v>252665339578.28485</v>
      </c>
      <c r="G57" s="47">
        <f ca="1">'3. Funding Allocation'!Q59</f>
        <v>53187086067.792892</v>
      </c>
      <c r="H57" s="116">
        <f>'3. Funding Allocation'!F59/('3. Funding Allocation'!F59+'3. Funding Allocation'!G59)</f>
        <v>0.74999999999999989</v>
      </c>
      <c r="I57" s="47">
        <f ca="1">'3. Funding Allocation'!U59*H57</f>
        <v>149608690132.86896</v>
      </c>
      <c r="J57" s="116">
        <f>'3. Funding Allocation'!G59/('3. Funding Allocation'!F59+'3. Funding Allocation'!G59)</f>
        <v>0.25</v>
      </c>
      <c r="K57" s="47">
        <f ca="1">'3. Funding Allocation'!U59*J57</f>
        <v>49869563377.622993</v>
      </c>
      <c r="L57" s="5">
        <f t="shared" ca="1" si="0"/>
        <v>1.0217698439596621</v>
      </c>
      <c r="M57" s="37">
        <f t="shared" ca="1" si="1"/>
        <v>1.0941945064690686</v>
      </c>
      <c r="N57" s="37">
        <f t="shared" ca="1" si="2"/>
        <v>1.3713432698703687</v>
      </c>
      <c r="O57" s="37">
        <f t="shared" ca="1" si="3"/>
        <v>1.0827064921711789</v>
      </c>
      <c r="P57" s="47">
        <f t="shared" ca="1" si="4"/>
        <v>317355987749.00226</v>
      </c>
      <c r="Q57" s="47">
        <f t="shared" ca="1" si="5"/>
        <v>64690648170.717407</v>
      </c>
      <c r="R57" s="7"/>
      <c r="S57" s="117">
        <v>56</v>
      </c>
      <c r="T57" s="118">
        <v>95961417147.127274</v>
      </c>
      <c r="U57" s="7"/>
      <c r="V57" s="7"/>
      <c r="W57" s="7"/>
      <c r="X57" s="7"/>
    </row>
    <row r="58" spans="1:24" ht="15.5" x14ac:dyDescent="0.35">
      <c r="A58" s="7"/>
      <c r="B58" s="7"/>
      <c r="C58" s="7"/>
      <c r="D58" s="5">
        <v>2081</v>
      </c>
      <c r="E58" s="5">
        <v>78</v>
      </c>
      <c r="F58" s="47">
        <f ca="1">'3. Funding Allocation'!Q60+'3. Funding Allocation'!U60</f>
        <v>317170528339.05658</v>
      </c>
      <c r="G58" s="47">
        <f ca="1">'3. Funding Allocation'!Q60</f>
        <v>91890199324.25592</v>
      </c>
      <c r="H58" s="116">
        <f>'3. Funding Allocation'!F60/('3. Funding Allocation'!F60+'3. Funding Allocation'!G60)</f>
        <v>0.74999999999999989</v>
      </c>
      <c r="I58" s="47">
        <f ca="1">'3. Funding Allocation'!U60*H58</f>
        <v>168960246761.10046</v>
      </c>
      <c r="J58" s="116">
        <f>'3. Funding Allocation'!G60/('3. Funding Allocation'!F60+'3. Funding Allocation'!G60)</f>
        <v>0.25</v>
      </c>
      <c r="K58" s="47">
        <f ca="1">'3. Funding Allocation'!U60*J58</f>
        <v>56320082253.700165</v>
      </c>
      <c r="L58" s="5">
        <f t="shared" ca="1" si="0"/>
        <v>0.8104150881207276</v>
      </c>
      <c r="M58" s="37">
        <f t="shared" ca="1" si="1"/>
        <v>1.0883743606482472</v>
      </c>
      <c r="N58" s="37">
        <f t="shared" ca="1" si="2"/>
        <v>1.3089539522423197</v>
      </c>
      <c r="O58" s="37">
        <f t="shared" ca="1" si="3"/>
        <v>1.0793217079310922</v>
      </c>
      <c r="P58" s="47">
        <f t="shared" ca="1" si="4"/>
        <v>381959607078.04034</v>
      </c>
      <c r="Q58" s="47">
        <f t="shared" ca="1" si="5"/>
        <v>64789078738.983765</v>
      </c>
      <c r="R58" s="7"/>
      <c r="S58" s="117">
        <v>57</v>
      </c>
      <c r="T58" s="118">
        <v>74002635875.59642</v>
      </c>
      <c r="U58" s="7"/>
      <c r="V58" s="7"/>
      <c r="W58" s="7"/>
      <c r="X58" s="7"/>
    </row>
    <row r="59" spans="1:24" ht="15.5" x14ac:dyDescent="0.35">
      <c r="A59" s="7"/>
      <c r="B59" s="7"/>
      <c r="C59" s="7"/>
      <c r="D59" s="5">
        <v>2082</v>
      </c>
      <c r="E59" s="5">
        <v>79</v>
      </c>
      <c r="F59" s="47">
        <f ca="1">'3. Funding Allocation'!Q61+'3. Funding Allocation'!U61</f>
        <v>382053023639.65039</v>
      </c>
      <c r="G59" s="47">
        <f ca="1">'3. Funding Allocation'!Q61</f>
        <v>130819696504.61221</v>
      </c>
      <c r="H59" s="116">
        <f>'3. Funding Allocation'!F61/('3. Funding Allocation'!F61+'3. Funding Allocation'!G61)</f>
        <v>0.74999999999999989</v>
      </c>
      <c r="I59" s="47">
        <f ca="1">'3. Funding Allocation'!U61*H59</f>
        <v>188424995351.27859</v>
      </c>
      <c r="J59" s="116">
        <f>'3. Funding Allocation'!G61/('3. Funding Allocation'!F61+'3. Funding Allocation'!G61)</f>
        <v>0.25</v>
      </c>
      <c r="K59" s="47">
        <f ca="1">'3. Funding Allocation'!U61*J59</f>
        <v>62808331783.759544</v>
      </c>
      <c r="L59" s="5">
        <f t="shared" ca="1" si="0"/>
        <v>-0.57781463502907038</v>
      </c>
      <c r="M59" s="37">
        <f t="shared" ca="1" si="1"/>
        <v>1.0501462195805933</v>
      </c>
      <c r="N59" s="37">
        <f t="shared" ca="1" si="2"/>
        <v>0.89916565675539917</v>
      </c>
      <c r="O59" s="37">
        <f t="shared" ca="1" si="3"/>
        <v>1.05708961729331</v>
      </c>
      <c r="P59" s="47">
        <f t="shared" ca="1" si="4"/>
        <v>373199129833.29016</v>
      </c>
      <c r="Q59" s="47">
        <f t="shared" ca="1" si="5"/>
        <v>-8853893806.3602295</v>
      </c>
      <c r="R59" s="7"/>
      <c r="S59" s="117">
        <v>58</v>
      </c>
      <c r="T59" s="118">
        <v>147896192245.62033</v>
      </c>
      <c r="U59" s="7"/>
      <c r="V59" s="7"/>
      <c r="W59" s="7"/>
      <c r="X59" s="7"/>
    </row>
    <row r="60" spans="1:24" ht="15.5" x14ac:dyDescent="0.35">
      <c r="A60" s="7"/>
      <c r="B60" s="7"/>
      <c r="C60" s="7"/>
      <c r="D60" s="5">
        <v>2083</v>
      </c>
      <c r="E60" s="5">
        <v>80</v>
      </c>
      <c r="F60" s="47">
        <f ca="1">'3. Funding Allocation'!Q62+'3. Funding Allocation'!U62</f>
        <v>373598500307.53638</v>
      </c>
      <c r="G60" s="47">
        <f ca="1">'3. Funding Allocation'!Q62</f>
        <v>122365173172.49821</v>
      </c>
      <c r="H60" s="116">
        <f>'3. Funding Allocation'!F62/('3. Funding Allocation'!F62+'3. Funding Allocation'!G62)</f>
        <v>0.74999999999999989</v>
      </c>
      <c r="I60" s="47">
        <f ca="1">'3. Funding Allocation'!U62*H60</f>
        <v>188424995351.27859</v>
      </c>
      <c r="J60" s="116">
        <f>'3. Funding Allocation'!G62/('3. Funding Allocation'!F62+'3. Funding Allocation'!G62)</f>
        <v>0.25</v>
      </c>
      <c r="K60" s="47">
        <f ca="1">'3. Funding Allocation'!U62*J60</f>
        <v>62808331783.759544</v>
      </c>
      <c r="L60" s="5">
        <f t="shared" ca="1" si="0"/>
        <v>-0.2767818778846261</v>
      </c>
      <c r="M60" s="37">
        <f t="shared" ca="1" si="1"/>
        <v>1.058435858185933</v>
      </c>
      <c r="N60" s="37">
        <f t="shared" ca="1" si="2"/>
        <v>0.98802681451540963</v>
      </c>
      <c r="O60" s="37">
        <f t="shared" ca="1" si="3"/>
        <v>1.0619105683435379</v>
      </c>
      <c r="P60" s="47">
        <f t="shared" ca="1" si="4"/>
        <v>382381466312.10974</v>
      </c>
      <c r="Q60" s="47">
        <f t="shared" ca="1" si="5"/>
        <v>8782966004.5733643</v>
      </c>
      <c r="R60" s="7"/>
      <c r="S60" s="117">
        <v>59</v>
      </c>
      <c r="T60" s="118">
        <v>134858609752.63066</v>
      </c>
      <c r="U60" s="7"/>
      <c r="V60" s="7"/>
      <c r="W60" s="7"/>
      <c r="X60" s="7"/>
    </row>
    <row r="61" spans="1:24" ht="15.5" x14ac:dyDescent="0.35">
      <c r="A61" s="7"/>
      <c r="B61" s="7"/>
      <c r="C61" s="7"/>
      <c r="D61" s="5">
        <v>2084</v>
      </c>
      <c r="E61" s="5">
        <v>81</v>
      </c>
      <c r="F61" s="47">
        <f ca="1">'3. Funding Allocation'!Q63+'3. Funding Allocation'!U63</f>
        <v>382051113314.12506</v>
      </c>
      <c r="G61" s="47">
        <f ca="1">'3. Funding Allocation'!Q63</f>
        <v>127436740976.45142</v>
      </c>
      <c r="H61" s="116">
        <f>'3. Funding Allocation'!F63/('3. Funding Allocation'!F63+'3. Funding Allocation'!G63)</f>
        <v>0.74999999999999989</v>
      </c>
      <c r="I61" s="47">
        <f ca="1">'3. Funding Allocation'!U63*H61</f>
        <v>190960779253.25522</v>
      </c>
      <c r="J61" s="116">
        <f>'3. Funding Allocation'!G63/('3. Funding Allocation'!F63+'3. Funding Allocation'!G63)</f>
        <v>0.25</v>
      </c>
      <c r="K61" s="47">
        <f ca="1">'3. Funding Allocation'!U63*J61</f>
        <v>63653593084.418411</v>
      </c>
      <c r="L61" s="5">
        <f t="shared" ca="1" si="0"/>
        <v>-1.8358426921240365</v>
      </c>
      <c r="M61" s="37">
        <f t="shared" ca="1" si="1"/>
        <v>1.0155034848575712</v>
      </c>
      <c r="N61" s="37">
        <f t="shared" ca="1" si="2"/>
        <v>0.5278112875217702</v>
      </c>
      <c r="O61" s="37">
        <f t="shared" ca="1" si="3"/>
        <v>1.0369426680356977</v>
      </c>
      <c r="P61" s="47">
        <f t="shared" ca="1" si="4"/>
        <v>296208835967.3147</v>
      </c>
      <c r="Q61" s="47">
        <f t="shared" ca="1" si="5"/>
        <v>-85842277346.810364</v>
      </c>
      <c r="R61" s="7"/>
      <c r="S61" s="117">
        <v>60</v>
      </c>
      <c r="T61" s="118">
        <v>94671128045.731659</v>
      </c>
      <c r="U61" s="7"/>
      <c r="V61" s="7"/>
      <c r="W61" s="7"/>
      <c r="X61" s="7"/>
    </row>
    <row r="62" spans="1:24" ht="15.5" x14ac:dyDescent="0.35">
      <c r="A62" s="7"/>
      <c r="B62" s="7"/>
      <c r="C62" s="7"/>
      <c r="D62" s="5">
        <v>2085</v>
      </c>
      <c r="E62" s="5">
        <v>82</v>
      </c>
      <c r="F62" s="47">
        <f ca="1">'3. Funding Allocation'!Q64+'3. Funding Allocation'!U64</f>
        <v>296547172133.45111</v>
      </c>
      <c r="G62" s="47">
        <f ca="1">'3. Funding Allocation'!Q64</f>
        <v>41932799795.777466</v>
      </c>
      <c r="H62" s="116">
        <f>'3. Funding Allocation'!F64/('3. Funding Allocation'!F64+'3. Funding Allocation'!G64)</f>
        <v>0.74999999999999989</v>
      </c>
      <c r="I62" s="47">
        <f ca="1">'3. Funding Allocation'!U64*H62</f>
        <v>190960779253.25522</v>
      </c>
      <c r="J62" s="116">
        <f>'3. Funding Allocation'!G64/('3. Funding Allocation'!F64+'3. Funding Allocation'!G64)</f>
        <v>0.25</v>
      </c>
      <c r="K62" s="47">
        <f ca="1">'3. Funding Allocation'!U64*J62</f>
        <v>63653593084.418411</v>
      </c>
      <c r="L62" s="5">
        <f t="shared" ca="1" si="0"/>
        <v>-0.67046233176631143</v>
      </c>
      <c r="M62" s="37">
        <f t="shared" ca="1" si="1"/>
        <v>1.0475949493106926</v>
      </c>
      <c r="N62" s="37">
        <f t="shared" ca="1" si="2"/>
        <v>0.87181719915243061</v>
      </c>
      <c r="O62" s="37">
        <f t="shared" ca="1" si="3"/>
        <v>1.0556058916844311</v>
      </c>
      <c r="P62" s="47">
        <f t="shared" ca="1" si="4"/>
        <v>277604588879.84686</v>
      </c>
      <c r="Q62" s="47">
        <f t="shared" ca="1" si="5"/>
        <v>-18942583253.604248</v>
      </c>
      <c r="R62" s="7"/>
      <c r="S62" s="117">
        <v>61</v>
      </c>
      <c r="T62" s="118">
        <v>96532617303.143372</v>
      </c>
      <c r="U62" s="7"/>
      <c r="V62" s="7"/>
      <c r="W62" s="7"/>
      <c r="X62" s="7"/>
    </row>
    <row r="63" spans="1:24" ht="15.5" x14ac:dyDescent="0.35">
      <c r="A63" s="7"/>
      <c r="B63" s="7"/>
      <c r="C63" s="7"/>
      <c r="D63" s="5">
        <v>2086</v>
      </c>
      <c r="E63" s="5">
        <v>83</v>
      </c>
      <c r="F63" s="47">
        <f ca="1">'3. Funding Allocation'!Q65+'3. Funding Allocation'!U65</f>
        <v>277546073990.97565</v>
      </c>
      <c r="G63" s="47">
        <f ca="1">'3. Funding Allocation'!Q65</f>
        <v>22931701653.301975</v>
      </c>
      <c r="H63" s="116">
        <f>'3. Funding Allocation'!F65/('3. Funding Allocation'!F65+'3. Funding Allocation'!G65)</f>
        <v>0.74999999999999989</v>
      </c>
      <c r="I63" s="47">
        <f ca="1">'3. Funding Allocation'!U65*H63</f>
        <v>190960779253.25522</v>
      </c>
      <c r="J63" s="116">
        <f>'3. Funding Allocation'!G65/('3. Funding Allocation'!F65+'3. Funding Allocation'!G65)</f>
        <v>0.25</v>
      </c>
      <c r="K63" s="47">
        <f ca="1">'3. Funding Allocation'!U65*J63</f>
        <v>63653593084.418411</v>
      </c>
      <c r="L63" s="5">
        <f t="shared" ca="1" si="0"/>
        <v>-1.3880736087536349</v>
      </c>
      <c r="M63" s="37">
        <f t="shared" ca="1" si="1"/>
        <v>1.0278338502138031</v>
      </c>
      <c r="N63" s="37">
        <f t="shared" ca="1" si="2"/>
        <v>0.65998719932242689</v>
      </c>
      <c r="O63" s="37">
        <f t="shared" ca="1" si="3"/>
        <v>1.0441135581847001</v>
      </c>
      <c r="P63" s="47">
        <f t="shared" ca="1" si="4"/>
        <v>216063228648.66486</v>
      </c>
      <c r="Q63" s="47">
        <f t="shared" ca="1" si="5"/>
        <v>-61482845342.310791</v>
      </c>
      <c r="R63" s="7"/>
      <c r="S63" s="117">
        <v>62</v>
      </c>
      <c r="T63" s="118">
        <v>53240570211.126434</v>
      </c>
      <c r="U63" s="7"/>
      <c r="V63" s="7"/>
      <c r="W63" s="7"/>
      <c r="X63" s="7"/>
    </row>
    <row r="64" spans="1:24" ht="15.5" x14ac:dyDescent="0.35">
      <c r="A64" s="7"/>
      <c r="B64" s="7"/>
      <c r="C64" s="7"/>
      <c r="D64" s="5">
        <v>2087</v>
      </c>
      <c r="E64" s="5">
        <v>84</v>
      </c>
      <c r="F64" s="47">
        <f ca="1">'3. Funding Allocation'!Q66+'3. Funding Allocation'!U66</f>
        <v>215961438285.86472</v>
      </c>
      <c r="G64" s="47">
        <f ca="1">'3. Funding Allocation'!Q66</f>
        <v>0</v>
      </c>
      <c r="H64" s="116">
        <f>'3. Funding Allocation'!F66/('3. Funding Allocation'!F66+'3. Funding Allocation'!G66)</f>
        <v>0.74999999999999989</v>
      </c>
      <c r="I64" s="47">
        <f ca="1">'3. Funding Allocation'!U66*H64</f>
        <v>161971078714.3985</v>
      </c>
      <c r="J64" s="116">
        <f>'3. Funding Allocation'!G66/('3. Funding Allocation'!F66+'3. Funding Allocation'!G66)</f>
        <v>0.25</v>
      </c>
      <c r="K64" s="47">
        <f ca="1">'3. Funding Allocation'!U66*J64</f>
        <v>53990359571.466179</v>
      </c>
      <c r="L64" s="5">
        <f t="shared" ca="1" si="0"/>
        <v>-0.38246734672861654</v>
      </c>
      <c r="M64" s="37">
        <f t="shared" ca="1" si="1"/>
        <v>1.0555255624730575</v>
      </c>
      <c r="N64" s="37">
        <f t="shared" ca="1" si="2"/>
        <v>0.95682976736023817</v>
      </c>
      <c r="O64" s="37">
        <f t="shared" ca="1" si="3"/>
        <v>1.0602180466497184</v>
      </c>
      <c r="P64" s="47">
        <f t="shared" ca="1" si="4"/>
        <v>212220303128.16052</v>
      </c>
      <c r="Q64" s="47">
        <f t="shared" ca="1" si="5"/>
        <v>-3741135157.7041931</v>
      </c>
      <c r="R64" s="7"/>
      <c r="S64" s="117">
        <v>63</v>
      </c>
      <c r="T64" s="118">
        <v>101744080026.69409</v>
      </c>
      <c r="U64" s="7"/>
      <c r="V64" s="7"/>
      <c r="W64" s="7"/>
      <c r="X64" s="7"/>
    </row>
    <row r="65" spans="1:24" ht="15.5" x14ac:dyDescent="0.35">
      <c r="A65" s="7"/>
      <c r="B65" s="7"/>
      <c r="C65" s="7"/>
      <c r="D65" s="5">
        <v>2088</v>
      </c>
      <c r="E65" s="5">
        <v>85</v>
      </c>
      <c r="F65" s="47">
        <f ca="1">'3. Funding Allocation'!Q67+'3. Funding Allocation'!U67</f>
        <v>212073990525.02762</v>
      </c>
      <c r="G65" s="47">
        <f ca="1">'3. Funding Allocation'!Q67</f>
        <v>0</v>
      </c>
      <c r="H65" s="116">
        <f>'3. Funding Allocation'!F67/('3. Funding Allocation'!F67+'3. Funding Allocation'!G67)</f>
        <v>0.74999999999999989</v>
      </c>
      <c r="I65" s="47">
        <f ca="1">'3. Funding Allocation'!U67*H65</f>
        <v>159055492893.77069</v>
      </c>
      <c r="J65" s="116">
        <f>'3. Funding Allocation'!G67/('3. Funding Allocation'!F67+'3. Funding Allocation'!G67)</f>
        <v>0.25</v>
      </c>
      <c r="K65" s="47">
        <f ca="1">'3. Funding Allocation'!U67*J65</f>
        <v>53018497631.256905</v>
      </c>
      <c r="L65" s="5">
        <f t="shared" ca="1" si="0"/>
        <v>0.85378454751934552</v>
      </c>
      <c r="M65" s="37">
        <f t="shared" ca="1" si="1"/>
        <v>1.0895686397969147</v>
      </c>
      <c r="N65" s="37">
        <f t="shared" ca="1" si="2"/>
        <v>1.3217560818515495</v>
      </c>
      <c r="O65" s="37">
        <f t="shared" ca="1" si="3"/>
        <v>1.0800162570652758</v>
      </c>
      <c r="P65" s="47">
        <f t="shared" ca="1" si="4"/>
        <v>267493404451.17157</v>
      </c>
      <c r="Q65" s="47">
        <f t="shared" ca="1" si="5"/>
        <v>55419413926.143951</v>
      </c>
      <c r="R65" s="7"/>
      <c r="S65" s="117">
        <v>64</v>
      </c>
      <c r="T65" s="118">
        <v>72674704947.860291</v>
      </c>
      <c r="U65" s="7"/>
      <c r="V65" s="7"/>
      <c r="W65" s="7"/>
      <c r="X65" s="7"/>
    </row>
    <row r="66" spans="1:24" ht="15.5" x14ac:dyDescent="0.35">
      <c r="A66" s="7"/>
      <c r="B66" s="7"/>
      <c r="C66" s="7"/>
      <c r="D66" s="7"/>
      <c r="E66" s="7"/>
      <c r="F66" s="7"/>
      <c r="G66" s="7"/>
      <c r="H66" s="7"/>
      <c r="I66" s="7"/>
      <c r="J66" s="7"/>
      <c r="K66" s="7"/>
      <c r="L66" s="7"/>
      <c r="M66" s="7"/>
      <c r="N66" s="7"/>
      <c r="O66" s="7"/>
      <c r="P66" s="7"/>
      <c r="Q66" s="7"/>
      <c r="R66" s="7"/>
      <c r="S66" s="117">
        <v>65</v>
      </c>
      <c r="T66" s="118">
        <v>96298378642.085815</v>
      </c>
      <c r="U66" s="7"/>
      <c r="V66" s="7"/>
      <c r="W66" s="7"/>
      <c r="X66" s="7"/>
    </row>
    <row r="67" spans="1:24" ht="15.5" x14ac:dyDescent="0.35">
      <c r="A67" s="7"/>
      <c r="B67" s="7"/>
      <c r="C67" s="7"/>
      <c r="D67" s="7"/>
      <c r="E67" s="7"/>
      <c r="F67" s="7"/>
      <c r="G67" s="7"/>
      <c r="H67" s="7"/>
      <c r="I67" s="7"/>
      <c r="J67" s="7"/>
      <c r="K67" s="7"/>
      <c r="L67" s="7"/>
      <c r="M67" s="7"/>
      <c r="N67" s="7"/>
      <c r="O67" s="7"/>
      <c r="P67" s="7"/>
      <c r="Q67" s="7"/>
      <c r="R67" s="7"/>
      <c r="S67" s="117">
        <v>66</v>
      </c>
      <c r="T67" s="118">
        <v>90312905832.499619</v>
      </c>
      <c r="U67" s="7"/>
      <c r="V67" s="7"/>
      <c r="W67" s="7"/>
      <c r="X67" s="7"/>
    </row>
    <row r="68" spans="1:24" ht="15.5" x14ac:dyDescent="0.35">
      <c r="A68" s="7"/>
      <c r="B68" s="7"/>
      <c r="C68" s="7"/>
      <c r="D68" s="7"/>
      <c r="E68" s="7"/>
      <c r="F68" s="7"/>
      <c r="G68" s="7"/>
      <c r="H68" s="7"/>
      <c r="I68" s="7"/>
      <c r="J68" s="7"/>
      <c r="K68" s="7"/>
      <c r="L68" s="7"/>
      <c r="M68" s="7"/>
      <c r="N68" s="7"/>
      <c r="O68" s="7"/>
      <c r="P68" s="7"/>
      <c r="Q68" s="7"/>
      <c r="R68" s="7"/>
      <c r="S68" s="117">
        <v>67</v>
      </c>
      <c r="T68" s="118">
        <v>73089226458.035767</v>
      </c>
      <c r="U68" s="7"/>
      <c r="V68" s="7"/>
      <c r="W68" s="7"/>
      <c r="X68" s="7"/>
    </row>
    <row r="69" spans="1:24" ht="15.5" x14ac:dyDescent="0.35">
      <c r="A69" s="7"/>
      <c r="B69" s="7"/>
      <c r="C69" s="7"/>
      <c r="D69" s="7"/>
      <c r="E69" s="7"/>
      <c r="F69" s="7"/>
      <c r="G69" s="7"/>
      <c r="H69" s="7"/>
      <c r="I69" s="7"/>
      <c r="J69" s="7"/>
      <c r="K69" s="7"/>
      <c r="L69" s="7"/>
      <c r="M69" s="7"/>
      <c r="N69" s="7"/>
      <c r="O69" s="7"/>
      <c r="P69" s="7"/>
      <c r="Q69" s="7"/>
      <c r="R69" s="7"/>
      <c r="S69" s="117">
        <v>68</v>
      </c>
      <c r="T69" s="118">
        <v>70759145576.68988</v>
      </c>
      <c r="U69" s="7"/>
      <c r="V69" s="7"/>
      <c r="W69" s="7"/>
      <c r="X69" s="7"/>
    </row>
    <row r="70" spans="1:24" ht="15.5" x14ac:dyDescent="0.35">
      <c r="A70" s="7"/>
      <c r="B70" s="7"/>
      <c r="C70" s="7"/>
      <c r="D70" s="7"/>
      <c r="E70" s="7"/>
      <c r="F70" s="7"/>
      <c r="G70" s="7"/>
      <c r="H70" s="7"/>
      <c r="I70" s="7"/>
      <c r="J70" s="7"/>
      <c r="K70" s="7"/>
      <c r="L70" s="7"/>
      <c r="M70" s="7"/>
      <c r="N70" s="7"/>
      <c r="O70" s="7"/>
      <c r="P70" s="7"/>
      <c r="Q70" s="7"/>
      <c r="R70" s="7"/>
      <c r="S70" s="117">
        <v>69</v>
      </c>
      <c r="T70" s="118">
        <v>136037857165.5403</v>
      </c>
      <c r="U70" s="7"/>
      <c r="V70" s="7"/>
      <c r="W70" s="7"/>
      <c r="X70" s="7"/>
    </row>
    <row r="71" spans="1:24" ht="15.5" x14ac:dyDescent="0.35">
      <c r="A71" s="7"/>
      <c r="B71" s="7"/>
      <c r="C71" s="7"/>
      <c r="D71" s="7"/>
      <c r="E71" s="7"/>
      <c r="F71" s="7"/>
      <c r="G71" s="7"/>
      <c r="H71" s="7"/>
      <c r="I71" s="7"/>
      <c r="J71" s="7"/>
      <c r="K71" s="7"/>
      <c r="L71" s="7"/>
      <c r="M71" s="7"/>
      <c r="N71" s="7"/>
      <c r="O71" s="7"/>
      <c r="P71" s="7"/>
      <c r="Q71" s="7"/>
      <c r="R71" s="7"/>
      <c r="S71" s="117">
        <v>70</v>
      </c>
      <c r="T71" s="118">
        <v>116727451286.74554</v>
      </c>
      <c r="U71" s="7"/>
      <c r="V71" s="7"/>
      <c r="W71" s="7"/>
      <c r="X71" s="7"/>
    </row>
    <row r="72" spans="1:24" ht="15.5" x14ac:dyDescent="0.35">
      <c r="A72" s="7"/>
      <c r="B72" s="7"/>
      <c r="C72" s="7"/>
      <c r="D72" s="7"/>
      <c r="E72" s="7"/>
      <c r="F72" s="7"/>
      <c r="G72" s="7"/>
      <c r="H72" s="7"/>
      <c r="I72" s="7"/>
      <c r="J72" s="7"/>
      <c r="K72" s="7"/>
      <c r="L72" s="7"/>
      <c r="M72" s="7"/>
      <c r="N72" s="7"/>
      <c r="O72" s="7"/>
      <c r="P72" s="7"/>
      <c r="Q72" s="7"/>
      <c r="R72" s="7"/>
      <c r="S72" s="117">
        <v>71</v>
      </c>
      <c r="T72" s="118">
        <v>128852107990.55771</v>
      </c>
      <c r="U72" s="7"/>
      <c r="V72" s="7"/>
      <c r="W72" s="7"/>
      <c r="X72" s="7"/>
    </row>
    <row r="73" spans="1:24" ht="15.5" x14ac:dyDescent="0.35">
      <c r="A73" s="7"/>
      <c r="B73" s="7"/>
      <c r="C73" s="7"/>
      <c r="D73" s="7"/>
      <c r="E73" s="7"/>
      <c r="F73" s="7"/>
      <c r="G73" s="7"/>
      <c r="H73" s="7"/>
      <c r="I73" s="7"/>
      <c r="J73" s="7"/>
      <c r="K73" s="7"/>
      <c r="L73" s="7"/>
      <c r="M73" s="7"/>
      <c r="N73" s="7"/>
      <c r="O73" s="7"/>
      <c r="P73" s="7"/>
      <c r="Q73" s="7"/>
      <c r="R73" s="7"/>
      <c r="S73" s="117">
        <v>72</v>
      </c>
      <c r="T73" s="118">
        <v>106823238705.19217</v>
      </c>
      <c r="U73" s="7"/>
      <c r="V73" s="7"/>
      <c r="W73" s="7"/>
      <c r="X73" s="7"/>
    </row>
    <row r="74" spans="1:24" ht="15.5" x14ac:dyDescent="0.35">
      <c r="A74" s="7"/>
      <c r="B74" s="7"/>
      <c r="C74" s="7"/>
      <c r="D74" s="7"/>
      <c r="E74" s="7"/>
      <c r="F74" s="7"/>
      <c r="G74" s="7"/>
      <c r="H74" s="7"/>
      <c r="I74" s="7"/>
      <c r="J74" s="7"/>
      <c r="K74" s="7"/>
      <c r="L74" s="7"/>
      <c r="M74" s="7"/>
      <c r="N74" s="7"/>
      <c r="O74" s="7"/>
      <c r="P74" s="7"/>
      <c r="Q74" s="7"/>
      <c r="R74" s="7"/>
      <c r="S74" s="117">
        <v>73</v>
      </c>
      <c r="T74" s="118">
        <v>61467984692.936234</v>
      </c>
      <c r="U74" s="7"/>
      <c r="V74" s="7"/>
      <c r="W74" s="7"/>
      <c r="X74" s="7"/>
    </row>
    <row r="75" spans="1:24" ht="15.5" x14ac:dyDescent="0.35">
      <c r="A75" s="7"/>
      <c r="B75" s="7"/>
      <c r="C75" s="7"/>
      <c r="D75" s="7"/>
      <c r="E75" s="7"/>
      <c r="F75" s="7"/>
      <c r="G75" s="7"/>
      <c r="H75" s="7"/>
      <c r="I75" s="7"/>
      <c r="J75" s="7"/>
      <c r="K75" s="7"/>
      <c r="L75" s="7"/>
      <c r="M75" s="7"/>
      <c r="N75" s="7"/>
      <c r="O75" s="7"/>
      <c r="P75" s="7"/>
      <c r="Q75" s="7"/>
      <c r="R75" s="7"/>
      <c r="S75" s="117">
        <v>74</v>
      </c>
      <c r="T75" s="118">
        <v>72296911367.603088</v>
      </c>
      <c r="U75" s="7"/>
      <c r="V75" s="7"/>
      <c r="W75" s="7"/>
      <c r="X75" s="7"/>
    </row>
    <row r="76" spans="1:24" ht="15.5" x14ac:dyDescent="0.35">
      <c r="A76" s="7"/>
      <c r="B76" s="7"/>
      <c r="C76" s="7"/>
      <c r="D76" s="7"/>
      <c r="E76" s="7"/>
      <c r="F76" s="7"/>
      <c r="G76" s="7"/>
      <c r="H76" s="7"/>
      <c r="I76" s="7"/>
      <c r="J76" s="7"/>
      <c r="K76" s="7"/>
      <c r="L76" s="7"/>
      <c r="M76" s="7"/>
      <c r="N76" s="7"/>
      <c r="O76" s="7"/>
      <c r="P76" s="7"/>
      <c r="Q76" s="7"/>
      <c r="R76" s="7"/>
      <c r="S76" s="117">
        <v>75</v>
      </c>
      <c r="T76" s="118">
        <v>79649888840.601242</v>
      </c>
      <c r="U76" s="7"/>
      <c r="V76" s="7"/>
      <c r="W76" s="7"/>
      <c r="X76" s="7"/>
    </row>
    <row r="77" spans="1:24" ht="15.5" x14ac:dyDescent="0.35">
      <c r="A77" s="7"/>
      <c r="B77" s="7"/>
      <c r="C77" s="7"/>
      <c r="D77" s="7"/>
      <c r="E77" s="7"/>
      <c r="F77" s="7"/>
      <c r="G77" s="7"/>
      <c r="H77" s="7"/>
      <c r="I77" s="7"/>
      <c r="J77" s="7"/>
      <c r="K77" s="7"/>
      <c r="L77" s="7"/>
      <c r="M77" s="7"/>
      <c r="N77" s="7"/>
      <c r="O77" s="7"/>
      <c r="P77" s="7"/>
      <c r="Q77" s="7"/>
      <c r="R77" s="7"/>
      <c r="S77" s="117">
        <v>76</v>
      </c>
      <c r="T77" s="118">
        <v>89917335622.504105</v>
      </c>
      <c r="U77" s="7"/>
      <c r="V77" s="7"/>
      <c r="W77" s="7"/>
      <c r="X77" s="7"/>
    </row>
    <row r="78" spans="1:24" ht="15.5" x14ac:dyDescent="0.35">
      <c r="A78" s="7"/>
      <c r="B78" s="7"/>
      <c r="C78" s="7"/>
      <c r="D78" s="7"/>
      <c r="E78" s="7"/>
      <c r="F78" s="7"/>
      <c r="G78" s="7"/>
      <c r="H78" s="7"/>
      <c r="I78" s="7"/>
      <c r="J78" s="7"/>
      <c r="K78" s="7"/>
      <c r="L78" s="7"/>
      <c r="M78" s="7"/>
      <c r="N78" s="7"/>
      <c r="O78" s="7"/>
      <c r="P78" s="7"/>
      <c r="Q78" s="7"/>
      <c r="R78" s="7"/>
      <c r="S78" s="117">
        <v>77</v>
      </c>
      <c r="T78" s="118">
        <v>81997085917.66037</v>
      </c>
      <c r="U78" s="7"/>
      <c r="V78" s="7"/>
      <c r="W78" s="7"/>
      <c r="X78" s="7"/>
    </row>
    <row r="79" spans="1:24" ht="15.5" x14ac:dyDescent="0.35">
      <c r="A79" s="7"/>
      <c r="B79" s="7"/>
      <c r="C79" s="7"/>
      <c r="D79" s="7"/>
      <c r="E79" s="7"/>
      <c r="F79" s="7"/>
      <c r="G79" s="7"/>
      <c r="H79" s="7"/>
      <c r="I79" s="7"/>
      <c r="J79" s="7"/>
      <c r="K79" s="7"/>
      <c r="L79" s="7"/>
      <c r="M79" s="7"/>
      <c r="N79" s="7"/>
      <c r="O79" s="7"/>
      <c r="P79" s="7"/>
      <c r="Q79" s="7"/>
      <c r="R79" s="7"/>
      <c r="S79" s="117">
        <v>78</v>
      </c>
      <c r="T79" s="118">
        <v>77923271125.022995</v>
      </c>
      <c r="U79" s="7"/>
      <c r="V79" s="7"/>
      <c r="W79" s="7"/>
      <c r="X79" s="7"/>
    </row>
    <row r="80" spans="1:24" ht="15.5" x14ac:dyDescent="0.35">
      <c r="A80" s="7"/>
      <c r="B80" s="7"/>
      <c r="C80" s="7"/>
      <c r="D80" s="7"/>
      <c r="E80" s="7"/>
      <c r="F80" s="7"/>
      <c r="G80" s="7"/>
      <c r="H80" s="7"/>
      <c r="I80" s="7"/>
      <c r="J80" s="7"/>
      <c r="K80" s="7"/>
      <c r="L80" s="7"/>
      <c r="M80" s="7"/>
      <c r="N80" s="7"/>
      <c r="O80" s="7"/>
      <c r="P80" s="7"/>
      <c r="Q80" s="7"/>
      <c r="R80" s="7"/>
      <c r="S80" s="117">
        <v>79</v>
      </c>
      <c r="T80" s="118">
        <v>119093425722.88898</v>
      </c>
      <c r="U80" s="7"/>
      <c r="V80" s="7"/>
      <c r="W80" s="7"/>
      <c r="X80" s="7"/>
    </row>
    <row r="81" spans="1:24" ht="15.5" x14ac:dyDescent="0.35">
      <c r="A81" s="7"/>
      <c r="B81" s="7"/>
      <c r="C81" s="7"/>
      <c r="D81" s="7"/>
      <c r="E81" s="7"/>
      <c r="F81" s="7"/>
      <c r="G81" s="7"/>
      <c r="H81" s="7"/>
      <c r="I81" s="7"/>
      <c r="J81" s="7"/>
      <c r="K81" s="7"/>
      <c r="L81" s="7"/>
      <c r="M81" s="7"/>
      <c r="N81" s="7"/>
      <c r="O81" s="7"/>
      <c r="P81" s="7"/>
      <c r="Q81" s="7"/>
      <c r="R81" s="7"/>
      <c r="S81" s="117">
        <v>80</v>
      </c>
      <c r="T81" s="118">
        <v>106471005425.57442</v>
      </c>
      <c r="U81" s="7"/>
      <c r="V81" s="7"/>
      <c r="W81" s="7"/>
      <c r="X81" s="7"/>
    </row>
    <row r="82" spans="1:24" ht="15.5" x14ac:dyDescent="0.35">
      <c r="A82" s="7"/>
      <c r="B82" s="7"/>
      <c r="C82" s="7"/>
      <c r="D82" s="7"/>
      <c r="E82" s="7"/>
      <c r="F82" s="7"/>
      <c r="G82" s="7"/>
      <c r="H82" s="7"/>
      <c r="I82" s="7"/>
      <c r="J82" s="7"/>
      <c r="K82" s="7"/>
      <c r="L82" s="7"/>
      <c r="M82" s="7"/>
      <c r="N82" s="7"/>
      <c r="O82" s="7"/>
      <c r="P82" s="7"/>
      <c r="Q82" s="7"/>
      <c r="R82" s="7"/>
      <c r="S82" s="117">
        <v>81</v>
      </c>
      <c r="T82" s="118">
        <v>92921944701.776642</v>
      </c>
      <c r="U82" s="7"/>
      <c r="V82" s="7"/>
      <c r="W82" s="7"/>
      <c r="X82" s="7"/>
    </row>
    <row r="83" spans="1:24" ht="15.5" x14ac:dyDescent="0.35">
      <c r="A83" s="7"/>
      <c r="B83" s="7"/>
      <c r="C83" s="7"/>
      <c r="D83" s="7"/>
      <c r="E83" s="7"/>
      <c r="F83" s="7"/>
      <c r="G83" s="7"/>
      <c r="H83" s="7"/>
      <c r="I83" s="7"/>
      <c r="J83" s="7"/>
      <c r="K83" s="7"/>
      <c r="L83" s="7"/>
      <c r="M83" s="7"/>
      <c r="N83" s="7"/>
      <c r="O83" s="7"/>
      <c r="P83" s="7"/>
      <c r="Q83" s="7"/>
      <c r="R83" s="7"/>
      <c r="S83" s="117">
        <v>82</v>
      </c>
      <c r="T83" s="118">
        <v>106109566070.9812</v>
      </c>
      <c r="U83" s="7"/>
      <c r="V83" s="7"/>
      <c r="W83" s="7"/>
      <c r="X83" s="7"/>
    </row>
    <row r="84" spans="1:24" ht="15.5" x14ac:dyDescent="0.35">
      <c r="A84" s="7"/>
      <c r="B84" s="7"/>
      <c r="C84" s="7"/>
      <c r="D84" s="7"/>
      <c r="E84" s="7"/>
      <c r="F84" s="7"/>
      <c r="G84" s="7"/>
      <c r="H84" s="7"/>
      <c r="I84" s="7"/>
      <c r="J84" s="7"/>
      <c r="K84" s="7"/>
      <c r="L84" s="7"/>
      <c r="M84" s="7"/>
      <c r="N84" s="7"/>
      <c r="O84" s="7"/>
      <c r="P84" s="7"/>
      <c r="Q84" s="7"/>
      <c r="R84" s="7"/>
      <c r="S84" s="117">
        <v>83</v>
      </c>
      <c r="T84" s="118">
        <v>81313194933.779984</v>
      </c>
      <c r="U84" s="7"/>
      <c r="V84" s="7"/>
      <c r="W84" s="7"/>
      <c r="X84" s="7"/>
    </row>
    <row r="85" spans="1:24" ht="15.5" x14ac:dyDescent="0.35">
      <c r="A85" s="7"/>
      <c r="B85" s="7"/>
      <c r="C85" s="7"/>
      <c r="D85" s="7"/>
      <c r="E85" s="7"/>
      <c r="F85" s="7"/>
      <c r="G85" s="7"/>
      <c r="H85" s="7"/>
      <c r="I85" s="7"/>
      <c r="J85" s="7"/>
      <c r="K85" s="7"/>
      <c r="L85" s="7"/>
      <c r="M85" s="7"/>
      <c r="N85" s="7"/>
      <c r="O85" s="7"/>
      <c r="P85" s="7"/>
      <c r="Q85" s="7"/>
      <c r="R85" s="7"/>
      <c r="S85" s="117">
        <v>84</v>
      </c>
      <c r="T85" s="118">
        <v>69302546747.674393</v>
      </c>
      <c r="U85" s="7"/>
      <c r="V85" s="7"/>
      <c r="W85" s="7"/>
      <c r="X85" s="7"/>
    </row>
    <row r="86" spans="1:24" ht="15.5" x14ac:dyDescent="0.35">
      <c r="A86" s="7"/>
      <c r="B86" s="7"/>
      <c r="C86" s="7"/>
      <c r="D86" s="7"/>
      <c r="E86" s="7"/>
      <c r="F86" s="7"/>
      <c r="G86" s="7"/>
      <c r="H86" s="7"/>
      <c r="I86" s="7"/>
      <c r="J86" s="7"/>
      <c r="K86" s="7"/>
      <c r="L86" s="7"/>
      <c r="M86" s="7"/>
      <c r="N86" s="7"/>
      <c r="O86" s="7"/>
      <c r="P86" s="7"/>
      <c r="Q86" s="7"/>
      <c r="R86" s="7"/>
      <c r="S86" s="117">
        <v>85</v>
      </c>
      <c r="T86" s="118">
        <v>95993468315.210678</v>
      </c>
      <c r="U86" s="7"/>
      <c r="V86" s="7"/>
      <c r="W86" s="7"/>
      <c r="X86" s="7"/>
    </row>
    <row r="87" spans="1:24" ht="15.5" x14ac:dyDescent="0.35">
      <c r="A87" s="7"/>
      <c r="B87" s="7"/>
      <c r="C87" s="7"/>
      <c r="D87" s="7"/>
      <c r="E87" s="7"/>
      <c r="F87" s="7"/>
      <c r="G87" s="7"/>
      <c r="H87" s="7"/>
      <c r="I87" s="7"/>
      <c r="J87" s="7"/>
      <c r="K87" s="7"/>
      <c r="L87" s="7"/>
      <c r="M87" s="7"/>
      <c r="N87" s="7"/>
      <c r="O87" s="7"/>
      <c r="P87" s="7"/>
      <c r="Q87" s="7"/>
      <c r="R87" s="7"/>
      <c r="S87" s="117">
        <v>86</v>
      </c>
      <c r="T87" s="118">
        <v>73746420352.231049</v>
      </c>
      <c r="U87" s="7"/>
      <c r="V87" s="7"/>
      <c r="W87" s="7"/>
      <c r="X87" s="7"/>
    </row>
    <row r="88" spans="1:24" ht="15.5" x14ac:dyDescent="0.35">
      <c r="A88" s="7"/>
      <c r="B88" s="7"/>
      <c r="C88" s="7"/>
      <c r="D88" s="7"/>
      <c r="E88" s="7"/>
      <c r="F88" s="7"/>
      <c r="G88" s="7"/>
      <c r="H88" s="7"/>
      <c r="I88" s="7"/>
      <c r="J88" s="7"/>
      <c r="K88" s="7"/>
      <c r="L88" s="7"/>
      <c r="M88" s="7"/>
      <c r="N88" s="7"/>
      <c r="O88" s="7"/>
      <c r="P88" s="7"/>
      <c r="Q88" s="7"/>
      <c r="R88" s="7"/>
      <c r="S88" s="117">
        <v>87</v>
      </c>
      <c r="T88" s="118">
        <v>90813065841.492737</v>
      </c>
      <c r="U88" s="7"/>
      <c r="V88" s="7"/>
      <c r="W88" s="7"/>
      <c r="X88" s="7"/>
    </row>
    <row r="89" spans="1:24" ht="15.5" x14ac:dyDescent="0.35">
      <c r="A89" s="7"/>
      <c r="B89" s="7"/>
      <c r="C89" s="7"/>
      <c r="D89" s="7"/>
      <c r="E89" s="7"/>
      <c r="F89" s="7"/>
      <c r="G89" s="7"/>
      <c r="H89" s="7"/>
      <c r="I89" s="7"/>
      <c r="J89" s="7"/>
      <c r="K89" s="7"/>
      <c r="L89" s="7"/>
      <c r="M89" s="7"/>
      <c r="N89" s="7"/>
      <c r="O89" s="7"/>
      <c r="P89" s="7"/>
      <c r="Q89" s="7"/>
      <c r="R89" s="7"/>
      <c r="S89" s="117">
        <v>88</v>
      </c>
      <c r="T89" s="118">
        <v>43466998200.913742</v>
      </c>
      <c r="U89" s="7"/>
      <c r="V89" s="7"/>
      <c r="W89" s="7"/>
      <c r="X89" s="7"/>
    </row>
    <row r="90" spans="1:24" ht="15.5" x14ac:dyDescent="0.35">
      <c r="A90" s="7"/>
      <c r="B90" s="7"/>
      <c r="C90" s="7"/>
      <c r="D90" s="7"/>
      <c r="E90" s="7"/>
      <c r="F90" s="7"/>
      <c r="G90" s="7"/>
      <c r="H90" s="7"/>
      <c r="I90" s="7"/>
      <c r="J90" s="7"/>
      <c r="K90" s="7"/>
      <c r="L90" s="7"/>
      <c r="M90" s="7"/>
      <c r="N90" s="7"/>
      <c r="O90" s="7"/>
      <c r="P90" s="7"/>
      <c r="Q90" s="7"/>
      <c r="R90" s="7"/>
      <c r="S90" s="117">
        <v>89</v>
      </c>
      <c r="T90" s="118">
        <v>168303402200.95819</v>
      </c>
      <c r="U90" s="7"/>
      <c r="V90" s="7"/>
      <c r="W90" s="7"/>
      <c r="X90" s="7"/>
    </row>
    <row r="91" spans="1:24" ht="15.5" x14ac:dyDescent="0.35">
      <c r="A91" s="7"/>
      <c r="B91" s="7"/>
      <c r="C91" s="7"/>
      <c r="D91" s="7"/>
      <c r="E91" s="7"/>
      <c r="F91" s="7"/>
      <c r="G91" s="7"/>
      <c r="H91" s="7"/>
      <c r="I91" s="7"/>
      <c r="J91" s="7"/>
      <c r="K91" s="7"/>
      <c r="L91" s="7"/>
      <c r="M91" s="7"/>
      <c r="N91" s="7"/>
      <c r="O91" s="7"/>
      <c r="P91" s="7"/>
      <c r="Q91" s="7"/>
      <c r="R91" s="7"/>
      <c r="S91" s="117">
        <v>90</v>
      </c>
      <c r="T91" s="118">
        <v>63047317035.804016</v>
      </c>
      <c r="U91" s="7"/>
      <c r="V91" s="7"/>
      <c r="W91" s="7"/>
      <c r="X91" s="7"/>
    </row>
    <row r="92" spans="1:24" ht="15.5" x14ac:dyDescent="0.35">
      <c r="A92" s="7"/>
      <c r="B92" s="7"/>
      <c r="C92" s="7"/>
      <c r="D92" s="7"/>
      <c r="E92" s="7"/>
      <c r="F92" s="7"/>
      <c r="G92" s="7"/>
      <c r="H92" s="7"/>
      <c r="I92" s="7"/>
      <c r="J92" s="7"/>
      <c r="K92" s="7"/>
      <c r="L92" s="7"/>
      <c r="M92" s="7"/>
      <c r="N92" s="7"/>
      <c r="O92" s="7"/>
      <c r="P92" s="7"/>
      <c r="Q92" s="7"/>
      <c r="R92" s="7"/>
      <c r="S92" s="117">
        <v>91</v>
      </c>
      <c r="T92" s="118">
        <v>122989302364.47772</v>
      </c>
      <c r="U92" s="7"/>
      <c r="V92" s="7"/>
      <c r="W92" s="7"/>
      <c r="X92" s="7"/>
    </row>
    <row r="93" spans="1:24" ht="15.5" x14ac:dyDescent="0.35">
      <c r="A93" s="7"/>
      <c r="B93" s="7"/>
      <c r="C93" s="7"/>
      <c r="D93" s="7"/>
      <c r="E93" s="7"/>
      <c r="F93" s="7"/>
      <c r="G93" s="7"/>
      <c r="H93" s="7"/>
      <c r="I93" s="7"/>
      <c r="J93" s="7"/>
      <c r="K93" s="7"/>
      <c r="L93" s="7"/>
      <c r="M93" s="7"/>
      <c r="N93" s="7"/>
      <c r="O93" s="7"/>
      <c r="P93" s="7"/>
      <c r="Q93" s="7"/>
      <c r="R93" s="7"/>
      <c r="S93" s="117">
        <v>92</v>
      </c>
      <c r="T93" s="118">
        <v>79504598968.762955</v>
      </c>
      <c r="U93" s="7"/>
      <c r="V93" s="7"/>
      <c r="W93" s="7"/>
      <c r="X93" s="7"/>
    </row>
    <row r="94" spans="1:24" ht="15.5" x14ac:dyDescent="0.35">
      <c r="A94" s="7"/>
      <c r="B94" s="7"/>
      <c r="C94" s="7"/>
      <c r="D94" s="7"/>
      <c r="E94" s="7"/>
      <c r="F94" s="7"/>
      <c r="G94" s="7"/>
      <c r="H94" s="7"/>
      <c r="I94" s="7"/>
      <c r="J94" s="7"/>
      <c r="K94" s="7"/>
      <c r="L94" s="7"/>
      <c r="M94" s="7"/>
      <c r="N94" s="7"/>
      <c r="O94" s="7"/>
      <c r="P94" s="7"/>
      <c r="Q94" s="7"/>
      <c r="R94" s="7"/>
      <c r="S94" s="117">
        <v>93</v>
      </c>
      <c r="T94" s="118">
        <v>97466646570.728745</v>
      </c>
      <c r="U94" s="7"/>
      <c r="V94" s="7"/>
      <c r="W94" s="7"/>
      <c r="X94" s="7"/>
    </row>
    <row r="95" spans="1:24" ht="15.5" x14ac:dyDescent="0.35">
      <c r="A95" s="7"/>
      <c r="B95" s="7"/>
      <c r="C95" s="7"/>
      <c r="D95" s="7"/>
      <c r="E95" s="7"/>
      <c r="F95" s="7"/>
      <c r="G95" s="7"/>
      <c r="H95" s="7"/>
      <c r="I95" s="7"/>
      <c r="J95" s="7"/>
      <c r="K95" s="7"/>
      <c r="L95" s="7"/>
      <c r="M95" s="7"/>
      <c r="N95" s="7"/>
      <c r="O95" s="7"/>
      <c r="P95" s="7"/>
      <c r="Q95" s="7"/>
      <c r="R95" s="7"/>
      <c r="S95" s="117">
        <v>94</v>
      </c>
      <c r="T95" s="118">
        <v>244748276955.01163</v>
      </c>
      <c r="U95" s="7"/>
      <c r="V95" s="7"/>
      <c r="W95" s="7"/>
      <c r="X95" s="7"/>
    </row>
    <row r="96" spans="1:24" ht="15.5" x14ac:dyDescent="0.35">
      <c r="A96" s="7"/>
      <c r="B96" s="7"/>
      <c r="C96" s="7"/>
      <c r="D96" s="7"/>
      <c r="E96" s="7"/>
      <c r="F96" s="7"/>
      <c r="G96" s="7"/>
      <c r="H96" s="7"/>
      <c r="I96" s="7"/>
      <c r="J96" s="7"/>
      <c r="K96" s="7"/>
      <c r="L96" s="7"/>
      <c r="M96" s="7"/>
      <c r="N96" s="7"/>
      <c r="O96" s="7"/>
      <c r="P96" s="7"/>
      <c r="Q96" s="7"/>
      <c r="R96" s="7"/>
      <c r="S96" s="117">
        <v>95</v>
      </c>
      <c r="T96" s="118">
        <v>99077153196.944702</v>
      </c>
      <c r="U96" s="7"/>
      <c r="V96" s="7"/>
      <c r="W96" s="7"/>
      <c r="X96" s="7"/>
    </row>
    <row r="97" spans="1:24" ht="15.5" x14ac:dyDescent="0.35">
      <c r="A97" s="7"/>
      <c r="B97" s="7"/>
      <c r="C97" s="7"/>
      <c r="D97" s="7"/>
      <c r="E97" s="7"/>
      <c r="F97" s="7"/>
      <c r="G97" s="7"/>
      <c r="H97" s="7"/>
      <c r="I97" s="7"/>
      <c r="J97" s="7"/>
      <c r="K97" s="7"/>
      <c r="L97" s="7"/>
      <c r="M97" s="7"/>
      <c r="N97" s="7"/>
      <c r="O97" s="7"/>
      <c r="P97" s="7"/>
      <c r="Q97" s="7"/>
      <c r="R97" s="7"/>
      <c r="S97" s="117">
        <v>96</v>
      </c>
      <c r="T97" s="118">
        <v>125286716746.10822</v>
      </c>
      <c r="U97" s="7"/>
      <c r="V97" s="7"/>
      <c r="W97" s="7"/>
      <c r="X97" s="7"/>
    </row>
    <row r="98" spans="1:24" ht="15.5" x14ac:dyDescent="0.35">
      <c r="A98" s="7"/>
      <c r="B98" s="7"/>
      <c r="C98" s="7"/>
      <c r="D98" s="7"/>
      <c r="E98" s="7"/>
      <c r="F98" s="7"/>
      <c r="G98" s="7"/>
      <c r="H98" s="7"/>
      <c r="I98" s="7"/>
      <c r="J98" s="7"/>
      <c r="K98" s="7"/>
      <c r="L98" s="7"/>
      <c r="M98" s="7"/>
      <c r="N98" s="7"/>
      <c r="O98" s="7"/>
      <c r="P98" s="7"/>
      <c r="Q98" s="7"/>
      <c r="R98" s="7"/>
      <c r="S98" s="117">
        <v>97</v>
      </c>
      <c r="T98" s="118">
        <v>56321109415.008888</v>
      </c>
      <c r="U98" s="7"/>
      <c r="V98" s="7"/>
      <c r="W98" s="7"/>
      <c r="X98" s="7"/>
    </row>
    <row r="99" spans="1:24" ht="15.5" x14ac:dyDescent="0.35">
      <c r="A99" s="7"/>
      <c r="B99" s="7"/>
      <c r="C99" s="7"/>
      <c r="D99" s="7"/>
      <c r="E99" s="7"/>
      <c r="F99" s="7"/>
      <c r="G99" s="7"/>
      <c r="H99" s="7"/>
      <c r="I99" s="7"/>
      <c r="J99" s="7"/>
      <c r="K99" s="7"/>
      <c r="L99" s="7"/>
      <c r="M99" s="7"/>
      <c r="N99" s="7"/>
      <c r="O99" s="7"/>
      <c r="P99" s="7"/>
      <c r="Q99" s="7"/>
      <c r="R99" s="7"/>
      <c r="S99" s="117">
        <v>98</v>
      </c>
      <c r="T99" s="118">
        <v>73540335078.399292</v>
      </c>
      <c r="U99" s="7"/>
      <c r="V99" s="7"/>
      <c r="W99" s="7"/>
      <c r="X99" s="7"/>
    </row>
    <row r="100" spans="1:24" ht="15.5" x14ac:dyDescent="0.35">
      <c r="A100" s="7"/>
      <c r="B100" s="7"/>
      <c r="C100" s="7"/>
      <c r="D100" s="7"/>
      <c r="E100" s="7"/>
      <c r="F100" s="7"/>
      <c r="G100" s="7"/>
      <c r="H100" s="7"/>
      <c r="I100" s="7"/>
      <c r="J100" s="7"/>
      <c r="K100" s="7"/>
      <c r="L100" s="7"/>
      <c r="M100" s="7"/>
      <c r="N100" s="7"/>
      <c r="O100" s="7"/>
      <c r="P100" s="7"/>
      <c r="Q100" s="7"/>
      <c r="R100" s="7"/>
      <c r="S100" s="117">
        <v>99</v>
      </c>
      <c r="T100" s="118">
        <v>138195036992.92908</v>
      </c>
      <c r="U100" s="7"/>
      <c r="V100" s="7"/>
      <c r="W100" s="7"/>
      <c r="X100" s="7"/>
    </row>
    <row r="101" spans="1:24" ht="15.5" x14ac:dyDescent="0.35">
      <c r="A101" s="7"/>
      <c r="B101" s="7"/>
      <c r="C101" s="7"/>
      <c r="D101" s="7"/>
      <c r="E101" s="7"/>
      <c r="F101" s="7"/>
      <c r="G101" s="7"/>
      <c r="H101" s="7"/>
      <c r="I101" s="7"/>
      <c r="J101" s="7"/>
      <c r="K101" s="7"/>
      <c r="L101" s="7"/>
      <c r="M101" s="7"/>
      <c r="N101" s="7"/>
      <c r="O101" s="7"/>
      <c r="P101" s="7"/>
      <c r="Q101" s="7"/>
      <c r="R101" s="7"/>
      <c r="S101" s="117">
        <v>100</v>
      </c>
      <c r="T101" s="118">
        <v>65464810627.452744</v>
      </c>
      <c r="U101" s="7"/>
      <c r="V101" s="7"/>
      <c r="W101" s="7"/>
      <c r="X101" s="7"/>
    </row>
    <row r="102" spans="1:24" ht="15.5" x14ac:dyDescent="0.35">
      <c r="A102" s="7"/>
      <c r="B102" s="7"/>
      <c r="C102" s="7"/>
      <c r="D102" s="7"/>
      <c r="E102" s="7"/>
      <c r="F102" s="7"/>
      <c r="G102" s="7"/>
      <c r="H102" s="7"/>
      <c r="I102" s="7"/>
      <c r="J102" s="7"/>
      <c r="K102" s="7"/>
      <c r="L102" s="7"/>
      <c r="M102" s="7"/>
      <c r="N102" s="7"/>
      <c r="O102" s="7"/>
      <c r="P102" s="7"/>
      <c r="Q102" s="7"/>
      <c r="R102" s="7"/>
      <c r="S102" s="117">
        <v>101</v>
      </c>
      <c r="T102" s="118">
        <v>79598932100.396378</v>
      </c>
      <c r="U102" s="7"/>
      <c r="V102" s="7"/>
      <c r="W102" s="7"/>
      <c r="X102" s="7"/>
    </row>
    <row r="103" spans="1:24" ht="15.5" x14ac:dyDescent="0.35">
      <c r="A103" s="7"/>
      <c r="B103" s="7"/>
      <c r="C103" s="7"/>
      <c r="D103" s="7"/>
      <c r="E103" s="7"/>
      <c r="F103" s="7"/>
      <c r="G103" s="7"/>
      <c r="H103" s="7"/>
      <c r="I103" s="7"/>
      <c r="J103" s="7"/>
      <c r="K103" s="7"/>
      <c r="L103" s="7"/>
      <c r="M103" s="7"/>
      <c r="N103" s="7"/>
      <c r="O103" s="7"/>
      <c r="P103" s="7"/>
      <c r="Q103" s="7"/>
      <c r="R103" s="7"/>
      <c r="S103" s="117">
        <v>102</v>
      </c>
      <c r="T103" s="118">
        <v>115919820641.29201</v>
      </c>
      <c r="U103" s="7"/>
      <c r="V103" s="7"/>
      <c r="W103" s="7"/>
      <c r="X103" s="7"/>
    </row>
    <row r="104" spans="1:24" ht="15.5" x14ac:dyDescent="0.35">
      <c r="A104" s="7"/>
      <c r="B104" s="7"/>
      <c r="C104" s="7"/>
      <c r="D104" s="7"/>
      <c r="E104" s="7"/>
      <c r="F104" s="7"/>
      <c r="G104" s="7"/>
      <c r="H104" s="7"/>
      <c r="I104" s="7"/>
      <c r="J104" s="7"/>
      <c r="K104" s="7"/>
      <c r="L104" s="7"/>
      <c r="M104" s="7"/>
      <c r="N104" s="7"/>
      <c r="O104" s="7"/>
      <c r="P104" s="7"/>
      <c r="Q104" s="7"/>
      <c r="R104" s="7"/>
      <c r="S104" s="117">
        <v>103</v>
      </c>
      <c r="T104" s="118">
        <v>104576873884.82867</v>
      </c>
      <c r="U104" s="7"/>
      <c r="V104" s="7"/>
      <c r="W104" s="7"/>
      <c r="X104" s="7"/>
    </row>
    <row r="105" spans="1:24" ht="15.5" x14ac:dyDescent="0.35">
      <c r="A105" s="7"/>
      <c r="B105" s="7"/>
      <c r="C105" s="7"/>
      <c r="D105" s="7"/>
      <c r="E105" s="7"/>
      <c r="F105" s="7"/>
      <c r="G105" s="7"/>
      <c r="H105" s="7"/>
      <c r="I105" s="7"/>
      <c r="J105" s="7"/>
      <c r="K105" s="7"/>
      <c r="L105" s="7"/>
      <c r="M105" s="7"/>
      <c r="N105" s="7"/>
      <c r="O105" s="7"/>
      <c r="P105" s="7"/>
      <c r="Q105" s="7"/>
      <c r="R105" s="7"/>
      <c r="S105" s="117">
        <v>104</v>
      </c>
      <c r="T105" s="118">
        <v>96461266598.289276</v>
      </c>
      <c r="U105" s="7"/>
      <c r="V105" s="7"/>
      <c r="W105" s="7"/>
      <c r="X105" s="7"/>
    </row>
    <row r="106" spans="1:24" ht="15.5" x14ac:dyDescent="0.35">
      <c r="A106" s="7"/>
      <c r="B106" s="7"/>
      <c r="C106" s="7"/>
      <c r="D106" s="7"/>
      <c r="E106" s="7"/>
      <c r="F106" s="7"/>
      <c r="G106" s="7"/>
      <c r="H106" s="7"/>
      <c r="I106" s="7"/>
      <c r="J106" s="7"/>
      <c r="K106" s="7"/>
      <c r="L106" s="7"/>
      <c r="M106" s="7"/>
      <c r="N106" s="7"/>
      <c r="O106" s="7"/>
      <c r="P106" s="7"/>
      <c r="Q106" s="7"/>
      <c r="R106" s="7"/>
      <c r="S106" s="117">
        <v>105</v>
      </c>
      <c r="T106" s="118">
        <v>171173043659.56458</v>
      </c>
      <c r="U106" s="7"/>
      <c r="V106" s="7"/>
      <c r="W106" s="7"/>
      <c r="X106" s="7"/>
    </row>
    <row r="107" spans="1:24" ht="15.5" x14ac:dyDescent="0.35">
      <c r="A107" s="7"/>
      <c r="B107" s="7"/>
      <c r="C107" s="7"/>
      <c r="D107" s="7"/>
      <c r="E107" s="7"/>
      <c r="F107" s="7"/>
      <c r="G107" s="7"/>
      <c r="H107" s="7"/>
      <c r="I107" s="7"/>
      <c r="J107" s="7"/>
      <c r="K107" s="7"/>
      <c r="L107" s="7"/>
      <c r="M107" s="7"/>
      <c r="N107" s="7"/>
      <c r="O107" s="7"/>
      <c r="P107" s="7"/>
      <c r="Q107" s="7"/>
      <c r="R107" s="7"/>
      <c r="S107" s="117">
        <v>106</v>
      </c>
      <c r="T107" s="118">
        <v>94592821203.604584</v>
      </c>
      <c r="U107" s="7"/>
      <c r="V107" s="7"/>
      <c r="W107" s="7"/>
      <c r="X107" s="7"/>
    </row>
    <row r="108" spans="1:24" ht="15.5" x14ac:dyDescent="0.35">
      <c r="A108" s="7"/>
      <c r="B108" s="7"/>
      <c r="C108" s="7"/>
      <c r="D108" s="7"/>
      <c r="E108" s="7"/>
      <c r="F108" s="7"/>
      <c r="G108" s="7"/>
      <c r="H108" s="7"/>
      <c r="I108" s="7"/>
      <c r="J108" s="7"/>
      <c r="K108" s="7"/>
      <c r="L108" s="7"/>
      <c r="M108" s="7"/>
      <c r="N108" s="7"/>
      <c r="O108" s="7"/>
      <c r="P108" s="7"/>
      <c r="Q108" s="7"/>
      <c r="R108" s="7"/>
      <c r="S108" s="117">
        <v>107</v>
      </c>
      <c r="T108" s="118">
        <v>88547523777.190872</v>
      </c>
      <c r="U108" s="7"/>
      <c r="V108" s="7"/>
      <c r="W108" s="7"/>
      <c r="X108" s="7"/>
    </row>
    <row r="109" spans="1:24" ht="15.5" x14ac:dyDescent="0.35">
      <c r="A109" s="7"/>
      <c r="B109" s="7"/>
      <c r="C109" s="7"/>
      <c r="D109" s="7"/>
      <c r="E109" s="7"/>
      <c r="F109" s="7"/>
      <c r="G109" s="7"/>
      <c r="H109" s="7"/>
      <c r="I109" s="7"/>
      <c r="J109" s="7"/>
      <c r="K109" s="7"/>
      <c r="L109" s="7"/>
      <c r="M109" s="7"/>
      <c r="N109" s="7"/>
      <c r="O109" s="7"/>
      <c r="P109" s="7"/>
      <c r="Q109" s="7"/>
      <c r="R109" s="7"/>
      <c r="S109" s="117">
        <v>108</v>
      </c>
      <c r="T109" s="118">
        <v>107932402300.23898</v>
      </c>
      <c r="U109" s="7"/>
      <c r="V109" s="7"/>
      <c r="W109" s="7"/>
      <c r="X109" s="7"/>
    </row>
    <row r="110" spans="1:24" ht="15.5" x14ac:dyDescent="0.35">
      <c r="A110" s="7"/>
      <c r="B110" s="7"/>
      <c r="C110" s="7"/>
      <c r="D110" s="7"/>
      <c r="E110" s="7"/>
      <c r="F110" s="7"/>
      <c r="G110" s="7"/>
      <c r="H110" s="7"/>
      <c r="I110" s="7"/>
      <c r="J110" s="7"/>
      <c r="K110" s="7"/>
      <c r="L110" s="7"/>
      <c r="M110" s="7"/>
      <c r="N110" s="7"/>
      <c r="O110" s="7"/>
      <c r="P110" s="7"/>
      <c r="Q110" s="7"/>
      <c r="R110" s="7"/>
      <c r="S110" s="117">
        <v>109</v>
      </c>
      <c r="T110" s="118">
        <v>140060950914.77686</v>
      </c>
      <c r="U110" s="7"/>
      <c r="V110" s="7"/>
      <c r="W110" s="7"/>
      <c r="X110" s="7"/>
    </row>
    <row r="111" spans="1:24" ht="15.5" x14ac:dyDescent="0.35">
      <c r="A111" s="7"/>
      <c r="B111" s="7"/>
      <c r="C111" s="7"/>
      <c r="D111" s="7"/>
      <c r="E111" s="7"/>
      <c r="F111" s="7"/>
      <c r="G111" s="7"/>
      <c r="H111" s="7"/>
      <c r="I111" s="7"/>
      <c r="J111" s="7"/>
      <c r="K111" s="7"/>
      <c r="L111" s="7"/>
      <c r="M111" s="7"/>
      <c r="N111" s="7"/>
      <c r="O111" s="7"/>
      <c r="P111" s="7"/>
      <c r="Q111" s="7"/>
      <c r="R111" s="7"/>
      <c r="S111" s="117">
        <v>110</v>
      </c>
      <c r="T111" s="118">
        <v>132512025059.84155</v>
      </c>
      <c r="U111" s="7"/>
      <c r="V111" s="7"/>
      <c r="W111" s="7"/>
      <c r="X111" s="7"/>
    </row>
    <row r="112" spans="1:24" ht="15.5" x14ac:dyDescent="0.35">
      <c r="A112" s="7"/>
      <c r="B112" s="7"/>
      <c r="C112" s="7"/>
      <c r="D112" s="7"/>
      <c r="E112" s="7"/>
      <c r="F112" s="7"/>
      <c r="G112" s="7"/>
      <c r="H112" s="7"/>
      <c r="I112" s="7"/>
      <c r="J112" s="7"/>
      <c r="K112" s="7"/>
      <c r="L112" s="7"/>
      <c r="M112" s="7"/>
      <c r="N112" s="7"/>
      <c r="O112" s="7"/>
      <c r="P112" s="7"/>
      <c r="Q112" s="7"/>
      <c r="R112" s="7"/>
      <c r="S112" s="117">
        <v>111</v>
      </c>
      <c r="T112" s="118">
        <v>48794591557.530846</v>
      </c>
      <c r="U112" s="7"/>
      <c r="V112" s="7"/>
      <c r="W112" s="7"/>
      <c r="X112" s="7"/>
    </row>
    <row r="113" spans="1:24" ht="15.5" x14ac:dyDescent="0.35">
      <c r="A113" s="7"/>
      <c r="B113" s="7"/>
      <c r="C113" s="7"/>
      <c r="D113" s="7"/>
      <c r="E113" s="7"/>
      <c r="F113" s="7"/>
      <c r="G113" s="7"/>
      <c r="H113" s="7"/>
      <c r="I113" s="7"/>
      <c r="J113" s="7"/>
      <c r="K113" s="7"/>
      <c r="L113" s="7"/>
      <c r="M113" s="7"/>
      <c r="N113" s="7"/>
      <c r="O113" s="7"/>
      <c r="P113" s="7"/>
      <c r="Q113" s="7"/>
      <c r="R113" s="7"/>
      <c r="S113" s="117">
        <v>112</v>
      </c>
      <c r="T113" s="118">
        <v>108066784730.56613</v>
      </c>
      <c r="U113" s="7"/>
      <c r="V113" s="7"/>
      <c r="W113" s="7"/>
      <c r="X113" s="7"/>
    </row>
    <row r="114" spans="1:24" ht="15.5" x14ac:dyDescent="0.35">
      <c r="A114" s="7"/>
      <c r="B114" s="7"/>
      <c r="C114" s="7"/>
      <c r="D114" s="7"/>
      <c r="E114" s="7"/>
      <c r="F114" s="7"/>
      <c r="G114" s="7"/>
      <c r="H114" s="7"/>
      <c r="I114" s="7"/>
      <c r="J114" s="7"/>
      <c r="K114" s="7"/>
      <c r="L114" s="7"/>
      <c r="M114" s="7"/>
      <c r="N114" s="7"/>
      <c r="O114" s="7"/>
      <c r="P114" s="7"/>
      <c r="Q114" s="7"/>
      <c r="R114" s="7"/>
      <c r="S114" s="117">
        <v>113</v>
      </c>
      <c r="T114" s="118">
        <v>100878361547.26355</v>
      </c>
      <c r="U114" s="7"/>
      <c r="V114" s="7"/>
      <c r="W114" s="7"/>
      <c r="X114" s="7"/>
    </row>
    <row r="115" spans="1:24" ht="15.5" x14ac:dyDescent="0.35">
      <c r="A115" s="7"/>
      <c r="B115" s="7"/>
      <c r="C115" s="7"/>
      <c r="D115" s="7"/>
      <c r="E115" s="7"/>
      <c r="F115" s="7"/>
      <c r="G115" s="7"/>
      <c r="H115" s="7"/>
      <c r="I115" s="7"/>
      <c r="J115" s="7"/>
      <c r="K115" s="7"/>
      <c r="L115" s="7"/>
      <c r="M115" s="7"/>
      <c r="N115" s="7"/>
      <c r="O115" s="7"/>
      <c r="P115" s="7"/>
      <c r="Q115" s="7"/>
      <c r="R115" s="7"/>
      <c r="S115" s="117">
        <v>114</v>
      </c>
      <c r="T115" s="118">
        <v>144100378932.6308</v>
      </c>
      <c r="U115" s="7"/>
      <c r="V115" s="7"/>
      <c r="W115" s="7"/>
      <c r="X115" s="7"/>
    </row>
    <row r="116" spans="1:24" ht="15.5" x14ac:dyDescent="0.35">
      <c r="A116" s="7"/>
      <c r="B116" s="7"/>
      <c r="C116" s="7"/>
      <c r="D116" s="7"/>
      <c r="E116" s="7"/>
      <c r="F116" s="7"/>
      <c r="G116" s="7"/>
      <c r="H116" s="7"/>
      <c r="I116" s="7"/>
      <c r="J116" s="7"/>
      <c r="K116" s="7"/>
      <c r="L116" s="7"/>
      <c r="M116" s="7"/>
      <c r="N116" s="7"/>
      <c r="O116" s="7"/>
      <c r="P116" s="7"/>
      <c r="Q116" s="7"/>
      <c r="R116" s="7"/>
      <c r="S116" s="117">
        <v>115</v>
      </c>
      <c r="T116" s="118">
        <v>84294418054.845825</v>
      </c>
      <c r="U116" s="7"/>
      <c r="V116" s="7"/>
      <c r="W116" s="7"/>
      <c r="X116" s="7"/>
    </row>
    <row r="117" spans="1:24" ht="15.5" x14ac:dyDescent="0.35">
      <c r="A117" s="7"/>
      <c r="B117" s="7"/>
      <c r="C117" s="7"/>
      <c r="D117" s="7"/>
      <c r="E117" s="7"/>
      <c r="F117" s="7"/>
      <c r="G117" s="7"/>
      <c r="H117" s="7"/>
      <c r="I117" s="7"/>
      <c r="J117" s="7"/>
      <c r="K117" s="7"/>
      <c r="L117" s="7"/>
      <c r="M117" s="7"/>
      <c r="N117" s="7"/>
      <c r="O117" s="7"/>
      <c r="P117" s="7"/>
      <c r="Q117" s="7"/>
      <c r="R117" s="7"/>
      <c r="S117" s="117">
        <v>116</v>
      </c>
      <c r="T117" s="118">
        <v>90429593289.160858</v>
      </c>
      <c r="U117" s="7"/>
      <c r="V117" s="7"/>
      <c r="W117" s="7"/>
      <c r="X117" s="7"/>
    </row>
    <row r="118" spans="1:24" ht="15.5" x14ac:dyDescent="0.35">
      <c r="A118" s="7"/>
      <c r="B118" s="7"/>
      <c r="C118" s="7"/>
      <c r="D118" s="7"/>
      <c r="E118" s="7"/>
      <c r="F118" s="7"/>
      <c r="G118" s="7"/>
      <c r="H118" s="7"/>
      <c r="I118" s="7"/>
      <c r="J118" s="7"/>
      <c r="K118" s="7"/>
      <c r="L118" s="7"/>
      <c r="M118" s="7"/>
      <c r="N118" s="7"/>
      <c r="O118" s="7"/>
      <c r="P118" s="7"/>
      <c r="Q118" s="7"/>
      <c r="R118" s="7"/>
      <c r="S118" s="117">
        <v>117</v>
      </c>
      <c r="T118" s="118">
        <v>106514039026.15344</v>
      </c>
      <c r="U118" s="7"/>
      <c r="V118" s="7"/>
      <c r="W118" s="7"/>
      <c r="X118" s="7"/>
    </row>
    <row r="119" spans="1:24" ht="15.5" x14ac:dyDescent="0.35">
      <c r="A119" s="7"/>
      <c r="B119" s="7"/>
      <c r="C119" s="7"/>
      <c r="D119" s="7"/>
      <c r="E119" s="7"/>
      <c r="F119" s="7"/>
      <c r="G119" s="7"/>
      <c r="H119" s="7"/>
      <c r="I119" s="7"/>
      <c r="J119" s="7"/>
      <c r="K119" s="7"/>
      <c r="L119" s="7"/>
      <c r="M119" s="7"/>
      <c r="N119" s="7"/>
      <c r="O119" s="7"/>
      <c r="P119" s="7"/>
      <c r="Q119" s="7"/>
      <c r="R119" s="7"/>
      <c r="S119" s="117">
        <v>118</v>
      </c>
      <c r="T119" s="118">
        <v>108808084838.45535</v>
      </c>
      <c r="U119" s="7"/>
      <c r="V119" s="7"/>
      <c r="W119" s="7"/>
      <c r="X119" s="7"/>
    </row>
    <row r="120" spans="1:24" ht="15.5" x14ac:dyDescent="0.35">
      <c r="A120" s="7"/>
      <c r="B120" s="7"/>
      <c r="C120" s="7"/>
      <c r="D120" s="7"/>
      <c r="E120" s="7"/>
      <c r="F120" s="7"/>
      <c r="G120" s="7"/>
      <c r="H120" s="7"/>
      <c r="I120" s="7"/>
      <c r="J120" s="7"/>
      <c r="K120" s="7"/>
      <c r="L120" s="7"/>
      <c r="M120" s="7"/>
      <c r="N120" s="7"/>
      <c r="O120" s="7"/>
      <c r="P120" s="7"/>
      <c r="Q120" s="7"/>
      <c r="R120" s="7"/>
      <c r="S120" s="117">
        <v>119</v>
      </c>
      <c r="T120" s="118">
        <v>96744039580.458923</v>
      </c>
      <c r="U120" s="7"/>
      <c r="V120" s="7"/>
      <c r="W120" s="7"/>
      <c r="X120" s="7"/>
    </row>
    <row r="121" spans="1:24" ht="15.5" x14ac:dyDescent="0.35">
      <c r="A121" s="7"/>
      <c r="B121" s="7"/>
      <c r="C121" s="7"/>
      <c r="D121" s="7"/>
      <c r="E121" s="7"/>
      <c r="F121" s="7"/>
      <c r="G121" s="7"/>
      <c r="H121" s="7"/>
      <c r="I121" s="7"/>
      <c r="J121" s="7"/>
      <c r="K121" s="7"/>
      <c r="L121" s="7"/>
      <c r="M121" s="7"/>
      <c r="N121" s="7"/>
      <c r="O121" s="7"/>
      <c r="P121" s="7"/>
      <c r="Q121" s="7"/>
      <c r="R121" s="7"/>
      <c r="S121" s="117">
        <v>120</v>
      </c>
      <c r="T121" s="118">
        <v>150035045333.56177</v>
      </c>
      <c r="U121" s="7"/>
      <c r="V121" s="7"/>
      <c r="W121" s="7"/>
      <c r="X121" s="7"/>
    </row>
    <row r="122" spans="1:24" ht="15.5" x14ac:dyDescent="0.35">
      <c r="A122" s="7"/>
      <c r="B122" s="7"/>
      <c r="C122" s="7"/>
      <c r="D122" s="7"/>
      <c r="E122" s="7"/>
      <c r="F122" s="7"/>
      <c r="G122" s="7"/>
      <c r="H122" s="7"/>
      <c r="I122" s="7"/>
      <c r="J122" s="7"/>
      <c r="K122" s="7"/>
      <c r="L122" s="7"/>
      <c r="M122" s="7"/>
      <c r="N122" s="7"/>
      <c r="O122" s="7"/>
      <c r="P122" s="7"/>
      <c r="Q122" s="7"/>
      <c r="R122" s="7"/>
      <c r="S122" s="117">
        <v>121</v>
      </c>
      <c r="T122" s="118">
        <v>78866216662.585526</v>
      </c>
      <c r="U122" s="7"/>
      <c r="V122" s="7"/>
      <c r="W122" s="7"/>
      <c r="X122" s="7"/>
    </row>
    <row r="123" spans="1:24" ht="15.5" x14ac:dyDescent="0.35">
      <c r="A123" s="7"/>
      <c r="B123" s="7"/>
      <c r="C123" s="7"/>
      <c r="D123" s="7"/>
      <c r="E123" s="7"/>
      <c r="F123" s="7"/>
      <c r="G123" s="7"/>
      <c r="H123" s="7"/>
      <c r="I123" s="7"/>
      <c r="J123" s="7"/>
      <c r="K123" s="7"/>
      <c r="L123" s="7"/>
      <c r="M123" s="7"/>
      <c r="N123" s="7"/>
      <c r="O123" s="7"/>
      <c r="P123" s="7"/>
      <c r="Q123" s="7"/>
      <c r="R123" s="7"/>
      <c r="S123" s="117">
        <v>122</v>
      </c>
      <c r="T123" s="118">
        <v>106602817738.8103</v>
      </c>
      <c r="U123" s="7"/>
      <c r="V123" s="7"/>
      <c r="W123" s="7"/>
      <c r="X123" s="7"/>
    </row>
    <row r="124" spans="1:24" ht="15.5" x14ac:dyDescent="0.35">
      <c r="A124" s="7"/>
      <c r="B124" s="7"/>
      <c r="C124" s="7"/>
      <c r="D124" s="7"/>
      <c r="E124" s="7"/>
      <c r="F124" s="7"/>
      <c r="G124" s="7"/>
      <c r="H124" s="7"/>
      <c r="I124" s="7"/>
      <c r="J124" s="7"/>
      <c r="K124" s="7"/>
      <c r="L124" s="7"/>
      <c r="M124" s="7"/>
      <c r="N124" s="7"/>
      <c r="O124" s="7"/>
      <c r="P124" s="7"/>
      <c r="Q124" s="7"/>
      <c r="R124" s="7"/>
      <c r="S124" s="117">
        <v>123</v>
      </c>
      <c r="T124" s="118">
        <v>114153760470.53209</v>
      </c>
      <c r="U124" s="7"/>
      <c r="V124" s="7"/>
      <c r="W124" s="7"/>
      <c r="X124" s="7"/>
    </row>
    <row r="125" spans="1:24" ht="15.5" x14ac:dyDescent="0.35">
      <c r="A125" s="7"/>
      <c r="B125" s="7"/>
      <c r="C125" s="7"/>
      <c r="D125" s="7"/>
      <c r="E125" s="7"/>
      <c r="F125" s="7"/>
      <c r="G125" s="7"/>
      <c r="H125" s="7"/>
      <c r="I125" s="7"/>
      <c r="J125" s="7"/>
      <c r="K125" s="7"/>
      <c r="L125" s="7"/>
      <c r="M125" s="7"/>
      <c r="N125" s="7"/>
      <c r="O125" s="7"/>
      <c r="P125" s="7"/>
      <c r="Q125" s="7"/>
      <c r="R125" s="7"/>
      <c r="S125" s="117">
        <v>124</v>
      </c>
      <c r="T125" s="118">
        <v>49809349141.02623</v>
      </c>
      <c r="U125" s="7"/>
      <c r="V125" s="7"/>
      <c r="W125" s="7"/>
      <c r="X125" s="7"/>
    </row>
    <row r="126" spans="1:24" ht="15.5" x14ac:dyDescent="0.35">
      <c r="A126" s="7"/>
      <c r="B126" s="7"/>
      <c r="C126" s="7"/>
      <c r="D126" s="7"/>
      <c r="E126" s="7"/>
      <c r="F126" s="7"/>
      <c r="G126" s="7"/>
      <c r="H126" s="7"/>
      <c r="I126" s="7"/>
      <c r="J126" s="7"/>
      <c r="K126" s="7"/>
      <c r="L126" s="7"/>
      <c r="M126" s="7"/>
      <c r="N126" s="7"/>
      <c r="O126" s="7"/>
      <c r="P126" s="7"/>
      <c r="Q126" s="7"/>
      <c r="R126" s="7"/>
      <c r="S126" s="117">
        <v>125</v>
      </c>
      <c r="T126" s="118">
        <v>52283544036.111412</v>
      </c>
      <c r="U126" s="7"/>
      <c r="V126" s="7"/>
      <c r="W126" s="7"/>
      <c r="X126" s="7"/>
    </row>
    <row r="127" spans="1:24" ht="15.5" x14ac:dyDescent="0.35">
      <c r="A127" s="7"/>
      <c r="B127" s="7"/>
      <c r="C127" s="7"/>
      <c r="D127" s="7"/>
      <c r="E127" s="7"/>
      <c r="F127" s="7"/>
      <c r="G127" s="7"/>
      <c r="H127" s="7"/>
      <c r="I127" s="7"/>
      <c r="J127" s="7"/>
      <c r="K127" s="7"/>
      <c r="L127" s="7"/>
      <c r="M127" s="7"/>
      <c r="N127" s="7"/>
      <c r="O127" s="7"/>
      <c r="P127" s="7"/>
      <c r="Q127" s="7"/>
      <c r="R127" s="7"/>
      <c r="S127" s="117">
        <v>126</v>
      </c>
      <c r="T127" s="118">
        <v>97667206097.558624</v>
      </c>
      <c r="U127" s="7"/>
      <c r="V127" s="7"/>
      <c r="W127" s="7"/>
      <c r="X127" s="7"/>
    </row>
    <row r="128" spans="1:24" ht="15.5" x14ac:dyDescent="0.35">
      <c r="A128" s="7"/>
      <c r="B128" s="7"/>
      <c r="C128" s="7"/>
      <c r="D128" s="7"/>
      <c r="E128" s="7"/>
      <c r="F128" s="7"/>
      <c r="G128" s="7"/>
      <c r="H128" s="7"/>
      <c r="I128" s="7"/>
      <c r="J128" s="7"/>
      <c r="K128" s="7"/>
      <c r="L128" s="7"/>
      <c r="M128" s="7"/>
      <c r="N128" s="7"/>
      <c r="O128" s="7"/>
      <c r="P128" s="7"/>
      <c r="Q128" s="7"/>
      <c r="R128" s="7"/>
      <c r="S128" s="117">
        <v>127</v>
      </c>
      <c r="T128" s="118">
        <v>86322805325.527191</v>
      </c>
      <c r="U128" s="7"/>
      <c r="V128" s="7"/>
      <c r="W128" s="7"/>
      <c r="X128" s="7"/>
    </row>
    <row r="129" spans="1:24" ht="15.5" x14ac:dyDescent="0.35">
      <c r="A129" s="7"/>
      <c r="B129" s="7"/>
      <c r="C129" s="7"/>
      <c r="D129" s="7"/>
      <c r="E129" s="7"/>
      <c r="F129" s="7"/>
      <c r="G129" s="7"/>
      <c r="H129" s="7"/>
      <c r="I129" s="7"/>
      <c r="J129" s="7"/>
      <c r="K129" s="7"/>
      <c r="L129" s="7"/>
      <c r="M129" s="7"/>
      <c r="N129" s="7"/>
      <c r="O129" s="7"/>
      <c r="P129" s="7"/>
      <c r="Q129" s="7"/>
      <c r="R129" s="7"/>
      <c r="S129" s="117">
        <v>128</v>
      </c>
      <c r="T129" s="118">
        <v>131181484484.7493</v>
      </c>
      <c r="U129" s="7"/>
      <c r="V129" s="7"/>
      <c r="W129" s="7"/>
      <c r="X129" s="7"/>
    </row>
    <row r="130" spans="1:24" ht="15.5" x14ac:dyDescent="0.35">
      <c r="A130" s="7"/>
      <c r="B130" s="7"/>
      <c r="C130" s="7"/>
      <c r="D130" s="7"/>
      <c r="E130" s="7"/>
      <c r="F130" s="7"/>
      <c r="G130" s="7"/>
      <c r="H130" s="7"/>
      <c r="I130" s="7"/>
      <c r="J130" s="7"/>
      <c r="K130" s="7"/>
      <c r="L130" s="7"/>
      <c r="M130" s="7"/>
      <c r="N130" s="7"/>
      <c r="O130" s="7"/>
      <c r="P130" s="7"/>
      <c r="Q130" s="7"/>
      <c r="R130" s="7"/>
      <c r="S130" s="117">
        <v>129</v>
      </c>
      <c r="T130" s="118">
        <v>86913608195.85257</v>
      </c>
      <c r="U130" s="7"/>
      <c r="V130" s="7"/>
      <c r="W130" s="7"/>
      <c r="X130" s="7"/>
    </row>
    <row r="131" spans="1:24" ht="15.5" x14ac:dyDescent="0.35">
      <c r="A131" s="7"/>
      <c r="B131" s="7"/>
      <c r="C131" s="7"/>
      <c r="D131" s="7"/>
      <c r="E131" s="7"/>
      <c r="F131" s="7"/>
      <c r="G131" s="7"/>
      <c r="H131" s="7"/>
      <c r="I131" s="7"/>
      <c r="J131" s="7"/>
      <c r="K131" s="7"/>
      <c r="L131" s="7"/>
      <c r="M131" s="7"/>
      <c r="N131" s="7"/>
      <c r="O131" s="7"/>
      <c r="P131" s="7"/>
      <c r="Q131" s="7"/>
      <c r="R131" s="7"/>
      <c r="S131" s="117">
        <v>130</v>
      </c>
      <c r="T131" s="118">
        <v>66945747552.955887</v>
      </c>
      <c r="U131" s="7"/>
      <c r="V131" s="7"/>
      <c r="W131" s="7"/>
      <c r="X131" s="7"/>
    </row>
    <row r="132" spans="1:24" ht="15.5" x14ac:dyDescent="0.35">
      <c r="A132" s="7"/>
      <c r="B132" s="7"/>
      <c r="C132" s="7"/>
      <c r="D132" s="7"/>
      <c r="E132" s="7"/>
      <c r="F132" s="7"/>
      <c r="G132" s="7"/>
      <c r="H132" s="7"/>
      <c r="I132" s="7"/>
      <c r="J132" s="7"/>
      <c r="K132" s="7"/>
      <c r="L132" s="7"/>
      <c r="M132" s="7"/>
      <c r="N132" s="7"/>
      <c r="O132" s="7"/>
      <c r="P132" s="7"/>
      <c r="Q132" s="7"/>
      <c r="R132" s="7"/>
      <c r="S132" s="117">
        <v>131</v>
      </c>
      <c r="T132" s="118">
        <v>91536101160.071838</v>
      </c>
      <c r="U132" s="7"/>
      <c r="V132" s="7"/>
      <c r="W132" s="7"/>
      <c r="X132" s="7"/>
    </row>
    <row r="133" spans="1:24" ht="15.5" x14ac:dyDescent="0.35">
      <c r="A133" s="7"/>
      <c r="B133" s="7"/>
      <c r="C133" s="7"/>
      <c r="D133" s="7"/>
      <c r="E133" s="7"/>
      <c r="F133" s="7"/>
      <c r="G133" s="7"/>
      <c r="H133" s="7"/>
      <c r="I133" s="7"/>
      <c r="J133" s="7"/>
      <c r="K133" s="7"/>
      <c r="L133" s="7"/>
      <c r="M133" s="7"/>
      <c r="N133" s="7"/>
      <c r="O133" s="7"/>
      <c r="P133" s="7"/>
      <c r="Q133" s="7"/>
      <c r="R133" s="7"/>
      <c r="S133" s="117">
        <v>132</v>
      </c>
      <c r="T133" s="118">
        <v>81677647264.697342</v>
      </c>
      <c r="U133" s="7"/>
      <c r="V133" s="7"/>
      <c r="W133" s="7"/>
      <c r="X133" s="7"/>
    </row>
    <row r="134" spans="1:24" ht="15.5" x14ac:dyDescent="0.35">
      <c r="A134" s="7"/>
      <c r="B134" s="7"/>
      <c r="C134" s="7"/>
      <c r="D134" s="7"/>
      <c r="E134" s="7"/>
      <c r="F134" s="7"/>
      <c r="G134" s="7"/>
      <c r="H134" s="7"/>
      <c r="I134" s="7"/>
      <c r="J134" s="7"/>
      <c r="K134" s="7"/>
      <c r="L134" s="7"/>
      <c r="M134" s="7"/>
      <c r="N134" s="7"/>
      <c r="O134" s="7"/>
      <c r="P134" s="7"/>
      <c r="Q134" s="7"/>
      <c r="R134" s="7"/>
      <c r="S134" s="117">
        <v>133</v>
      </c>
      <c r="T134" s="118">
        <v>126541346732.91179</v>
      </c>
      <c r="U134" s="7"/>
      <c r="V134" s="7"/>
      <c r="W134" s="7"/>
      <c r="X134" s="7"/>
    </row>
    <row r="135" spans="1:24" ht="15.5" x14ac:dyDescent="0.35">
      <c r="A135" s="7"/>
      <c r="B135" s="7"/>
      <c r="C135" s="7"/>
      <c r="D135" s="7"/>
      <c r="E135" s="7"/>
      <c r="F135" s="7"/>
      <c r="G135" s="7"/>
      <c r="H135" s="7"/>
      <c r="I135" s="7"/>
      <c r="J135" s="7"/>
      <c r="K135" s="7"/>
      <c r="L135" s="7"/>
      <c r="M135" s="7"/>
      <c r="N135" s="7"/>
      <c r="O135" s="7"/>
      <c r="P135" s="7"/>
      <c r="Q135" s="7"/>
      <c r="R135" s="7"/>
      <c r="S135" s="117">
        <v>134</v>
      </c>
      <c r="T135" s="118">
        <v>99156812534.050827</v>
      </c>
      <c r="U135" s="7"/>
      <c r="V135" s="7"/>
      <c r="W135" s="7"/>
      <c r="X135" s="7"/>
    </row>
    <row r="136" spans="1:24" ht="15.5" x14ac:dyDescent="0.35">
      <c r="A136" s="7"/>
      <c r="B136" s="7"/>
      <c r="C136" s="7"/>
      <c r="D136" s="7"/>
      <c r="E136" s="7"/>
      <c r="F136" s="7"/>
      <c r="G136" s="7"/>
      <c r="H136" s="7"/>
      <c r="I136" s="7"/>
      <c r="J136" s="7"/>
      <c r="K136" s="7"/>
      <c r="L136" s="7"/>
      <c r="M136" s="7"/>
      <c r="N136" s="7"/>
      <c r="O136" s="7"/>
      <c r="P136" s="7"/>
      <c r="Q136" s="7"/>
      <c r="R136" s="7"/>
      <c r="S136" s="117">
        <v>135</v>
      </c>
      <c r="T136" s="118">
        <v>108549037625.81738</v>
      </c>
      <c r="U136" s="7"/>
      <c r="V136" s="7"/>
      <c r="W136" s="7"/>
      <c r="X136" s="7"/>
    </row>
    <row r="137" spans="1:24" ht="15.5" x14ac:dyDescent="0.35">
      <c r="A137" s="7"/>
      <c r="B137" s="7"/>
      <c r="C137" s="7"/>
      <c r="D137" s="7"/>
      <c r="E137" s="7"/>
      <c r="F137" s="7"/>
      <c r="G137" s="7"/>
      <c r="H137" s="7"/>
      <c r="I137" s="7"/>
      <c r="J137" s="7"/>
      <c r="K137" s="7"/>
      <c r="L137" s="7"/>
      <c r="M137" s="7"/>
      <c r="N137" s="7"/>
      <c r="O137" s="7"/>
      <c r="P137" s="7"/>
      <c r="Q137" s="7"/>
      <c r="R137" s="7"/>
      <c r="S137" s="117">
        <v>136</v>
      </c>
      <c r="T137" s="118">
        <v>137735276020.49832</v>
      </c>
      <c r="U137" s="7"/>
      <c r="V137" s="7"/>
      <c r="W137" s="7"/>
      <c r="X137" s="7"/>
    </row>
    <row r="138" spans="1:24" ht="15.5" x14ac:dyDescent="0.35">
      <c r="A138" s="7"/>
      <c r="B138" s="7"/>
      <c r="C138" s="7"/>
      <c r="D138" s="7"/>
      <c r="E138" s="7"/>
      <c r="F138" s="7"/>
      <c r="G138" s="7"/>
      <c r="H138" s="7"/>
      <c r="I138" s="7"/>
      <c r="J138" s="7"/>
      <c r="K138" s="7"/>
      <c r="L138" s="7"/>
      <c r="M138" s="7"/>
      <c r="N138" s="7"/>
      <c r="O138" s="7"/>
      <c r="P138" s="7"/>
      <c r="Q138" s="7"/>
      <c r="R138" s="7"/>
      <c r="S138" s="117">
        <v>137</v>
      </c>
      <c r="T138" s="118">
        <v>114457160933.58029</v>
      </c>
      <c r="U138" s="7"/>
      <c r="V138" s="7"/>
      <c r="W138" s="7"/>
      <c r="X138" s="7"/>
    </row>
    <row r="139" spans="1:24" ht="15.5" x14ac:dyDescent="0.35">
      <c r="A139" s="7"/>
      <c r="B139" s="7"/>
      <c r="C139" s="7"/>
      <c r="D139" s="7"/>
      <c r="E139" s="7"/>
      <c r="F139" s="7"/>
      <c r="G139" s="7"/>
      <c r="H139" s="7"/>
      <c r="I139" s="7"/>
      <c r="J139" s="7"/>
      <c r="K139" s="7"/>
      <c r="L139" s="7"/>
      <c r="M139" s="7"/>
      <c r="N139" s="7"/>
      <c r="O139" s="7"/>
      <c r="P139" s="7"/>
      <c r="Q139" s="7"/>
      <c r="R139" s="7"/>
      <c r="S139" s="117">
        <v>138</v>
      </c>
      <c r="T139" s="118">
        <v>104879761077.13849</v>
      </c>
      <c r="U139" s="7"/>
      <c r="V139" s="7"/>
      <c r="W139" s="7"/>
      <c r="X139" s="7"/>
    </row>
    <row r="140" spans="1:24" ht="15.5" x14ac:dyDescent="0.35">
      <c r="A140" s="7"/>
      <c r="B140" s="7"/>
      <c r="C140" s="7"/>
      <c r="D140" s="7"/>
      <c r="E140" s="7"/>
      <c r="F140" s="7"/>
      <c r="G140" s="7"/>
      <c r="H140" s="7"/>
      <c r="I140" s="7"/>
      <c r="J140" s="7"/>
      <c r="K140" s="7"/>
      <c r="L140" s="7"/>
      <c r="M140" s="7"/>
      <c r="N140" s="7"/>
      <c r="O140" s="7"/>
      <c r="P140" s="7"/>
      <c r="Q140" s="7"/>
      <c r="R140" s="7"/>
      <c r="S140" s="117">
        <v>139</v>
      </c>
      <c r="T140" s="118">
        <v>202002325984.22858</v>
      </c>
      <c r="U140" s="7"/>
      <c r="V140" s="7"/>
      <c r="W140" s="7"/>
      <c r="X140" s="7"/>
    </row>
    <row r="141" spans="1:24" ht="15.5" x14ac:dyDescent="0.35">
      <c r="A141" s="7"/>
      <c r="B141" s="7"/>
      <c r="C141" s="7"/>
      <c r="D141" s="7"/>
      <c r="E141" s="7"/>
      <c r="F141" s="7"/>
      <c r="G141" s="7"/>
      <c r="H141" s="7"/>
      <c r="I141" s="7"/>
      <c r="J141" s="7"/>
      <c r="K141" s="7"/>
      <c r="L141" s="7"/>
      <c r="M141" s="7"/>
      <c r="N141" s="7"/>
      <c r="O141" s="7"/>
      <c r="P141" s="7"/>
      <c r="Q141" s="7"/>
      <c r="R141" s="7"/>
      <c r="S141" s="117">
        <v>140</v>
      </c>
      <c r="T141" s="118">
        <v>94011438633.88269</v>
      </c>
      <c r="U141" s="7"/>
      <c r="V141" s="7"/>
      <c r="W141" s="7"/>
      <c r="X141" s="7"/>
    </row>
    <row r="142" spans="1:24" ht="15.5" x14ac:dyDescent="0.35">
      <c r="A142" s="7"/>
      <c r="B142" s="7"/>
      <c r="C142" s="7"/>
      <c r="D142" s="7"/>
      <c r="E142" s="7"/>
      <c r="F142" s="7"/>
      <c r="G142" s="7"/>
      <c r="H142" s="7"/>
      <c r="I142" s="7"/>
      <c r="J142" s="7"/>
      <c r="K142" s="7"/>
      <c r="L142" s="7"/>
      <c r="M142" s="7"/>
      <c r="N142" s="7"/>
      <c r="O142" s="7"/>
      <c r="P142" s="7"/>
      <c r="Q142" s="7"/>
      <c r="R142" s="7"/>
      <c r="S142" s="117">
        <v>141</v>
      </c>
      <c r="T142" s="118">
        <v>96201324971.573669</v>
      </c>
      <c r="U142" s="7"/>
      <c r="V142" s="7"/>
      <c r="W142" s="7"/>
      <c r="X142" s="7"/>
    </row>
    <row r="143" spans="1:24" ht="15.5" x14ac:dyDescent="0.35">
      <c r="A143" s="7"/>
      <c r="B143" s="7"/>
      <c r="C143" s="7"/>
      <c r="D143" s="7"/>
      <c r="E143" s="7"/>
      <c r="F143" s="7"/>
      <c r="G143" s="7"/>
      <c r="H143" s="7"/>
      <c r="I143" s="7"/>
      <c r="J143" s="7"/>
      <c r="K143" s="7"/>
      <c r="L143" s="7"/>
      <c r="M143" s="7"/>
      <c r="N143" s="7"/>
      <c r="O143" s="7"/>
      <c r="P143" s="7"/>
      <c r="Q143" s="7"/>
      <c r="R143" s="7"/>
      <c r="S143" s="117">
        <v>142</v>
      </c>
      <c r="T143" s="118">
        <v>77430989452.045059</v>
      </c>
      <c r="U143" s="7"/>
      <c r="V143" s="7"/>
      <c r="W143" s="7"/>
      <c r="X143" s="7"/>
    </row>
    <row r="144" spans="1:24" ht="15.5" x14ac:dyDescent="0.35">
      <c r="A144" s="7"/>
      <c r="B144" s="7"/>
      <c r="C144" s="7"/>
      <c r="D144" s="7"/>
      <c r="E144" s="7"/>
      <c r="F144" s="7"/>
      <c r="G144" s="7"/>
      <c r="H144" s="7"/>
      <c r="I144" s="7"/>
      <c r="J144" s="7"/>
      <c r="K144" s="7"/>
      <c r="L144" s="7"/>
      <c r="M144" s="7"/>
      <c r="N144" s="7"/>
      <c r="O144" s="7"/>
      <c r="P144" s="7"/>
      <c r="Q144" s="7"/>
      <c r="R144" s="7"/>
      <c r="S144" s="117">
        <v>143</v>
      </c>
      <c r="T144" s="118">
        <v>180954104579.68103</v>
      </c>
      <c r="U144" s="7"/>
      <c r="V144" s="7"/>
      <c r="W144" s="7"/>
      <c r="X144" s="7"/>
    </row>
    <row r="145" spans="1:24" ht="15.5" x14ac:dyDescent="0.35">
      <c r="A145" s="7"/>
      <c r="B145" s="7"/>
      <c r="C145" s="7"/>
      <c r="D145" s="7"/>
      <c r="E145" s="7"/>
      <c r="F145" s="7"/>
      <c r="G145" s="7"/>
      <c r="H145" s="7"/>
      <c r="I145" s="7"/>
      <c r="J145" s="7"/>
      <c r="K145" s="7"/>
      <c r="L145" s="7"/>
      <c r="M145" s="7"/>
      <c r="N145" s="7"/>
      <c r="O145" s="7"/>
      <c r="P145" s="7"/>
      <c r="Q145" s="7"/>
      <c r="R145" s="7"/>
      <c r="S145" s="117">
        <v>144</v>
      </c>
      <c r="T145" s="118">
        <v>69493302645.640244</v>
      </c>
      <c r="U145" s="7"/>
      <c r="V145" s="7"/>
      <c r="W145" s="7"/>
      <c r="X145" s="7"/>
    </row>
    <row r="146" spans="1:24" ht="15.5" x14ac:dyDescent="0.35">
      <c r="A146" s="7"/>
      <c r="B146" s="7"/>
      <c r="C146" s="7"/>
      <c r="D146" s="7"/>
      <c r="E146" s="7"/>
      <c r="F146" s="7"/>
      <c r="G146" s="7"/>
      <c r="H146" s="7"/>
      <c r="I146" s="7"/>
      <c r="J146" s="7"/>
      <c r="K146" s="7"/>
      <c r="L146" s="7"/>
      <c r="M146" s="7"/>
      <c r="N146" s="7"/>
      <c r="O146" s="7"/>
      <c r="P146" s="7"/>
      <c r="Q146" s="7"/>
      <c r="R146" s="7"/>
      <c r="S146" s="117">
        <v>145</v>
      </c>
      <c r="T146" s="118">
        <v>134813572649.72733</v>
      </c>
      <c r="U146" s="7"/>
      <c r="V146" s="7"/>
      <c r="W146" s="7"/>
      <c r="X146" s="7"/>
    </row>
    <row r="147" spans="1:24" ht="15.5" x14ac:dyDescent="0.35">
      <c r="A147" s="7"/>
      <c r="B147" s="7"/>
      <c r="C147" s="7"/>
      <c r="D147" s="7"/>
      <c r="E147" s="7"/>
      <c r="F147" s="7"/>
      <c r="G147" s="7"/>
      <c r="H147" s="7"/>
      <c r="I147" s="7"/>
      <c r="J147" s="7"/>
      <c r="K147" s="7"/>
      <c r="L147" s="7"/>
      <c r="M147" s="7"/>
      <c r="N147" s="7"/>
      <c r="O147" s="7"/>
      <c r="P147" s="7"/>
      <c r="Q147" s="7"/>
      <c r="R147" s="7"/>
      <c r="S147" s="117">
        <v>146</v>
      </c>
      <c r="T147" s="118">
        <v>75904782991.123657</v>
      </c>
      <c r="U147" s="7"/>
      <c r="V147" s="7"/>
      <c r="W147" s="7"/>
      <c r="X147" s="7"/>
    </row>
    <row r="148" spans="1:24" ht="15.5" x14ac:dyDescent="0.35">
      <c r="A148" s="7"/>
      <c r="B148" s="7"/>
      <c r="C148" s="7"/>
      <c r="D148" s="7"/>
      <c r="E148" s="7"/>
      <c r="F148" s="7"/>
      <c r="G148" s="7"/>
      <c r="H148" s="7"/>
      <c r="I148" s="7"/>
      <c r="J148" s="7"/>
      <c r="K148" s="7"/>
      <c r="L148" s="7"/>
      <c r="M148" s="7"/>
      <c r="N148" s="7"/>
      <c r="O148" s="7"/>
      <c r="P148" s="7"/>
      <c r="Q148" s="7"/>
      <c r="R148" s="7"/>
      <c r="S148" s="117">
        <v>147</v>
      </c>
      <c r="T148" s="118">
        <v>73995903982.570999</v>
      </c>
      <c r="U148" s="7"/>
      <c r="V148" s="7"/>
      <c r="W148" s="7"/>
      <c r="X148" s="7"/>
    </row>
    <row r="149" spans="1:24" ht="15.5" x14ac:dyDescent="0.35">
      <c r="A149" s="7"/>
      <c r="B149" s="7"/>
      <c r="C149" s="7"/>
      <c r="D149" s="7"/>
      <c r="E149" s="7"/>
      <c r="F149" s="7"/>
      <c r="G149" s="7"/>
      <c r="H149" s="7"/>
      <c r="I149" s="7"/>
      <c r="J149" s="7"/>
      <c r="K149" s="7"/>
      <c r="L149" s="7"/>
      <c r="M149" s="7"/>
      <c r="N149" s="7"/>
      <c r="O149" s="7"/>
      <c r="P149" s="7"/>
      <c r="Q149" s="7"/>
      <c r="R149" s="7"/>
      <c r="S149" s="117">
        <v>148</v>
      </c>
      <c r="T149" s="118">
        <v>122437722502.06439</v>
      </c>
      <c r="U149" s="7"/>
      <c r="V149" s="7"/>
      <c r="W149" s="7"/>
      <c r="X149" s="7"/>
    </row>
    <row r="150" spans="1:24" ht="15.5" x14ac:dyDescent="0.35">
      <c r="A150" s="7"/>
      <c r="B150" s="7"/>
      <c r="C150" s="7"/>
      <c r="D150" s="7"/>
      <c r="E150" s="7"/>
      <c r="F150" s="7"/>
      <c r="G150" s="7"/>
      <c r="H150" s="7"/>
      <c r="I150" s="7"/>
      <c r="J150" s="7"/>
      <c r="K150" s="7"/>
      <c r="L150" s="7"/>
      <c r="M150" s="7"/>
      <c r="N150" s="7"/>
      <c r="O150" s="7"/>
      <c r="P150" s="7"/>
      <c r="Q150" s="7"/>
      <c r="R150" s="7"/>
      <c r="S150" s="117">
        <v>149</v>
      </c>
      <c r="T150" s="118">
        <v>124729529595.52225</v>
      </c>
      <c r="U150" s="7"/>
      <c r="V150" s="7"/>
      <c r="W150" s="7"/>
      <c r="X150" s="7"/>
    </row>
    <row r="151" spans="1:24" ht="15.5" x14ac:dyDescent="0.35">
      <c r="A151" s="7"/>
      <c r="B151" s="7"/>
      <c r="C151" s="7"/>
      <c r="D151" s="7"/>
      <c r="E151" s="7"/>
      <c r="F151" s="7"/>
      <c r="G151" s="7"/>
      <c r="H151" s="7"/>
      <c r="I151" s="7"/>
      <c r="J151" s="7"/>
      <c r="K151" s="7"/>
      <c r="L151" s="7"/>
      <c r="M151" s="7"/>
      <c r="N151" s="7"/>
      <c r="O151" s="7"/>
      <c r="P151" s="7"/>
      <c r="Q151" s="7"/>
      <c r="R151" s="7"/>
      <c r="S151" s="117">
        <v>150</v>
      </c>
      <c r="T151" s="118">
        <v>136509192936.95744</v>
      </c>
      <c r="U151" s="7"/>
      <c r="V151" s="7"/>
      <c r="W151" s="7"/>
      <c r="X151" s="7"/>
    </row>
    <row r="152" spans="1:24" ht="15.5" x14ac:dyDescent="0.35">
      <c r="A152" s="7"/>
      <c r="B152" s="7"/>
      <c r="C152" s="7"/>
      <c r="D152" s="7"/>
      <c r="E152" s="7"/>
      <c r="F152" s="7"/>
      <c r="G152" s="7"/>
      <c r="H152" s="7"/>
      <c r="I152" s="7"/>
      <c r="J152" s="7"/>
      <c r="K152" s="7"/>
      <c r="L152" s="7"/>
      <c r="M152" s="7"/>
      <c r="N152" s="7"/>
      <c r="O152" s="7"/>
      <c r="P152" s="7"/>
      <c r="Q152" s="7"/>
      <c r="R152" s="7"/>
      <c r="S152" s="117">
        <v>151</v>
      </c>
      <c r="T152" s="118">
        <v>111412290963.76682</v>
      </c>
      <c r="U152" s="7"/>
      <c r="V152" s="7"/>
      <c r="W152" s="7"/>
      <c r="X152" s="7"/>
    </row>
    <row r="153" spans="1:24" ht="15.5" x14ac:dyDescent="0.35">
      <c r="A153" s="7"/>
      <c r="B153" s="7"/>
      <c r="C153" s="7"/>
      <c r="D153" s="7"/>
      <c r="E153" s="7"/>
      <c r="F153" s="7"/>
      <c r="G153" s="7"/>
      <c r="H153" s="7"/>
      <c r="I153" s="7"/>
      <c r="J153" s="7"/>
      <c r="K153" s="7"/>
      <c r="L153" s="7"/>
      <c r="M153" s="7"/>
      <c r="N153" s="7"/>
      <c r="O153" s="7"/>
      <c r="P153" s="7"/>
      <c r="Q153" s="7"/>
      <c r="R153" s="7"/>
      <c r="S153" s="117">
        <v>152</v>
      </c>
      <c r="T153" s="118">
        <v>136379286886.50735</v>
      </c>
      <c r="U153" s="7"/>
      <c r="V153" s="7"/>
      <c r="W153" s="7"/>
      <c r="X153" s="7"/>
    </row>
    <row r="154" spans="1:24" ht="15.5" x14ac:dyDescent="0.35">
      <c r="A154" s="7"/>
      <c r="B154" s="7"/>
      <c r="C154" s="7"/>
      <c r="D154" s="7"/>
      <c r="E154" s="7"/>
      <c r="F154" s="7"/>
      <c r="G154" s="7"/>
      <c r="H154" s="7"/>
      <c r="I154" s="7"/>
      <c r="J154" s="7"/>
      <c r="K154" s="7"/>
      <c r="L154" s="7"/>
      <c r="M154" s="7"/>
      <c r="N154" s="7"/>
      <c r="O154" s="7"/>
      <c r="P154" s="7"/>
      <c r="Q154" s="7"/>
      <c r="R154" s="7"/>
      <c r="S154" s="117">
        <v>153</v>
      </c>
      <c r="T154" s="118">
        <v>69365002490.684937</v>
      </c>
      <c r="U154" s="7"/>
      <c r="V154" s="7"/>
      <c r="W154" s="7"/>
      <c r="X154" s="7"/>
    </row>
    <row r="155" spans="1:24" ht="15.5" x14ac:dyDescent="0.35">
      <c r="A155" s="7"/>
      <c r="B155" s="7"/>
      <c r="C155" s="7"/>
      <c r="D155" s="7"/>
      <c r="E155" s="7"/>
      <c r="F155" s="7"/>
      <c r="G155" s="7"/>
      <c r="H155" s="7"/>
      <c r="I155" s="7"/>
      <c r="J155" s="7"/>
      <c r="K155" s="7"/>
      <c r="L155" s="7"/>
      <c r="M155" s="7"/>
      <c r="N155" s="7"/>
      <c r="O155" s="7"/>
      <c r="P155" s="7"/>
      <c r="Q155" s="7"/>
      <c r="R155" s="7"/>
      <c r="S155" s="117">
        <v>154</v>
      </c>
      <c r="T155" s="118">
        <v>66465934462.116257</v>
      </c>
      <c r="U155" s="7"/>
      <c r="V155" s="7"/>
      <c r="W155" s="7"/>
      <c r="X155" s="7"/>
    </row>
    <row r="156" spans="1:24" ht="15.5" x14ac:dyDescent="0.35">
      <c r="A156" s="7"/>
      <c r="B156" s="7"/>
      <c r="C156" s="7"/>
      <c r="D156" s="7"/>
      <c r="E156" s="7"/>
      <c r="F156" s="7"/>
      <c r="G156" s="7"/>
      <c r="H156" s="7"/>
      <c r="I156" s="7"/>
      <c r="J156" s="7"/>
      <c r="K156" s="7"/>
      <c r="L156" s="7"/>
      <c r="M156" s="7"/>
      <c r="N156" s="7"/>
      <c r="O156" s="7"/>
      <c r="P156" s="7"/>
      <c r="Q156" s="7"/>
      <c r="R156" s="7"/>
      <c r="S156" s="117">
        <v>155</v>
      </c>
      <c r="T156" s="118">
        <v>132706582119.89658</v>
      </c>
      <c r="U156" s="7"/>
      <c r="V156" s="7"/>
      <c r="W156" s="7"/>
      <c r="X156" s="7"/>
    </row>
    <row r="157" spans="1:24" ht="15.5" x14ac:dyDescent="0.35">
      <c r="A157" s="7"/>
      <c r="B157" s="7"/>
      <c r="C157" s="7"/>
      <c r="D157" s="7"/>
      <c r="E157" s="7"/>
      <c r="F157" s="7"/>
      <c r="G157" s="7"/>
      <c r="H157" s="7"/>
      <c r="I157" s="7"/>
      <c r="J157" s="7"/>
      <c r="K157" s="7"/>
      <c r="L157" s="7"/>
      <c r="M157" s="7"/>
      <c r="N157" s="7"/>
      <c r="O157" s="7"/>
      <c r="P157" s="7"/>
      <c r="Q157" s="7"/>
      <c r="R157" s="7"/>
      <c r="S157" s="117">
        <v>156</v>
      </c>
      <c r="T157" s="118">
        <v>57531377578.611389</v>
      </c>
      <c r="U157" s="7"/>
      <c r="V157" s="7"/>
      <c r="W157" s="7"/>
      <c r="X157" s="7"/>
    </row>
    <row r="158" spans="1:24" ht="15.5" x14ac:dyDescent="0.35">
      <c r="A158" s="7"/>
      <c r="B158" s="7"/>
      <c r="C158" s="7"/>
      <c r="D158" s="7"/>
      <c r="E158" s="7"/>
      <c r="F158" s="7"/>
      <c r="G158" s="7"/>
      <c r="H158" s="7"/>
      <c r="I158" s="7"/>
      <c r="J158" s="7"/>
      <c r="K158" s="7"/>
      <c r="L158" s="7"/>
      <c r="M158" s="7"/>
      <c r="N158" s="7"/>
      <c r="O158" s="7"/>
      <c r="P158" s="7"/>
      <c r="Q158" s="7"/>
      <c r="R158" s="7"/>
      <c r="S158" s="117">
        <v>157</v>
      </c>
      <c r="T158" s="118">
        <v>124258248546.08011</v>
      </c>
      <c r="U158" s="7"/>
      <c r="V158" s="7"/>
      <c r="W158" s="7"/>
      <c r="X158" s="7"/>
    </row>
    <row r="159" spans="1:24" ht="15.5" x14ac:dyDescent="0.35">
      <c r="A159" s="7"/>
      <c r="B159" s="7"/>
      <c r="C159" s="7"/>
      <c r="D159" s="7"/>
      <c r="E159" s="7"/>
      <c r="F159" s="7"/>
      <c r="G159" s="7"/>
      <c r="H159" s="7"/>
      <c r="I159" s="7"/>
      <c r="J159" s="7"/>
      <c r="K159" s="7"/>
      <c r="L159" s="7"/>
      <c r="M159" s="7"/>
      <c r="N159" s="7"/>
      <c r="O159" s="7"/>
      <c r="P159" s="7"/>
      <c r="Q159" s="7"/>
      <c r="R159" s="7"/>
      <c r="S159" s="117">
        <v>158</v>
      </c>
      <c r="T159" s="118">
        <v>117601179311.57622</v>
      </c>
      <c r="U159" s="7"/>
      <c r="V159" s="7"/>
      <c r="W159" s="7"/>
      <c r="X159" s="7"/>
    </row>
    <row r="160" spans="1:24" ht="15.5" x14ac:dyDescent="0.35">
      <c r="A160" s="7"/>
      <c r="B160" s="7"/>
      <c r="C160" s="7"/>
      <c r="D160" s="7"/>
      <c r="E160" s="7"/>
      <c r="F160" s="7"/>
      <c r="G160" s="7"/>
      <c r="H160" s="7"/>
      <c r="I160" s="7"/>
      <c r="J160" s="7"/>
      <c r="K160" s="7"/>
      <c r="L160" s="7"/>
      <c r="M160" s="7"/>
      <c r="N160" s="7"/>
      <c r="O160" s="7"/>
      <c r="P160" s="7"/>
      <c r="Q160" s="7"/>
      <c r="R160" s="7"/>
      <c r="S160" s="117">
        <v>159</v>
      </c>
      <c r="T160" s="118">
        <v>82434779496.728683</v>
      </c>
      <c r="U160" s="7"/>
      <c r="V160" s="7"/>
      <c r="W160" s="7"/>
      <c r="X160" s="7"/>
    </row>
    <row r="161" spans="1:24" ht="15.5" x14ac:dyDescent="0.35">
      <c r="A161" s="7"/>
      <c r="B161" s="7"/>
      <c r="C161" s="7"/>
      <c r="D161" s="7"/>
      <c r="E161" s="7"/>
      <c r="F161" s="7"/>
      <c r="G161" s="7"/>
      <c r="H161" s="7"/>
      <c r="I161" s="7"/>
      <c r="J161" s="7"/>
      <c r="K161" s="7"/>
      <c r="L161" s="7"/>
      <c r="M161" s="7"/>
      <c r="N161" s="7"/>
      <c r="O161" s="7"/>
      <c r="P161" s="7"/>
      <c r="Q161" s="7"/>
      <c r="R161" s="7"/>
      <c r="S161" s="117">
        <v>160</v>
      </c>
      <c r="T161" s="118">
        <v>64022791607.729889</v>
      </c>
      <c r="U161" s="7"/>
      <c r="V161" s="7"/>
      <c r="W161" s="7"/>
      <c r="X161" s="7"/>
    </row>
    <row r="162" spans="1:24" ht="15.5" x14ac:dyDescent="0.35">
      <c r="A162" s="7"/>
      <c r="B162" s="7"/>
      <c r="C162" s="7"/>
      <c r="D162" s="7"/>
      <c r="E162" s="7"/>
      <c r="F162" s="7"/>
      <c r="G162" s="7"/>
      <c r="H162" s="7"/>
      <c r="I162" s="7"/>
      <c r="J162" s="7"/>
      <c r="K162" s="7"/>
      <c r="L162" s="7"/>
      <c r="M162" s="7"/>
      <c r="N162" s="7"/>
      <c r="O162" s="7"/>
      <c r="P162" s="7"/>
      <c r="Q162" s="7"/>
      <c r="R162" s="7"/>
      <c r="S162" s="117">
        <v>161</v>
      </c>
      <c r="T162" s="118">
        <v>104166923570.72214</v>
      </c>
      <c r="U162" s="7"/>
      <c r="V162" s="7"/>
      <c r="W162" s="7"/>
      <c r="X162" s="7"/>
    </row>
    <row r="163" spans="1:24" ht="15.5" x14ac:dyDescent="0.35">
      <c r="A163" s="7"/>
      <c r="B163" s="7"/>
      <c r="C163" s="7"/>
      <c r="D163" s="7"/>
      <c r="E163" s="7"/>
      <c r="F163" s="7"/>
      <c r="G163" s="7"/>
      <c r="H163" s="7"/>
      <c r="I163" s="7"/>
      <c r="J163" s="7"/>
      <c r="K163" s="7"/>
      <c r="L163" s="7"/>
      <c r="M163" s="7"/>
      <c r="N163" s="7"/>
      <c r="O163" s="7"/>
      <c r="P163" s="7"/>
      <c r="Q163" s="7"/>
      <c r="R163" s="7"/>
      <c r="S163" s="117">
        <v>162</v>
      </c>
      <c r="T163" s="118">
        <v>126811926599.74191</v>
      </c>
      <c r="U163" s="7"/>
      <c r="V163" s="7"/>
      <c r="W163" s="7"/>
      <c r="X163" s="7"/>
    </row>
    <row r="164" spans="1:24" ht="15.5" x14ac:dyDescent="0.35">
      <c r="A164" s="7"/>
      <c r="B164" s="7"/>
      <c r="C164" s="7"/>
      <c r="D164" s="7"/>
      <c r="E164" s="7"/>
      <c r="F164" s="7"/>
      <c r="G164" s="7"/>
      <c r="H164" s="7"/>
      <c r="I164" s="7"/>
      <c r="J164" s="7"/>
      <c r="K164" s="7"/>
      <c r="L164" s="7"/>
      <c r="M164" s="7"/>
      <c r="N164" s="7"/>
      <c r="O164" s="7"/>
      <c r="P164" s="7"/>
      <c r="Q164" s="7"/>
      <c r="R164" s="7"/>
      <c r="S164" s="117">
        <v>163</v>
      </c>
      <c r="T164" s="118">
        <v>137159880317.93573</v>
      </c>
      <c r="U164" s="7"/>
      <c r="V164" s="7"/>
      <c r="W164" s="7"/>
      <c r="X164" s="7"/>
    </row>
    <row r="165" spans="1:24" ht="15.5" x14ac:dyDescent="0.35">
      <c r="A165" s="7"/>
      <c r="B165" s="7"/>
      <c r="C165" s="7"/>
      <c r="D165" s="7"/>
      <c r="E165" s="7"/>
      <c r="F165" s="7"/>
      <c r="G165" s="7"/>
      <c r="H165" s="7"/>
      <c r="I165" s="7"/>
      <c r="J165" s="7"/>
      <c r="K165" s="7"/>
      <c r="L165" s="7"/>
      <c r="M165" s="7"/>
      <c r="N165" s="7"/>
      <c r="O165" s="7"/>
      <c r="P165" s="7"/>
      <c r="Q165" s="7"/>
      <c r="R165" s="7"/>
      <c r="S165" s="117">
        <v>164</v>
      </c>
      <c r="T165" s="118">
        <v>113530155130.62286</v>
      </c>
      <c r="U165" s="7"/>
      <c r="V165" s="7"/>
      <c r="W165" s="7"/>
      <c r="X165" s="7"/>
    </row>
    <row r="166" spans="1:24" ht="15.5" x14ac:dyDescent="0.35">
      <c r="A166" s="7"/>
      <c r="B166" s="7"/>
      <c r="C166" s="7"/>
      <c r="D166" s="7"/>
      <c r="E166" s="7"/>
      <c r="F166" s="7"/>
      <c r="G166" s="7"/>
      <c r="H166" s="7"/>
      <c r="I166" s="7"/>
      <c r="J166" s="7"/>
      <c r="K166" s="7"/>
      <c r="L166" s="7"/>
      <c r="M166" s="7"/>
      <c r="N166" s="7"/>
      <c r="O166" s="7"/>
      <c r="P166" s="7"/>
      <c r="Q166" s="7"/>
      <c r="R166" s="7"/>
      <c r="S166" s="117">
        <v>165</v>
      </c>
      <c r="T166" s="118">
        <v>85923260495.046936</v>
      </c>
      <c r="U166" s="7"/>
      <c r="V166" s="7"/>
      <c r="W166" s="7"/>
      <c r="X166" s="7"/>
    </row>
    <row r="167" spans="1:24" ht="15.5" x14ac:dyDescent="0.35">
      <c r="A167" s="7"/>
      <c r="B167" s="7"/>
      <c r="C167" s="7"/>
      <c r="D167" s="7"/>
      <c r="E167" s="7"/>
      <c r="F167" s="7"/>
      <c r="G167" s="7"/>
      <c r="H167" s="7"/>
      <c r="I167" s="7"/>
      <c r="J167" s="7"/>
      <c r="K167" s="7"/>
      <c r="L167" s="7"/>
      <c r="M167" s="7"/>
      <c r="N167" s="7"/>
      <c r="O167" s="7"/>
      <c r="P167" s="7"/>
      <c r="Q167" s="7"/>
      <c r="R167" s="7"/>
      <c r="S167" s="117">
        <v>166</v>
      </c>
      <c r="T167" s="118">
        <v>129054378303.98834</v>
      </c>
      <c r="U167" s="7"/>
      <c r="V167" s="7"/>
      <c r="W167" s="7"/>
      <c r="X167" s="7"/>
    </row>
    <row r="168" spans="1:24" ht="15.5" x14ac:dyDescent="0.35">
      <c r="A168" s="7"/>
      <c r="B168" s="7"/>
      <c r="C168" s="7"/>
      <c r="D168" s="7"/>
      <c r="E168" s="7"/>
      <c r="F168" s="7"/>
      <c r="G168" s="7"/>
      <c r="H168" s="7"/>
      <c r="I168" s="7"/>
      <c r="J168" s="7"/>
      <c r="K168" s="7"/>
      <c r="L168" s="7"/>
      <c r="M168" s="7"/>
      <c r="N168" s="7"/>
      <c r="O168" s="7"/>
      <c r="P168" s="7"/>
      <c r="Q168" s="7"/>
      <c r="R168" s="7"/>
      <c r="S168" s="117">
        <v>167</v>
      </c>
      <c r="T168" s="118">
        <v>77805970177.625122</v>
      </c>
      <c r="U168" s="7"/>
      <c r="V168" s="7"/>
      <c r="W168" s="7"/>
      <c r="X168" s="7"/>
    </row>
    <row r="169" spans="1:24" ht="15.5" x14ac:dyDescent="0.35">
      <c r="A169" s="7"/>
      <c r="B169" s="7"/>
      <c r="C169" s="7"/>
      <c r="D169" s="7"/>
      <c r="E169" s="7"/>
      <c r="F169" s="7"/>
      <c r="G169" s="7"/>
      <c r="H169" s="7"/>
      <c r="I169" s="7"/>
      <c r="J169" s="7"/>
      <c r="K169" s="7"/>
      <c r="L169" s="7"/>
      <c r="M169" s="7"/>
      <c r="N169" s="7"/>
      <c r="O169" s="7"/>
      <c r="P169" s="7"/>
      <c r="Q169" s="7"/>
      <c r="R169" s="7"/>
      <c r="S169" s="117">
        <v>168</v>
      </c>
      <c r="T169" s="118">
        <v>113129305532.74457</v>
      </c>
      <c r="U169" s="7"/>
      <c r="V169" s="7"/>
      <c r="W169" s="7"/>
      <c r="X169" s="7"/>
    </row>
    <row r="170" spans="1:24" ht="15.5" x14ac:dyDescent="0.35">
      <c r="A170" s="7"/>
      <c r="B170" s="7"/>
      <c r="C170" s="7"/>
      <c r="D170" s="7"/>
      <c r="E170" s="7"/>
      <c r="F170" s="7"/>
      <c r="G170" s="7"/>
      <c r="H170" s="7"/>
      <c r="I170" s="7"/>
      <c r="J170" s="7"/>
      <c r="K170" s="7"/>
      <c r="L170" s="7"/>
      <c r="M170" s="7"/>
      <c r="N170" s="7"/>
      <c r="O170" s="7"/>
      <c r="P170" s="7"/>
      <c r="Q170" s="7"/>
      <c r="R170" s="7"/>
      <c r="S170" s="117">
        <v>169</v>
      </c>
      <c r="T170" s="118">
        <v>54974145247.138504</v>
      </c>
      <c r="U170" s="7"/>
      <c r="V170" s="7"/>
      <c r="W170" s="7"/>
      <c r="X170" s="7"/>
    </row>
    <row r="171" spans="1:24" ht="15.5" x14ac:dyDescent="0.35">
      <c r="A171" s="7"/>
      <c r="B171" s="7"/>
      <c r="C171" s="7"/>
      <c r="D171" s="7"/>
      <c r="E171" s="7"/>
      <c r="F171" s="7"/>
      <c r="G171" s="7"/>
      <c r="H171" s="7"/>
      <c r="I171" s="7"/>
      <c r="J171" s="7"/>
      <c r="K171" s="7"/>
      <c r="L171" s="7"/>
      <c r="M171" s="7"/>
      <c r="N171" s="7"/>
      <c r="O171" s="7"/>
      <c r="P171" s="7"/>
      <c r="Q171" s="7"/>
      <c r="R171" s="7"/>
      <c r="S171" s="117">
        <v>170</v>
      </c>
      <c r="T171" s="118">
        <v>91042727613.98555</v>
      </c>
      <c r="U171" s="7"/>
      <c r="V171" s="7"/>
      <c r="W171" s="7"/>
      <c r="X171" s="7"/>
    </row>
    <row r="172" spans="1:24" ht="15.5" x14ac:dyDescent="0.35">
      <c r="A172" s="7"/>
      <c r="B172" s="7"/>
      <c r="C172" s="7"/>
      <c r="D172" s="7"/>
      <c r="E172" s="7"/>
      <c r="F172" s="7"/>
      <c r="G172" s="7"/>
      <c r="H172" s="7"/>
      <c r="I172" s="7"/>
      <c r="J172" s="7"/>
      <c r="K172" s="7"/>
      <c r="L172" s="7"/>
      <c r="M172" s="7"/>
      <c r="N172" s="7"/>
      <c r="O172" s="7"/>
      <c r="P172" s="7"/>
      <c r="Q172" s="7"/>
      <c r="R172" s="7"/>
      <c r="S172" s="117">
        <v>171</v>
      </c>
      <c r="T172" s="118">
        <v>112143576674.03442</v>
      </c>
      <c r="U172" s="7"/>
      <c r="V172" s="7"/>
      <c r="W172" s="7"/>
      <c r="X172" s="7"/>
    </row>
    <row r="173" spans="1:24" ht="15.5" x14ac:dyDescent="0.35">
      <c r="A173" s="7"/>
      <c r="B173" s="7"/>
      <c r="C173" s="7"/>
      <c r="D173" s="7"/>
      <c r="E173" s="7"/>
      <c r="F173" s="7"/>
      <c r="G173" s="7"/>
      <c r="H173" s="7"/>
      <c r="I173" s="7"/>
      <c r="J173" s="7"/>
      <c r="K173" s="7"/>
      <c r="L173" s="7"/>
      <c r="M173" s="7"/>
      <c r="N173" s="7"/>
      <c r="O173" s="7"/>
      <c r="P173" s="7"/>
      <c r="Q173" s="7"/>
      <c r="R173" s="7"/>
      <c r="S173" s="117">
        <v>172</v>
      </c>
      <c r="T173" s="118">
        <v>135726251275.82861</v>
      </c>
      <c r="U173" s="7"/>
      <c r="V173" s="7"/>
      <c r="W173" s="7"/>
      <c r="X173" s="7"/>
    </row>
    <row r="174" spans="1:24" ht="15.5" x14ac:dyDescent="0.35">
      <c r="A174" s="7"/>
      <c r="B174" s="7"/>
      <c r="C174" s="7"/>
      <c r="D174" s="7"/>
      <c r="E174" s="7"/>
      <c r="F174" s="7"/>
      <c r="G174" s="7"/>
      <c r="H174" s="7"/>
      <c r="I174" s="7"/>
      <c r="J174" s="7"/>
      <c r="K174" s="7"/>
      <c r="L174" s="7"/>
      <c r="M174" s="7"/>
      <c r="N174" s="7"/>
      <c r="O174" s="7"/>
      <c r="P174" s="7"/>
      <c r="Q174" s="7"/>
      <c r="R174" s="7"/>
      <c r="S174" s="117">
        <v>173</v>
      </c>
      <c r="T174" s="118">
        <v>75186507171.577057</v>
      </c>
      <c r="U174" s="7"/>
      <c r="V174" s="7"/>
      <c r="W174" s="7"/>
      <c r="X174" s="7"/>
    </row>
    <row r="175" spans="1:24" ht="15.5" x14ac:dyDescent="0.35">
      <c r="A175" s="7"/>
      <c r="B175" s="7"/>
      <c r="C175" s="7"/>
      <c r="D175" s="7"/>
      <c r="E175" s="7"/>
      <c r="F175" s="7"/>
      <c r="G175" s="7"/>
      <c r="H175" s="7"/>
      <c r="I175" s="7"/>
      <c r="J175" s="7"/>
      <c r="K175" s="7"/>
      <c r="L175" s="7"/>
      <c r="M175" s="7"/>
      <c r="N175" s="7"/>
      <c r="O175" s="7"/>
      <c r="P175" s="7"/>
      <c r="Q175" s="7"/>
      <c r="R175" s="7"/>
      <c r="S175" s="117">
        <v>174</v>
      </c>
      <c r="T175" s="118">
        <v>97236884939.904724</v>
      </c>
      <c r="U175" s="7"/>
      <c r="V175" s="7"/>
      <c r="W175" s="7"/>
      <c r="X175" s="7"/>
    </row>
    <row r="176" spans="1:24" ht="15.5" x14ac:dyDescent="0.35">
      <c r="A176" s="7"/>
      <c r="B176" s="7"/>
      <c r="C176" s="7"/>
      <c r="D176" s="7"/>
      <c r="E176" s="7"/>
      <c r="F176" s="7"/>
      <c r="G176" s="7"/>
      <c r="H176" s="7"/>
      <c r="I176" s="7"/>
      <c r="J176" s="7"/>
      <c r="K176" s="7"/>
      <c r="L176" s="7"/>
      <c r="M176" s="7"/>
      <c r="N176" s="7"/>
      <c r="O176" s="7"/>
      <c r="P176" s="7"/>
      <c r="Q176" s="7"/>
      <c r="R176" s="7"/>
      <c r="S176" s="117">
        <v>175</v>
      </c>
      <c r="T176" s="118">
        <v>148424830509.77585</v>
      </c>
      <c r="U176" s="7"/>
      <c r="V176" s="7"/>
      <c r="W176" s="7"/>
      <c r="X176" s="7"/>
    </row>
    <row r="177" spans="1:24" ht="15.5" x14ac:dyDescent="0.35">
      <c r="A177" s="7"/>
      <c r="B177" s="7"/>
      <c r="C177" s="7"/>
      <c r="D177" s="7"/>
      <c r="E177" s="7"/>
      <c r="F177" s="7"/>
      <c r="G177" s="7"/>
      <c r="H177" s="7"/>
      <c r="I177" s="7"/>
      <c r="J177" s="7"/>
      <c r="K177" s="7"/>
      <c r="L177" s="7"/>
      <c r="M177" s="7"/>
      <c r="N177" s="7"/>
      <c r="O177" s="7"/>
      <c r="P177" s="7"/>
      <c r="Q177" s="7"/>
      <c r="R177" s="7"/>
      <c r="S177" s="117">
        <v>176</v>
      </c>
      <c r="T177" s="118">
        <v>86242061038.490295</v>
      </c>
      <c r="U177" s="7"/>
      <c r="V177" s="7"/>
      <c r="W177" s="7"/>
      <c r="X177" s="7"/>
    </row>
    <row r="178" spans="1:24" ht="15.5" x14ac:dyDescent="0.35">
      <c r="A178" s="7"/>
      <c r="B178" s="7"/>
      <c r="C178" s="7"/>
      <c r="D178" s="7"/>
      <c r="E178" s="7"/>
      <c r="F178" s="7"/>
      <c r="G178" s="7"/>
      <c r="H178" s="7"/>
      <c r="I178" s="7"/>
      <c r="J178" s="7"/>
      <c r="K178" s="7"/>
      <c r="L178" s="7"/>
      <c r="M178" s="7"/>
      <c r="N178" s="7"/>
      <c r="O178" s="7"/>
      <c r="P178" s="7"/>
      <c r="Q178" s="7"/>
      <c r="R178" s="7"/>
      <c r="S178" s="117">
        <v>177</v>
      </c>
      <c r="T178" s="118">
        <v>148013091423.14008</v>
      </c>
      <c r="U178" s="7"/>
      <c r="V178" s="7"/>
      <c r="W178" s="7"/>
      <c r="X178" s="7"/>
    </row>
    <row r="179" spans="1:24" ht="15.5" x14ac:dyDescent="0.35">
      <c r="A179" s="7"/>
      <c r="B179" s="7"/>
      <c r="C179" s="7"/>
      <c r="D179" s="7"/>
      <c r="E179" s="7"/>
      <c r="F179" s="7"/>
      <c r="G179" s="7"/>
      <c r="H179" s="7"/>
      <c r="I179" s="7"/>
      <c r="J179" s="7"/>
      <c r="K179" s="7"/>
      <c r="L179" s="7"/>
      <c r="M179" s="7"/>
      <c r="N179" s="7"/>
      <c r="O179" s="7"/>
      <c r="P179" s="7"/>
      <c r="Q179" s="7"/>
      <c r="R179" s="7"/>
      <c r="S179" s="117">
        <v>178</v>
      </c>
      <c r="T179" s="118">
        <v>77406440609.113464</v>
      </c>
      <c r="U179" s="7"/>
      <c r="V179" s="7"/>
      <c r="W179" s="7"/>
      <c r="X179" s="7"/>
    </row>
    <row r="180" spans="1:24" ht="15.5" x14ac:dyDescent="0.35">
      <c r="A180" s="7"/>
      <c r="B180" s="7"/>
      <c r="C180" s="7"/>
      <c r="D180" s="7"/>
      <c r="E180" s="7"/>
      <c r="F180" s="7"/>
      <c r="G180" s="7"/>
      <c r="H180" s="7"/>
      <c r="I180" s="7"/>
      <c r="J180" s="7"/>
      <c r="K180" s="7"/>
      <c r="L180" s="7"/>
      <c r="M180" s="7"/>
      <c r="N180" s="7"/>
      <c r="O180" s="7"/>
      <c r="P180" s="7"/>
      <c r="Q180" s="7"/>
      <c r="R180" s="7"/>
      <c r="S180" s="117">
        <v>179</v>
      </c>
      <c r="T180" s="118">
        <v>199219333839.2478</v>
      </c>
      <c r="U180" s="7"/>
      <c r="V180" s="7"/>
      <c r="W180" s="7"/>
      <c r="X180" s="7"/>
    </row>
    <row r="181" spans="1:24" ht="15.5" x14ac:dyDescent="0.35">
      <c r="A181" s="7"/>
      <c r="B181" s="7"/>
      <c r="C181" s="7"/>
      <c r="D181" s="7"/>
      <c r="E181" s="7"/>
      <c r="F181" s="7"/>
      <c r="G181" s="7"/>
      <c r="H181" s="7"/>
      <c r="I181" s="7"/>
      <c r="J181" s="7"/>
      <c r="K181" s="7"/>
      <c r="L181" s="7"/>
      <c r="M181" s="7"/>
      <c r="N181" s="7"/>
      <c r="O181" s="7"/>
      <c r="P181" s="7"/>
      <c r="Q181" s="7"/>
      <c r="R181" s="7"/>
      <c r="S181" s="117">
        <v>180</v>
      </c>
      <c r="T181" s="118">
        <v>76508567899.884857</v>
      </c>
      <c r="U181" s="7"/>
      <c r="V181" s="7"/>
      <c r="W181" s="7"/>
      <c r="X181" s="7"/>
    </row>
    <row r="182" spans="1:24" ht="15.5" x14ac:dyDescent="0.35">
      <c r="A182" s="7"/>
      <c r="B182" s="7"/>
      <c r="C182" s="7"/>
      <c r="D182" s="7"/>
      <c r="E182" s="7"/>
      <c r="F182" s="7"/>
      <c r="G182" s="7"/>
      <c r="H182" s="7"/>
      <c r="I182" s="7"/>
      <c r="J182" s="7"/>
      <c r="K182" s="7"/>
      <c r="L182" s="7"/>
      <c r="M182" s="7"/>
      <c r="N182" s="7"/>
      <c r="O182" s="7"/>
      <c r="P182" s="7"/>
      <c r="Q182" s="7"/>
      <c r="R182" s="7"/>
      <c r="S182" s="117">
        <v>181</v>
      </c>
      <c r="T182" s="118">
        <v>118803744957.26987</v>
      </c>
      <c r="U182" s="7"/>
      <c r="V182" s="7"/>
      <c r="W182" s="7"/>
      <c r="X182" s="7"/>
    </row>
    <row r="183" spans="1:24" ht="15.5" x14ac:dyDescent="0.35">
      <c r="A183" s="7"/>
      <c r="B183" s="7"/>
      <c r="C183" s="7"/>
      <c r="D183" s="7"/>
      <c r="E183" s="7"/>
      <c r="F183" s="7"/>
      <c r="G183" s="7"/>
      <c r="H183" s="7"/>
      <c r="I183" s="7"/>
      <c r="J183" s="7"/>
      <c r="K183" s="7"/>
      <c r="L183" s="7"/>
      <c r="M183" s="7"/>
      <c r="N183" s="7"/>
      <c r="O183" s="7"/>
      <c r="P183" s="7"/>
      <c r="Q183" s="7"/>
      <c r="R183" s="7"/>
      <c r="S183" s="117">
        <v>182</v>
      </c>
      <c r="T183" s="118">
        <v>33943418958.511185</v>
      </c>
      <c r="U183" s="7"/>
      <c r="V183" s="7"/>
      <c r="W183" s="7"/>
      <c r="X183" s="7"/>
    </row>
    <row r="184" spans="1:24" ht="15.5" x14ac:dyDescent="0.35">
      <c r="A184" s="7"/>
      <c r="B184" s="7"/>
      <c r="C184" s="7"/>
      <c r="D184" s="7"/>
      <c r="E184" s="7"/>
      <c r="F184" s="7"/>
      <c r="G184" s="7"/>
      <c r="H184" s="7"/>
      <c r="I184" s="7"/>
      <c r="J184" s="7"/>
      <c r="K184" s="7"/>
      <c r="L184" s="7"/>
      <c r="M184" s="7"/>
      <c r="N184" s="7"/>
      <c r="O184" s="7"/>
      <c r="P184" s="7"/>
      <c r="Q184" s="7"/>
      <c r="R184" s="7"/>
      <c r="S184" s="117">
        <v>183</v>
      </c>
      <c r="T184" s="118">
        <v>92287558067.445572</v>
      </c>
      <c r="U184" s="7"/>
      <c r="V184" s="7"/>
      <c r="W184" s="7"/>
      <c r="X184" s="7"/>
    </row>
    <row r="185" spans="1:24" ht="15.5" x14ac:dyDescent="0.35">
      <c r="A185" s="7"/>
      <c r="B185" s="7"/>
      <c r="C185" s="7"/>
      <c r="D185" s="7"/>
      <c r="E185" s="7"/>
      <c r="F185" s="7"/>
      <c r="G185" s="7"/>
      <c r="H185" s="7"/>
      <c r="I185" s="7"/>
      <c r="J185" s="7"/>
      <c r="K185" s="7"/>
      <c r="L185" s="7"/>
      <c r="M185" s="7"/>
      <c r="N185" s="7"/>
      <c r="O185" s="7"/>
      <c r="P185" s="7"/>
      <c r="Q185" s="7"/>
      <c r="R185" s="7"/>
      <c r="S185" s="117">
        <v>184</v>
      </c>
      <c r="T185" s="118">
        <v>117174030568.37254</v>
      </c>
      <c r="U185" s="7"/>
      <c r="V185" s="7"/>
      <c r="W185" s="7"/>
      <c r="X185" s="7"/>
    </row>
    <row r="186" spans="1:24" ht="15.5" x14ac:dyDescent="0.35">
      <c r="A186" s="7"/>
      <c r="B186" s="7"/>
      <c r="C186" s="7"/>
      <c r="D186" s="7"/>
      <c r="E186" s="7"/>
      <c r="F186" s="7"/>
      <c r="G186" s="7"/>
      <c r="H186" s="7"/>
      <c r="I186" s="7"/>
      <c r="J186" s="7"/>
      <c r="K186" s="7"/>
      <c r="L186" s="7"/>
      <c r="M186" s="7"/>
      <c r="N186" s="7"/>
      <c r="O186" s="7"/>
      <c r="P186" s="7"/>
      <c r="Q186" s="7"/>
      <c r="R186" s="7"/>
      <c r="S186" s="117">
        <v>185</v>
      </c>
      <c r="T186" s="118">
        <v>143370525131.6391</v>
      </c>
      <c r="U186" s="7"/>
      <c r="V186" s="7"/>
      <c r="W186" s="7"/>
      <c r="X186" s="7"/>
    </row>
    <row r="187" spans="1:24" ht="15.5" x14ac:dyDescent="0.35">
      <c r="A187" s="7"/>
      <c r="B187" s="7"/>
      <c r="C187" s="7"/>
      <c r="D187" s="7"/>
      <c r="E187" s="7"/>
      <c r="F187" s="7"/>
      <c r="G187" s="7"/>
      <c r="H187" s="7"/>
      <c r="I187" s="7"/>
      <c r="J187" s="7"/>
      <c r="K187" s="7"/>
      <c r="L187" s="7"/>
      <c r="M187" s="7"/>
      <c r="N187" s="7"/>
      <c r="O187" s="7"/>
      <c r="P187" s="7"/>
      <c r="Q187" s="7"/>
      <c r="R187" s="7"/>
      <c r="S187" s="117">
        <v>186</v>
      </c>
      <c r="T187" s="118">
        <v>132029341306.10468</v>
      </c>
      <c r="U187" s="7"/>
      <c r="V187" s="7"/>
      <c r="W187" s="7"/>
      <c r="X187" s="7"/>
    </row>
    <row r="188" spans="1:24" ht="15.5" x14ac:dyDescent="0.35">
      <c r="A188" s="7"/>
      <c r="B188" s="7"/>
      <c r="C188" s="7"/>
      <c r="D188" s="7"/>
      <c r="E188" s="7"/>
      <c r="F188" s="7"/>
      <c r="G188" s="7"/>
      <c r="H188" s="7"/>
      <c r="I188" s="7"/>
      <c r="J188" s="7"/>
      <c r="K188" s="7"/>
      <c r="L188" s="7"/>
      <c r="M188" s="7"/>
      <c r="N188" s="7"/>
      <c r="O188" s="7"/>
      <c r="P188" s="7"/>
      <c r="Q188" s="7"/>
      <c r="R188" s="7"/>
      <c r="S188" s="117">
        <v>187</v>
      </c>
      <c r="T188" s="118">
        <v>226527882525.0267</v>
      </c>
      <c r="U188" s="7"/>
      <c r="V188" s="7"/>
      <c r="W188" s="7"/>
      <c r="X188" s="7"/>
    </row>
    <row r="189" spans="1:24" ht="15.5" x14ac:dyDescent="0.35">
      <c r="A189" s="7"/>
      <c r="B189" s="7"/>
      <c r="C189" s="7"/>
      <c r="D189" s="7"/>
      <c r="E189" s="7"/>
      <c r="F189" s="7"/>
      <c r="G189" s="7"/>
      <c r="H189" s="7"/>
      <c r="I189" s="7"/>
      <c r="J189" s="7"/>
      <c r="K189" s="7"/>
      <c r="L189" s="7"/>
      <c r="M189" s="7"/>
      <c r="N189" s="7"/>
      <c r="O189" s="7"/>
      <c r="P189" s="7"/>
      <c r="Q189" s="7"/>
      <c r="R189" s="7"/>
      <c r="S189" s="117">
        <v>188</v>
      </c>
      <c r="T189" s="118">
        <v>112206922861.92604</v>
      </c>
      <c r="U189" s="7"/>
      <c r="V189" s="7"/>
      <c r="W189" s="7"/>
      <c r="X189" s="7"/>
    </row>
    <row r="190" spans="1:24" ht="15.5" x14ac:dyDescent="0.35">
      <c r="A190" s="7"/>
      <c r="B190" s="7"/>
      <c r="C190" s="7"/>
      <c r="D190" s="7"/>
      <c r="E190" s="7"/>
      <c r="F190" s="7"/>
      <c r="G190" s="7"/>
      <c r="H190" s="7"/>
      <c r="I190" s="7"/>
      <c r="J190" s="7"/>
      <c r="K190" s="7"/>
      <c r="L190" s="7"/>
      <c r="M190" s="7"/>
      <c r="N190" s="7"/>
      <c r="O190" s="7"/>
      <c r="P190" s="7"/>
      <c r="Q190" s="7"/>
      <c r="R190" s="7"/>
      <c r="S190" s="117">
        <v>189</v>
      </c>
      <c r="T190" s="118">
        <v>111633007672.81058</v>
      </c>
      <c r="U190" s="7"/>
      <c r="V190" s="7"/>
      <c r="W190" s="7"/>
      <c r="X190" s="7"/>
    </row>
    <row r="191" spans="1:24" ht="15.5" x14ac:dyDescent="0.35">
      <c r="A191" s="7"/>
      <c r="B191" s="7"/>
      <c r="C191" s="7"/>
      <c r="D191" s="7"/>
      <c r="E191" s="7"/>
      <c r="F191" s="7"/>
      <c r="G191" s="7"/>
      <c r="H191" s="7"/>
      <c r="I191" s="7"/>
      <c r="J191" s="7"/>
      <c r="K191" s="7"/>
      <c r="L191" s="7"/>
      <c r="M191" s="7"/>
      <c r="N191" s="7"/>
      <c r="O191" s="7"/>
      <c r="P191" s="7"/>
      <c r="Q191" s="7"/>
      <c r="R191" s="7"/>
      <c r="S191" s="117">
        <v>190</v>
      </c>
      <c r="T191" s="118">
        <v>122106491113.45865</v>
      </c>
      <c r="U191" s="7"/>
      <c r="V191" s="7"/>
      <c r="W191" s="7"/>
      <c r="X191" s="7"/>
    </row>
    <row r="192" spans="1:24" ht="15.5" x14ac:dyDescent="0.35">
      <c r="A192" s="7"/>
      <c r="B192" s="7"/>
      <c r="C192" s="7"/>
      <c r="D192" s="7"/>
      <c r="E192" s="7"/>
      <c r="F192" s="7"/>
      <c r="G192" s="7"/>
      <c r="H192" s="7"/>
      <c r="I192" s="7"/>
      <c r="J192" s="7"/>
      <c r="K192" s="7"/>
      <c r="L192" s="7"/>
      <c r="M192" s="7"/>
      <c r="N192" s="7"/>
      <c r="O192" s="7"/>
      <c r="P192" s="7"/>
      <c r="Q192" s="7"/>
      <c r="R192" s="7"/>
      <c r="S192" s="117">
        <v>191</v>
      </c>
      <c r="T192" s="118">
        <v>68438758425.553902</v>
      </c>
      <c r="U192" s="7"/>
      <c r="V192" s="7"/>
      <c r="W192" s="7"/>
      <c r="X192" s="7"/>
    </row>
    <row r="193" spans="1:24" ht="15.5" x14ac:dyDescent="0.35">
      <c r="A193" s="7"/>
      <c r="B193" s="7"/>
      <c r="C193" s="7"/>
      <c r="D193" s="7"/>
      <c r="E193" s="7"/>
      <c r="F193" s="7"/>
      <c r="G193" s="7"/>
      <c r="H193" s="7"/>
      <c r="I193" s="7"/>
      <c r="J193" s="7"/>
      <c r="K193" s="7"/>
      <c r="L193" s="7"/>
      <c r="M193" s="7"/>
      <c r="N193" s="7"/>
      <c r="O193" s="7"/>
      <c r="P193" s="7"/>
      <c r="Q193" s="7"/>
      <c r="R193" s="7"/>
      <c r="S193" s="117">
        <v>192</v>
      </c>
      <c r="T193" s="118">
        <v>96223009484.045242</v>
      </c>
      <c r="U193" s="7"/>
      <c r="V193" s="7"/>
      <c r="W193" s="7"/>
      <c r="X193" s="7"/>
    </row>
    <row r="194" spans="1:24" ht="15.5" x14ac:dyDescent="0.35">
      <c r="A194" s="7"/>
      <c r="B194" s="7"/>
      <c r="C194" s="7"/>
      <c r="D194" s="7"/>
      <c r="E194" s="7"/>
      <c r="F194" s="7"/>
      <c r="G194" s="7"/>
      <c r="H194" s="7"/>
      <c r="I194" s="7"/>
      <c r="J194" s="7"/>
      <c r="K194" s="7"/>
      <c r="L194" s="7"/>
      <c r="M194" s="7"/>
      <c r="N194" s="7"/>
      <c r="O194" s="7"/>
      <c r="P194" s="7"/>
      <c r="Q194" s="7"/>
      <c r="R194" s="7"/>
      <c r="S194" s="117">
        <v>193</v>
      </c>
      <c r="T194" s="118">
        <v>72972987456.748779</v>
      </c>
      <c r="U194" s="7"/>
      <c r="V194" s="7"/>
      <c r="W194" s="7"/>
      <c r="X194" s="7"/>
    </row>
    <row r="195" spans="1:24" ht="15.5" x14ac:dyDescent="0.35">
      <c r="A195" s="7"/>
      <c r="B195" s="7"/>
      <c r="C195" s="7"/>
      <c r="D195" s="7"/>
      <c r="E195" s="7"/>
      <c r="F195" s="7"/>
      <c r="G195" s="7"/>
      <c r="H195" s="7"/>
      <c r="I195" s="7"/>
      <c r="J195" s="7"/>
      <c r="K195" s="7"/>
      <c r="L195" s="7"/>
      <c r="M195" s="7"/>
      <c r="N195" s="7"/>
      <c r="O195" s="7"/>
      <c r="P195" s="7"/>
      <c r="Q195" s="7"/>
      <c r="R195" s="7"/>
      <c r="S195" s="117">
        <v>194</v>
      </c>
      <c r="T195" s="118">
        <v>79887921808.221405</v>
      </c>
      <c r="U195" s="7"/>
      <c r="V195" s="7"/>
      <c r="W195" s="7"/>
      <c r="X195" s="7"/>
    </row>
    <row r="196" spans="1:24" ht="15.5" x14ac:dyDescent="0.35">
      <c r="A196" s="7"/>
      <c r="B196" s="7"/>
      <c r="C196" s="7"/>
      <c r="D196" s="7"/>
      <c r="E196" s="7"/>
      <c r="F196" s="7"/>
      <c r="G196" s="7"/>
      <c r="H196" s="7"/>
      <c r="I196" s="7"/>
      <c r="J196" s="7"/>
      <c r="K196" s="7"/>
      <c r="L196" s="7"/>
      <c r="M196" s="7"/>
      <c r="N196" s="7"/>
      <c r="O196" s="7"/>
      <c r="P196" s="7"/>
      <c r="Q196" s="7"/>
      <c r="R196" s="7"/>
      <c r="S196" s="117">
        <v>195</v>
      </c>
      <c r="T196" s="118">
        <v>118936423254.51263</v>
      </c>
      <c r="U196" s="7"/>
      <c r="V196" s="7"/>
      <c r="W196" s="7"/>
      <c r="X196" s="7"/>
    </row>
    <row r="197" spans="1:24" ht="15.5" x14ac:dyDescent="0.35">
      <c r="A197" s="7"/>
      <c r="B197" s="7"/>
      <c r="C197" s="7"/>
      <c r="D197" s="7"/>
      <c r="E197" s="7"/>
      <c r="F197" s="7"/>
      <c r="G197" s="7"/>
      <c r="H197" s="7"/>
      <c r="I197" s="7"/>
      <c r="J197" s="7"/>
      <c r="K197" s="7"/>
      <c r="L197" s="7"/>
      <c r="M197" s="7"/>
      <c r="N197" s="7"/>
      <c r="O197" s="7"/>
      <c r="P197" s="7"/>
      <c r="Q197" s="7"/>
      <c r="R197" s="7"/>
      <c r="S197" s="117">
        <v>196</v>
      </c>
      <c r="T197" s="118">
        <v>159064672984.24927</v>
      </c>
      <c r="U197" s="7"/>
      <c r="V197" s="7"/>
      <c r="W197" s="7"/>
      <c r="X197" s="7"/>
    </row>
    <row r="198" spans="1:24" ht="15.5" x14ac:dyDescent="0.35">
      <c r="A198" s="7"/>
      <c r="B198" s="7"/>
      <c r="C198" s="7"/>
      <c r="D198" s="7"/>
      <c r="E198" s="7"/>
      <c r="F198" s="7"/>
      <c r="G198" s="7"/>
      <c r="H198" s="7"/>
      <c r="I198" s="7"/>
      <c r="J198" s="7"/>
      <c r="K198" s="7"/>
      <c r="L198" s="7"/>
      <c r="M198" s="7"/>
      <c r="N198" s="7"/>
      <c r="O198" s="7"/>
      <c r="P198" s="7"/>
      <c r="Q198" s="7"/>
      <c r="R198" s="7"/>
      <c r="S198" s="117">
        <v>197</v>
      </c>
      <c r="T198" s="118">
        <v>60826579075.67514</v>
      </c>
      <c r="U198" s="7"/>
      <c r="V198" s="7"/>
      <c r="W198" s="7"/>
      <c r="X198" s="7"/>
    </row>
    <row r="199" spans="1:24" ht="15.5" x14ac:dyDescent="0.35">
      <c r="A199" s="7"/>
      <c r="B199" s="7"/>
      <c r="C199" s="7"/>
      <c r="D199" s="7"/>
      <c r="E199" s="7"/>
      <c r="F199" s="7"/>
      <c r="G199" s="7"/>
      <c r="H199" s="7"/>
      <c r="I199" s="7"/>
      <c r="J199" s="7"/>
      <c r="K199" s="7"/>
      <c r="L199" s="7"/>
      <c r="M199" s="7"/>
      <c r="N199" s="7"/>
      <c r="O199" s="7"/>
      <c r="P199" s="7"/>
      <c r="Q199" s="7"/>
      <c r="R199" s="7"/>
      <c r="S199" s="117">
        <v>198</v>
      </c>
      <c r="T199" s="118">
        <v>56069184908.437637</v>
      </c>
      <c r="U199" s="7"/>
      <c r="V199" s="7"/>
      <c r="W199" s="7"/>
      <c r="X199" s="7"/>
    </row>
    <row r="200" spans="1:24" ht="15.5" x14ac:dyDescent="0.35">
      <c r="A200" s="7"/>
      <c r="B200" s="7"/>
      <c r="C200" s="7"/>
      <c r="D200" s="7"/>
      <c r="E200" s="7"/>
      <c r="F200" s="7"/>
      <c r="G200" s="7"/>
      <c r="H200" s="7"/>
      <c r="I200" s="7"/>
      <c r="J200" s="7"/>
      <c r="K200" s="7"/>
      <c r="L200" s="7"/>
      <c r="M200" s="7"/>
      <c r="N200" s="7"/>
      <c r="O200" s="7"/>
      <c r="P200" s="7"/>
      <c r="Q200" s="7"/>
      <c r="R200" s="7"/>
      <c r="S200" s="117">
        <v>199</v>
      </c>
      <c r="T200" s="118">
        <v>96888070028.669113</v>
      </c>
      <c r="U200" s="7"/>
      <c r="V200" s="7"/>
      <c r="W200" s="7"/>
      <c r="X200" s="7"/>
    </row>
    <row r="201" spans="1:24" ht="15.5" x14ac:dyDescent="0.35">
      <c r="A201" s="7"/>
      <c r="B201" s="7"/>
      <c r="C201" s="7"/>
      <c r="D201" s="7"/>
      <c r="E201" s="7"/>
      <c r="F201" s="7"/>
      <c r="G201" s="7"/>
      <c r="H201" s="7"/>
      <c r="I201" s="7"/>
      <c r="J201" s="7"/>
      <c r="K201" s="7"/>
      <c r="L201" s="7"/>
      <c r="M201" s="7"/>
      <c r="N201" s="7"/>
      <c r="O201" s="7"/>
      <c r="P201" s="7"/>
      <c r="Q201" s="7"/>
      <c r="R201" s="7"/>
      <c r="S201" s="117">
        <v>200</v>
      </c>
      <c r="T201" s="118">
        <v>71520731408.178802</v>
      </c>
      <c r="U201" s="7"/>
      <c r="V201" s="7"/>
      <c r="W201" s="7"/>
      <c r="X201" s="7"/>
    </row>
    <row r="202" spans="1:24" ht="15.5" x14ac:dyDescent="0.35">
      <c r="A202" s="7"/>
      <c r="B202" s="7"/>
      <c r="C202" s="7"/>
      <c r="D202" s="7"/>
      <c r="E202" s="7"/>
      <c r="F202" s="7"/>
      <c r="G202" s="7"/>
      <c r="H202" s="7"/>
      <c r="I202" s="7"/>
      <c r="J202" s="7"/>
      <c r="K202" s="7"/>
      <c r="L202" s="7"/>
      <c r="M202" s="7"/>
      <c r="N202" s="7"/>
      <c r="O202" s="7"/>
      <c r="P202" s="7"/>
      <c r="Q202" s="7"/>
      <c r="R202" s="7"/>
      <c r="S202" s="117">
        <v>201</v>
      </c>
      <c r="T202" s="118">
        <v>83639842405.96051</v>
      </c>
      <c r="U202" s="7"/>
      <c r="V202" s="7"/>
      <c r="W202" s="7"/>
      <c r="X202" s="7"/>
    </row>
    <row r="203" spans="1:24" ht="15.5" x14ac:dyDescent="0.35">
      <c r="A203" s="7"/>
      <c r="B203" s="7"/>
      <c r="C203" s="7"/>
      <c r="D203" s="7"/>
      <c r="E203" s="7"/>
      <c r="F203" s="7"/>
      <c r="G203" s="7"/>
      <c r="H203" s="7"/>
      <c r="I203" s="7"/>
      <c r="J203" s="7"/>
      <c r="K203" s="7"/>
      <c r="L203" s="7"/>
      <c r="M203" s="7"/>
      <c r="N203" s="7"/>
      <c r="O203" s="7"/>
      <c r="P203" s="7"/>
      <c r="Q203" s="7"/>
      <c r="R203" s="7"/>
      <c r="S203" s="117">
        <v>202</v>
      </c>
      <c r="T203" s="118">
        <v>100749176830.1756</v>
      </c>
      <c r="U203" s="7"/>
      <c r="V203" s="7"/>
      <c r="W203" s="7"/>
      <c r="X203" s="7"/>
    </row>
    <row r="204" spans="1:24" ht="15.5" x14ac:dyDescent="0.35">
      <c r="A204" s="7"/>
      <c r="B204" s="7"/>
      <c r="C204" s="7"/>
      <c r="D204" s="7"/>
      <c r="E204" s="7"/>
      <c r="F204" s="7"/>
      <c r="G204" s="7"/>
      <c r="H204" s="7"/>
      <c r="I204" s="7"/>
      <c r="J204" s="7"/>
      <c r="K204" s="7"/>
      <c r="L204" s="7"/>
      <c r="M204" s="7"/>
      <c r="N204" s="7"/>
      <c r="O204" s="7"/>
      <c r="P204" s="7"/>
      <c r="Q204" s="7"/>
      <c r="R204" s="7"/>
      <c r="S204" s="117">
        <v>203</v>
      </c>
      <c r="T204" s="118">
        <v>204268609197.60352</v>
      </c>
      <c r="U204" s="7"/>
      <c r="V204" s="7"/>
      <c r="W204" s="7"/>
      <c r="X204" s="7"/>
    </row>
    <row r="205" spans="1:24" ht="15.5" x14ac:dyDescent="0.35">
      <c r="A205" s="7"/>
      <c r="B205" s="7"/>
      <c r="C205" s="7"/>
      <c r="D205" s="7"/>
      <c r="E205" s="7"/>
      <c r="F205" s="7"/>
      <c r="G205" s="7"/>
      <c r="H205" s="7"/>
      <c r="I205" s="7"/>
      <c r="J205" s="7"/>
      <c r="K205" s="7"/>
      <c r="L205" s="7"/>
      <c r="M205" s="7"/>
      <c r="N205" s="7"/>
      <c r="O205" s="7"/>
      <c r="P205" s="7"/>
      <c r="Q205" s="7"/>
      <c r="R205" s="7"/>
      <c r="S205" s="117">
        <v>204</v>
      </c>
      <c r="T205" s="118">
        <v>82246185761.39328</v>
      </c>
      <c r="U205" s="7"/>
      <c r="V205" s="7"/>
      <c r="W205" s="7"/>
      <c r="X205" s="7"/>
    </row>
    <row r="206" spans="1:24" ht="15.5" x14ac:dyDescent="0.35">
      <c r="A206" s="7"/>
      <c r="B206" s="7"/>
      <c r="C206" s="7"/>
      <c r="D206" s="7"/>
      <c r="E206" s="7"/>
      <c r="F206" s="7"/>
      <c r="G206" s="7"/>
      <c r="H206" s="7"/>
      <c r="I206" s="7"/>
      <c r="J206" s="7"/>
      <c r="K206" s="7"/>
      <c r="L206" s="7"/>
      <c r="M206" s="7"/>
      <c r="N206" s="7"/>
      <c r="O206" s="7"/>
      <c r="P206" s="7"/>
      <c r="Q206" s="7"/>
      <c r="R206" s="7"/>
      <c r="S206" s="117">
        <v>205</v>
      </c>
      <c r="T206" s="118">
        <v>84578388144.82135</v>
      </c>
      <c r="U206" s="7"/>
      <c r="V206" s="7"/>
      <c r="W206" s="7"/>
      <c r="X206" s="7"/>
    </row>
    <row r="207" spans="1:24" ht="15.5" x14ac:dyDescent="0.35">
      <c r="A207" s="7"/>
      <c r="B207" s="7"/>
      <c r="C207" s="7"/>
      <c r="D207" s="7"/>
      <c r="E207" s="7"/>
      <c r="F207" s="7"/>
      <c r="G207" s="7"/>
      <c r="H207" s="7"/>
      <c r="I207" s="7"/>
      <c r="J207" s="7"/>
      <c r="K207" s="7"/>
      <c r="L207" s="7"/>
      <c r="M207" s="7"/>
      <c r="N207" s="7"/>
      <c r="O207" s="7"/>
      <c r="P207" s="7"/>
      <c r="Q207" s="7"/>
      <c r="R207" s="7"/>
      <c r="S207" s="117">
        <v>206</v>
      </c>
      <c r="T207" s="118">
        <v>132221766624.36914</v>
      </c>
      <c r="U207" s="7"/>
      <c r="V207" s="7"/>
      <c r="W207" s="7"/>
      <c r="X207" s="7"/>
    </row>
    <row r="208" spans="1:24" ht="15.5" x14ac:dyDescent="0.35">
      <c r="A208" s="7"/>
      <c r="B208" s="7"/>
      <c r="C208" s="7"/>
      <c r="D208" s="7"/>
      <c r="E208" s="7"/>
      <c r="F208" s="7"/>
      <c r="G208" s="7"/>
      <c r="H208" s="7"/>
      <c r="I208" s="7"/>
      <c r="J208" s="7"/>
      <c r="K208" s="7"/>
      <c r="L208" s="7"/>
      <c r="M208" s="7"/>
      <c r="N208" s="7"/>
      <c r="O208" s="7"/>
      <c r="P208" s="7"/>
      <c r="Q208" s="7"/>
      <c r="R208" s="7"/>
      <c r="S208" s="117">
        <v>207</v>
      </c>
      <c r="T208" s="118">
        <v>73662487697.834625</v>
      </c>
      <c r="U208" s="7"/>
      <c r="V208" s="7"/>
      <c r="W208" s="7"/>
      <c r="X208" s="7"/>
    </row>
    <row r="209" spans="1:24" ht="15.5" x14ac:dyDescent="0.35">
      <c r="A209" s="7"/>
      <c r="B209" s="7"/>
      <c r="C209" s="7"/>
      <c r="D209" s="7"/>
      <c r="E209" s="7"/>
      <c r="F209" s="7"/>
      <c r="G209" s="7"/>
      <c r="H209" s="7"/>
      <c r="I209" s="7"/>
      <c r="J209" s="7"/>
      <c r="K209" s="7"/>
      <c r="L209" s="7"/>
      <c r="M209" s="7"/>
      <c r="N209" s="7"/>
      <c r="O209" s="7"/>
      <c r="P209" s="7"/>
      <c r="Q209" s="7"/>
      <c r="R209" s="7"/>
      <c r="S209" s="117">
        <v>208</v>
      </c>
      <c r="T209" s="118">
        <v>142387159538.98273</v>
      </c>
      <c r="U209" s="7"/>
      <c r="V209" s="7"/>
      <c r="W209" s="7"/>
      <c r="X209" s="7"/>
    </row>
    <row r="210" spans="1:24" ht="15.5" x14ac:dyDescent="0.35">
      <c r="A210" s="7"/>
      <c r="B210" s="7"/>
      <c r="C210" s="7"/>
      <c r="D210" s="7"/>
      <c r="E210" s="7"/>
      <c r="F210" s="7"/>
      <c r="G210" s="7"/>
      <c r="H210" s="7"/>
      <c r="I210" s="7"/>
      <c r="J210" s="7"/>
      <c r="K210" s="7"/>
      <c r="L210" s="7"/>
      <c r="M210" s="7"/>
      <c r="N210" s="7"/>
      <c r="O210" s="7"/>
      <c r="P210" s="7"/>
      <c r="Q210" s="7"/>
      <c r="R210" s="7"/>
      <c r="S210" s="117">
        <v>209</v>
      </c>
      <c r="T210" s="118">
        <v>116212639013.46234</v>
      </c>
      <c r="U210" s="7"/>
      <c r="V210" s="7"/>
      <c r="W210" s="7"/>
      <c r="X210" s="7"/>
    </row>
    <row r="211" spans="1:24" ht="15.5" x14ac:dyDescent="0.35">
      <c r="A211" s="7"/>
      <c r="B211" s="7"/>
      <c r="C211" s="7"/>
      <c r="D211" s="7"/>
      <c r="E211" s="7"/>
      <c r="F211" s="7"/>
      <c r="G211" s="7"/>
      <c r="H211" s="7"/>
      <c r="I211" s="7"/>
      <c r="J211" s="7"/>
      <c r="K211" s="7"/>
      <c r="L211" s="7"/>
      <c r="M211" s="7"/>
      <c r="N211" s="7"/>
      <c r="O211" s="7"/>
      <c r="P211" s="7"/>
      <c r="Q211" s="7"/>
      <c r="R211" s="7"/>
      <c r="S211" s="117">
        <v>210</v>
      </c>
      <c r="T211" s="118">
        <v>77446252151.172501</v>
      </c>
      <c r="U211" s="7"/>
      <c r="V211" s="7"/>
      <c r="W211" s="7"/>
      <c r="X211" s="7"/>
    </row>
    <row r="212" spans="1:24" ht="15.5" x14ac:dyDescent="0.35">
      <c r="A212" s="7"/>
      <c r="B212" s="7"/>
      <c r="C212" s="7"/>
      <c r="D212" s="7"/>
      <c r="E212" s="7"/>
      <c r="F212" s="7"/>
      <c r="G212" s="7"/>
      <c r="H212" s="7"/>
      <c r="I212" s="7"/>
      <c r="J212" s="7"/>
      <c r="K212" s="7"/>
      <c r="L212" s="7"/>
      <c r="M212" s="7"/>
      <c r="N212" s="7"/>
      <c r="O212" s="7"/>
      <c r="P212" s="7"/>
      <c r="Q212" s="7"/>
      <c r="R212" s="7"/>
      <c r="S212" s="117">
        <v>211</v>
      </c>
      <c r="T212" s="118">
        <v>102808553501.45987</v>
      </c>
      <c r="U212" s="7"/>
      <c r="V212" s="7"/>
      <c r="W212" s="7"/>
      <c r="X212" s="7"/>
    </row>
    <row r="213" spans="1:24" ht="15.5" x14ac:dyDescent="0.35">
      <c r="A213" s="7"/>
      <c r="B213" s="7"/>
      <c r="C213" s="7"/>
      <c r="D213" s="7"/>
      <c r="E213" s="7"/>
      <c r="F213" s="7"/>
      <c r="G213" s="7"/>
      <c r="H213" s="7"/>
      <c r="I213" s="7"/>
      <c r="J213" s="7"/>
      <c r="K213" s="7"/>
      <c r="L213" s="7"/>
      <c r="M213" s="7"/>
      <c r="N213" s="7"/>
      <c r="O213" s="7"/>
      <c r="P213" s="7"/>
      <c r="Q213" s="7"/>
      <c r="R213" s="7"/>
      <c r="S213" s="117">
        <v>212</v>
      </c>
      <c r="T213" s="118">
        <v>76489387898.023941</v>
      </c>
      <c r="U213" s="7"/>
      <c r="V213" s="7"/>
      <c r="W213" s="7"/>
      <c r="X213" s="7"/>
    </row>
    <row r="214" spans="1:24" ht="15.5" x14ac:dyDescent="0.35">
      <c r="A214" s="7"/>
      <c r="B214" s="7"/>
      <c r="C214" s="7"/>
      <c r="D214" s="7"/>
      <c r="E214" s="7"/>
      <c r="F214" s="7"/>
      <c r="G214" s="7"/>
      <c r="H214" s="7"/>
      <c r="I214" s="7"/>
      <c r="J214" s="7"/>
      <c r="K214" s="7"/>
      <c r="L214" s="7"/>
      <c r="M214" s="7"/>
      <c r="N214" s="7"/>
      <c r="O214" s="7"/>
      <c r="P214" s="7"/>
      <c r="Q214" s="7"/>
      <c r="R214" s="7"/>
      <c r="S214" s="117">
        <v>213</v>
      </c>
      <c r="T214" s="118">
        <v>114562901987.56917</v>
      </c>
      <c r="U214" s="7"/>
      <c r="V214" s="7"/>
      <c r="W214" s="7"/>
      <c r="X214" s="7"/>
    </row>
    <row r="215" spans="1:24" ht="15.5" x14ac:dyDescent="0.35">
      <c r="A215" s="7"/>
      <c r="B215" s="7"/>
      <c r="C215" s="7"/>
      <c r="D215" s="7"/>
      <c r="E215" s="7"/>
      <c r="F215" s="7"/>
      <c r="G215" s="7"/>
      <c r="H215" s="7"/>
      <c r="I215" s="7"/>
      <c r="J215" s="7"/>
      <c r="K215" s="7"/>
      <c r="L215" s="7"/>
      <c r="M215" s="7"/>
      <c r="N215" s="7"/>
      <c r="O215" s="7"/>
      <c r="P215" s="7"/>
      <c r="Q215" s="7"/>
      <c r="R215" s="7"/>
      <c r="S215" s="117">
        <v>214</v>
      </c>
      <c r="T215" s="118">
        <v>81591881132.534943</v>
      </c>
      <c r="U215" s="7"/>
      <c r="V215" s="7"/>
      <c r="W215" s="7"/>
      <c r="X215" s="7"/>
    </row>
    <row r="216" spans="1:24" ht="15.5" x14ac:dyDescent="0.35">
      <c r="A216" s="7"/>
      <c r="B216" s="7"/>
      <c r="C216" s="7"/>
      <c r="D216" s="7"/>
      <c r="E216" s="7"/>
      <c r="F216" s="7"/>
      <c r="G216" s="7"/>
      <c r="H216" s="7"/>
      <c r="I216" s="7"/>
      <c r="J216" s="7"/>
      <c r="K216" s="7"/>
      <c r="L216" s="7"/>
      <c r="M216" s="7"/>
      <c r="N216" s="7"/>
      <c r="O216" s="7"/>
      <c r="P216" s="7"/>
      <c r="Q216" s="7"/>
      <c r="R216" s="7"/>
      <c r="S216" s="117">
        <v>215</v>
      </c>
      <c r="T216" s="118">
        <v>84495979381.81897</v>
      </c>
      <c r="U216" s="7"/>
      <c r="V216" s="7"/>
      <c r="W216" s="7"/>
      <c r="X216" s="7"/>
    </row>
    <row r="217" spans="1:24" ht="15.5" x14ac:dyDescent="0.35">
      <c r="A217" s="7"/>
      <c r="B217" s="7"/>
      <c r="C217" s="7"/>
      <c r="D217" s="7"/>
      <c r="E217" s="7"/>
      <c r="F217" s="7"/>
      <c r="G217" s="7"/>
      <c r="H217" s="7"/>
      <c r="I217" s="7"/>
      <c r="J217" s="7"/>
      <c r="K217" s="7"/>
      <c r="L217" s="7"/>
      <c r="M217" s="7"/>
      <c r="N217" s="7"/>
      <c r="O217" s="7"/>
      <c r="P217" s="7"/>
      <c r="Q217" s="7"/>
      <c r="R217" s="7"/>
      <c r="S217" s="117">
        <v>216</v>
      </c>
      <c r="T217" s="118">
        <v>84674883813.673096</v>
      </c>
      <c r="U217" s="7"/>
      <c r="V217" s="7"/>
      <c r="W217" s="7"/>
      <c r="X217" s="7"/>
    </row>
    <row r="218" spans="1:24" ht="15.5" x14ac:dyDescent="0.35">
      <c r="A218" s="7"/>
      <c r="B218" s="7"/>
      <c r="C218" s="7"/>
      <c r="D218" s="7"/>
      <c r="E218" s="7"/>
      <c r="F218" s="7"/>
      <c r="G218" s="7"/>
      <c r="H218" s="7"/>
      <c r="I218" s="7"/>
      <c r="J218" s="7"/>
      <c r="K218" s="7"/>
      <c r="L218" s="7"/>
      <c r="M218" s="7"/>
      <c r="N218" s="7"/>
      <c r="O218" s="7"/>
      <c r="P218" s="7"/>
      <c r="Q218" s="7"/>
      <c r="R218" s="7"/>
      <c r="S218" s="117">
        <v>217</v>
      </c>
      <c r="T218" s="118">
        <v>74271784708.684082</v>
      </c>
      <c r="U218" s="7"/>
      <c r="V218" s="7"/>
      <c r="W218" s="7"/>
      <c r="X218" s="7"/>
    </row>
    <row r="219" spans="1:24" ht="15.5" x14ac:dyDescent="0.35">
      <c r="A219" s="7"/>
      <c r="B219" s="7"/>
      <c r="C219" s="7"/>
      <c r="D219" s="7"/>
      <c r="E219" s="7"/>
      <c r="F219" s="7"/>
      <c r="G219" s="7"/>
      <c r="H219" s="7"/>
      <c r="I219" s="7"/>
      <c r="J219" s="7"/>
      <c r="K219" s="7"/>
      <c r="L219" s="7"/>
      <c r="M219" s="7"/>
      <c r="N219" s="7"/>
      <c r="O219" s="7"/>
      <c r="P219" s="7"/>
      <c r="Q219" s="7"/>
      <c r="R219" s="7"/>
      <c r="S219" s="117">
        <v>218</v>
      </c>
      <c r="T219" s="118">
        <v>79524978108.079865</v>
      </c>
      <c r="U219" s="7"/>
      <c r="V219" s="7"/>
      <c r="W219" s="7"/>
      <c r="X219" s="7"/>
    </row>
    <row r="220" spans="1:24" ht="15.5" x14ac:dyDescent="0.35">
      <c r="A220" s="7"/>
      <c r="B220" s="7"/>
      <c r="C220" s="7"/>
      <c r="D220" s="7"/>
      <c r="E220" s="7"/>
      <c r="F220" s="7"/>
      <c r="G220" s="7"/>
      <c r="H220" s="7"/>
      <c r="I220" s="7"/>
      <c r="J220" s="7"/>
      <c r="K220" s="7"/>
      <c r="L220" s="7"/>
      <c r="M220" s="7"/>
      <c r="N220" s="7"/>
      <c r="O220" s="7"/>
      <c r="P220" s="7"/>
      <c r="Q220" s="7"/>
      <c r="R220" s="7"/>
      <c r="S220" s="117">
        <v>219</v>
      </c>
      <c r="T220" s="118">
        <v>95869951691.857468</v>
      </c>
      <c r="U220" s="7"/>
      <c r="V220" s="7"/>
      <c r="W220" s="7"/>
      <c r="X220" s="7"/>
    </row>
    <row r="221" spans="1:24" ht="15.5" x14ac:dyDescent="0.35">
      <c r="A221" s="7"/>
      <c r="B221" s="7"/>
      <c r="C221" s="7"/>
      <c r="D221" s="7"/>
      <c r="E221" s="7"/>
      <c r="F221" s="7"/>
      <c r="G221" s="7"/>
      <c r="H221" s="7"/>
      <c r="I221" s="7"/>
      <c r="J221" s="7"/>
      <c r="K221" s="7"/>
      <c r="L221" s="7"/>
      <c r="M221" s="7"/>
      <c r="N221" s="7"/>
      <c r="O221" s="7"/>
      <c r="P221" s="7"/>
      <c r="Q221" s="7"/>
      <c r="R221" s="7"/>
      <c r="S221" s="117">
        <v>220</v>
      </c>
      <c r="T221" s="118">
        <v>87029759204.846848</v>
      </c>
      <c r="U221" s="7"/>
      <c r="V221" s="7"/>
      <c r="W221" s="7"/>
      <c r="X221" s="7"/>
    </row>
    <row r="222" spans="1:24" ht="15.5" x14ac:dyDescent="0.35">
      <c r="A222" s="7"/>
      <c r="B222" s="7"/>
      <c r="C222" s="7"/>
      <c r="D222" s="7"/>
      <c r="E222" s="7"/>
      <c r="F222" s="7"/>
      <c r="G222" s="7"/>
      <c r="H222" s="7"/>
      <c r="I222" s="7"/>
      <c r="J222" s="7"/>
      <c r="K222" s="7"/>
      <c r="L222" s="7"/>
      <c r="M222" s="7"/>
      <c r="N222" s="7"/>
      <c r="O222" s="7"/>
      <c r="P222" s="7"/>
      <c r="Q222" s="7"/>
      <c r="R222" s="7"/>
      <c r="S222" s="117">
        <v>221</v>
      </c>
      <c r="T222" s="118">
        <v>75676968742.147079</v>
      </c>
      <c r="U222" s="7"/>
      <c r="V222" s="7"/>
      <c r="W222" s="7"/>
      <c r="X222" s="7"/>
    </row>
    <row r="223" spans="1:24" ht="15.5" x14ac:dyDescent="0.35">
      <c r="A223" s="7"/>
      <c r="B223" s="7"/>
      <c r="C223" s="7"/>
      <c r="D223" s="7"/>
      <c r="E223" s="7"/>
      <c r="F223" s="7"/>
      <c r="G223" s="7"/>
      <c r="H223" s="7"/>
      <c r="I223" s="7"/>
      <c r="J223" s="7"/>
      <c r="K223" s="7"/>
      <c r="L223" s="7"/>
      <c r="M223" s="7"/>
      <c r="N223" s="7"/>
      <c r="O223" s="7"/>
      <c r="P223" s="7"/>
      <c r="Q223" s="7"/>
      <c r="R223" s="7"/>
      <c r="S223" s="117">
        <v>222</v>
      </c>
      <c r="T223" s="118">
        <v>104309128357.79424</v>
      </c>
      <c r="U223" s="7"/>
      <c r="V223" s="7"/>
      <c r="W223" s="7"/>
      <c r="X223" s="7"/>
    </row>
    <row r="224" spans="1:24" ht="15.5" x14ac:dyDescent="0.35">
      <c r="A224" s="7"/>
      <c r="B224" s="7"/>
      <c r="C224" s="7"/>
      <c r="D224" s="7"/>
      <c r="E224" s="7"/>
      <c r="F224" s="7"/>
      <c r="G224" s="7"/>
      <c r="H224" s="7"/>
      <c r="I224" s="7"/>
      <c r="J224" s="7"/>
      <c r="K224" s="7"/>
      <c r="L224" s="7"/>
      <c r="M224" s="7"/>
      <c r="N224" s="7"/>
      <c r="O224" s="7"/>
      <c r="P224" s="7"/>
      <c r="Q224" s="7"/>
      <c r="R224" s="7"/>
      <c r="S224" s="117">
        <v>223</v>
      </c>
      <c r="T224" s="118">
        <v>90409159097.987106</v>
      </c>
      <c r="U224" s="7"/>
      <c r="V224" s="7"/>
      <c r="W224" s="7"/>
      <c r="X224" s="7"/>
    </row>
    <row r="225" spans="1:24" ht="15.5" x14ac:dyDescent="0.35">
      <c r="A225" s="7"/>
      <c r="B225" s="7"/>
      <c r="C225" s="7"/>
      <c r="D225" s="7"/>
      <c r="E225" s="7"/>
      <c r="F225" s="7"/>
      <c r="G225" s="7"/>
      <c r="H225" s="7"/>
      <c r="I225" s="7"/>
      <c r="J225" s="7"/>
      <c r="K225" s="7"/>
      <c r="L225" s="7"/>
      <c r="M225" s="7"/>
      <c r="N225" s="7"/>
      <c r="O225" s="7"/>
      <c r="P225" s="7"/>
      <c r="Q225" s="7"/>
      <c r="R225" s="7"/>
      <c r="S225" s="117">
        <v>224</v>
      </c>
      <c r="T225" s="118">
        <v>99596549316.767792</v>
      </c>
      <c r="U225" s="7"/>
      <c r="V225" s="7"/>
      <c r="W225" s="7"/>
      <c r="X225" s="7"/>
    </row>
    <row r="226" spans="1:24" ht="15.5" x14ac:dyDescent="0.35">
      <c r="A226" s="7"/>
      <c r="B226" s="7"/>
      <c r="C226" s="7"/>
      <c r="D226" s="7"/>
      <c r="E226" s="7"/>
      <c r="F226" s="7"/>
      <c r="G226" s="7"/>
      <c r="H226" s="7"/>
      <c r="I226" s="7"/>
      <c r="J226" s="7"/>
      <c r="K226" s="7"/>
      <c r="L226" s="7"/>
      <c r="M226" s="7"/>
      <c r="N226" s="7"/>
      <c r="O226" s="7"/>
      <c r="P226" s="7"/>
      <c r="Q226" s="7"/>
      <c r="R226" s="7"/>
      <c r="S226" s="117">
        <v>225</v>
      </c>
      <c r="T226" s="118">
        <v>93082587722.250305</v>
      </c>
      <c r="U226" s="7"/>
      <c r="V226" s="7"/>
      <c r="W226" s="7"/>
      <c r="X226" s="7"/>
    </row>
    <row r="227" spans="1:24" ht="15.5" x14ac:dyDescent="0.35">
      <c r="A227" s="7"/>
      <c r="B227" s="7"/>
      <c r="C227" s="7"/>
      <c r="D227" s="7"/>
      <c r="E227" s="7"/>
      <c r="F227" s="7"/>
      <c r="G227" s="7"/>
      <c r="H227" s="7"/>
      <c r="I227" s="7"/>
      <c r="J227" s="7"/>
      <c r="K227" s="7"/>
      <c r="L227" s="7"/>
      <c r="M227" s="7"/>
      <c r="N227" s="7"/>
      <c r="O227" s="7"/>
      <c r="P227" s="7"/>
      <c r="Q227" s="7"/>
      <c r="R227" s="7"/>
      <c r="S227" s="117">
        <v>226</v>
      </c>
      <c r="T227" s="118">
        <v>63065412892.672775</v>
      </c>
      <c r="U227" s="7"/>
      <c r="V227" s="7"/>
      <c r="W227" s="7"/>
      <c r="X227" s="7"/>
    </row>
    <row r="228" spans="1:24" ht="15.5" x14ac:dyDescent="0.35">
      <c r="A228" s="7"/>
      <c r="B228" s="7"/>
      <c r="C228" s="7"/>
      <c r="D228" s="7"/>
      <c r="E228" s="7"/>
      <c r="F228" s="7"/>
      <c r="G228" s="7"/>
      <c r="H228" s="7"/>
      <c r="I228" s="7"/>
      <c r="J228" s="7"/>
      <c r="K228" s="7"/>
      <c r="L228" s="7"/>
      <c r="M228" s="7"/>
      <c r="N228" s="7"/>
      <c r="O228" s="7"/>
      <c r="P228" s="7"/>
      <c r="Q228" s="7"/>
      <c r="R228" s="7"/>
      <c r="S228" s="117">
        <v>227</v>
      </c>
      <c r="T228" s="118">
        <v>86696086008.613678</v>
      </c>
      <c r="U228" s="7"/>
      <c r="V228" s="7"/>
      <c r="W228" s="7"/>
      <c r="X228" s="7"/>
    </row>
    <row r="229" spans="1:24" ht="15.5" x14ac:dyDescent="0.35">
      <c r="A229" s="7"/>
      <c r="B229" s="7"/>
      <c r="C229" s="7"/>
      <c r="D229" s="7"/>
      <c r="E229" s="7"/>
      <c r="F229" s="7"/>
      <c r="G229" s="7"/>
      <c r="H229" s="7"/>
      <c r="I229" s="7"/>
      <c r="J229" s="7"/>
      <c r="K229" s="7"/>
      <c r="L229" s="7"/>
      <c r="M229" s="7"/>
      <c r="N229" s="7"/>
      <c r="O229" s="7"/>
      <c r="P229" s="7"/>
      <c r="Q229" s="7"/>
      <c r="R229" s="7"/>
      <c r="S229" s="117">
        <v>228</v>
      </c>
      <c r="T229" s="118">
        <v>52374280594.991783</v>
      </c>
      <c r="U229" s="7"/>
      <c r="V229" s="7"/>
      <c r="W229" s="7"/>
      <c r="X229" s="7"/>
    </row>
    <row r="230" spans="1:24" ht="15.5" x14ac:dyDescent="0.35">
      <c r="A230" s="7"/>
      <c r="B230" s="7"/>
      <c r="C230" s="7"/>
      <c r="D230" s="7"/>
      <c r="E230" s="7"/>
      <c r="F230" s="7"/>
      <c r="G230" s="7"/>
      <c r="H230" s="7"/>
      <c r="I230" s="7"/>
      <c r="J230" s="7"/>
      <c r="K230" s="7"/>
      <c r="L230" s="7"/>
      <c r="M230" s="7"/>
      <c r="N230" s="7"/>
      <c r="O230" s="7"/>
      <c r="P230" s="7"/>
      <c r="Q230" s="7"/>
      <c r="R230" s="7"/>
      <c r="S230" s="117">
        <v>229</v>
      </c>
      <c r="T230" s="118">
        <v>80558703932.88443</v>
      </c>
      <c r="U230" s="7"/>
      <c r="V230" s="7"/>
      <c r="W230" s="7"/>
      <c r="X230" s="7"/>
    </row>
    <row r="231" spans="1:24" ht="15.5" x14ac:dyDescent="0.35">
      <c r="A231" s="7"/>
      <c r="B231" s="7"/>
      <c r="C231" s="7"/>
      <c r="D231" s="7"/>
      <c r="E231" s="7"/>
      <c r="F231" s="7"/>
      <c r="G231" s="7"/>
      <c r="H231" s="7"/>
      <c r="I231" s="7"/>
      <c r="J231" s="7"/>
      <c r="K231" s="7"/>
      <c r="L231" s="7"/>
      <c r="M231" s="7"/>
      <c r="N231" s="7"/>
      <c r="O231" s="7"/>
      <c r="P231" s="7"/>
      <c r="Q231" s="7"/>
      <c r="R231" s="7"/>
      <c r="S231" s="117">
        <v>230</v>
      </c>
      <c r="T231" s="118">
        <v>84582979934.479233</v>
      </c>
      <c r="U231" s="7"/>
      <c r="V231" s="7"/>
      <c r="W231" s="7"/>
      <c r="X231" s="7"/>
    </row>
    <row r="232" spans="1:24" ht="15.5" x14ac:dyDescent="0.35">
      <c r="A232" s="7"/>
      <c r="B232" s="7"/>
      <c r="C232" s="7"/>
      <c r="D232" s="7"/>
      <c r="E232" s="7"/>
      <c r="F232" s="7"/>
      <c r="G232" s="7"/>
      <c r="H232" s="7"/>
      <c r="I232" s="7"/>
      <c r="J232" s="7"/>
      <c r="K232" s="7"/>
      <c r="L232" s="7"/>
      <c r="M232" s="7"/>
      <c r="N232" s="7"/>
      <c r="O232" s="7"/>
      <c r="P232" s="7"/>
      <c r="Q232" s="7"/>
      <c r="R232" s="7"/>
      <c r="S232" s="117">
        <v>231</v>
      </c>
      <c r="T232" s="118">
        <v>129277317264.95676</v>
      </c>
      <c r="U232" s="7"/>
      <c r="V232" s="7"/>
      <c r="W232" s="7"/>
      <c r="X232" s="7"/>
    </row>
    <row r="233" spans="1:24" ht="15.5" x14ac:dyDescent="0.35">
      <c r="A233" s="7"/>
      <c r="B233" s="7"/>
      <c r="C233" s="7"/>
      <c r="D233" s="7"/>
      <c r="E233" s="7"/>
      <c r="F233" s="7"/>
      <c r="G233" s="7"/>
      <c r="H233" s="7"/>
      <c r="I233" s="7"/>
      <c r="J233" s="7"/>
      <c r="K233" s="7"/>
      <c r="L233" s="7"/>
      <c r="M233" s="7"/>
      <c r="N233" s="7"/>
      <c r="O233" s="7"/>
      <c r="P233" s="7"/>
      <c r="Q233" s="7"/>
      <c r="R233" s="7"/>
      <c r="S233" s="117">
        <v>232</v>
      </c>
      <c r="T233" s="118">
        <v>60859163615.533798</v>
      </c>
      <c r="U233" s="7"/>
      <c r="V233" s="7"/>
      <c r="W233" s="7"/>
      <c r="X233" s="7"/>
    </row>
    <row r="234" spans="1:24" ht="15.5" x14ac:dyDescent="0.35">
      <c r="A234" s="7"/>
      <c r="B234" s="7"/>
      <c r="C234" s="7"/>
      <c r="D234" s="7"/>
      <c r="E234" s="7"/>
      <c r="F234" s="7"/>
      <c r="G234" s="7"/>
      <c r="H234" s="7"/>
      <c r="I234" s="7"/>
      <c r="J234" s="7"/>
      <c r="K234" s="7"/>
      <c r="L234" s="7"/>
      <c r="M234" s="7"/>
      <c r="N234" s="7"/>
      <c r="O234" s="7"/>
      <c r="P234" s="7"/>
      <c r="Q234" s="7"/>
      <c r="R234" s="7"/>
      <c r="S234" s="117">
        <v>233</v>
      </c>
      <c r="T234" s="118">
        <v>91656856519.914505</v>
      </c>
      <c r="U234" s="7"/>
      <c r="V234" s="7"/>
      <c r="W234" s="7"/>
      <c r="X234" s="7"/>
    </row>
    <row r="235" spans="1:24" ht="15.5" x14ac:dyDescent="0.35">
      <c r="A235" s="7"/>
      <c r="B235" s="7"/>
      <c r="C235" s="7"/>
      <c r="D235" s="7"/>
      <c r="E235" s="7"/>
      <c r="F235" s="7"/>
      <c r="G235" s="7"/>
      <c r="H235" s="7"/>
      <c r="I235" s="7"/>
      <c r="J235" s="7"/>
      <c r="K235" s="7"/>
      <c r="L235" s="7"/>
      <c r="M235" s="7"/>
      <c r="N235" s="7"/>
      <c r="O235" s="7"/>
      <c r="P235" s="7"/>
      <c r="Q235" s="7"/>
      <c r="R235" s="7"/>
      <c r="S235" s="117">
        <v>234</v>
      </c>
      <c r="T235" s="118">
        <v>72859962360.597473</v>
      </c>
      <c r="U235" s="7"/>
      <c r="V235" s="7"/>
      <c r="W235" s="7"/>
      <c r="X235" s="7"/>
    </row>
    <row r="236" spans="1:24" ht="15.5" x14ac:dyDescent="0.35">
      <c r="A236" s="7"/>
      <c r="B236" s="7"/>
      <c r="C236" s="7"/>
      <c r="D236" s="7"/>
      <c r="E236" s="7"/>
      <c r="F236" s="7"/>
      <c r="G236" s="7"/>
      <c r="H236" s="7"/>
      <c r="I236" s="7"/>
      <c r="J236" s="7"/>
      <c r="K236" s="7"/>
      <c r="L236" s="7"/>
      <c r="M236" s="7"/>
      <c r="N236" s="7"/>
      <c r="O236" s="7"/>
      <c r="P236" s="7"/>
      <c r="Q236" s="7"/>
      <c r="R236" s="7"/>
      <c r="S236" s="117">
        <v>235</v>
      </c>
      <c r="T236" s="118">
        <v>121139070518.43445</v>
      </c>
      <c r="U236" s="7"/>
      <c r="V236" s="7"/>
      <c r="W236" s="7"/>
      <c r="X236" s="7"/>
    </row>
    <row r="237" spans="1:24" ht="15.5" x14ac:dyDescent="0.35">
      <c r="A237" s="7"/>
      <c r="B237" s="7"/>
      <c r="C237" s="7"/>
      <c r="D237" s="7"/>
      <c r="E237" s="7"/>
      <c r="F237" s="7"/>
      <c r="G237" s="7"/>
      <c r="H237" s="7"/>
      <c r="I237" s="7"/>
      <c r="J237" s="7"/>
      <c r="K237" s="7"/>
      <c r="L237" s="7"/>
      <c r="M237" s="7"/>
      <c r="N237" s="7"/>
      <c r="O237" s="7"/>
      <c r="P237" s="7"/>
      <c r="Q237" s="7"/>
      <c r="R237" s="7"/>
      <c r="S237" s="117">
        <v>236</v>
      </c>
      <c r="T237" s="118">
        <v>101813927748.13226</v>
      </c>
      <c r="U237" s="7"/>
      <c r="V237" s="7"/>
      <c r="W237" s="7"/>
      <c r="X237" s="7"/>
    </row>
    <row r="238" spans="1:24" ht="15.5" x14ac:dyDescent="0.35">
      <c r="A238" s="7"/>
      <c r="B238" s="7"/>
      <c r="C238" s="7"/>
      <c r="D238" s="7"/>
      <c r="E238" s="7"/>
      <c r="F238" s="7"/>
      <c r="G238" s="7"/>
      <c r="H238" s="7"/>
      <c r="I238" s="7"/>
      <c r="J238" s="7"/>
      <c r="K238" s="7"/>
      <c r="L238" s="7"/>
      <c r="M238" s="7"/>
      <c r="N238" s="7"/>
      <c r="O238" s="7"/>
      <c r="P238" s="7"/>
      <c r="Q238" s="7"/>
      <c r="R238" s="7"/>
      <c r="S238" s="117">
        <v>237</v>
      </c>
      <c r="T238" s="118">
        <v>134328297860.90259</v>
      </c>
      <c r="U238" s="7"/>
      <c r="V238" s="7"/>
      <c r="W238" s="7"/>
      <c r="X238" s="7"/>
    </row>
    <row r="239" spans="1:24" ht="15.5" x14ac:dyDescent="0.35">
      <c r="A239" s="7"/>
      <c r="B239" s="7"/>
      <c r="C239" s="7"/>
      <c r="D239" s="7"/>
      <c r="E239" s="7"/>
      <c r="F239" s="7"/>
      <c r="G239" s="7"/>
      <c r="H239" s="7"/>
      <c r="I239" s="7"/>
      <c r="J239" s="7"/>
      <c r="K239" s="7"/>
      <c r="L239" s="7"/>
      <c r="M239" s="7"/>
      <c r="N239" s="7"/>
      <c r="O239" s="7"/>
      <c r="P239" s="7"/>
      <c r="Q239" s="7"/>
      <c r="R239" s="7"/>
      <c r="S239" s="117">
        <v>238</v>
      </c>
      <c r="T239" s="118">
        <v>82075061678.871429</v>
      </c>
      <c r="U239" s="7"/>
      <c r="V239" s="7"/>
      <c r="W239" s="7"/>
      <c r="X239" s="7"/>
    </row>
    <row r="240" spans="1:24" ht="15.5" x14ac:dyDescent="0.35">
      <c r="A240" s="7"/>
      <c r="B240" s="7"/>
      <c r="C240" s="7"/>
      <c r="D240" s="7"/>
      <c r="E240" s="7"/>
      <c r="F240" s="7"/>
      <c r="G240" s="7"/>
      <c r="H240" s="7"/>
      <c r="I240" s="7"/>
      <c r="J240" s="7"/>
      <c r="K240" s="7"/>
      <c r="L240" s="7"/>
      <c r="M240" s="7"/>
      <c r="N240" s="7"/>
      <c r="O240" s="7"/>
      <c r="P240" s="7"/>
      <c r="Q240" s="7"/>
      <c r="R240" s="7"/>
      <c r="S240" s="117">
        <v>239</v>
      </c>
      <c r="T240" s="118">
        <v>146681305500.69434</v>
      </c>
      <c r="U240" s="7"/>
      <c r="V240" s="7"/>
      <c r="W240" s="7"/>
      <c r="X240" s="7"/>
    </row>
    <row r="241" spans="1:24" ht="15.5" x14ac:dyDescent="0.35">
      <c r="A241" s="7"/>
      <c r="B241" s="7"/>
      <c r="C241" s="7"/>
      <c r="D241" s="7"/>
      <c r="E241" s="7"/>
      <c r="F241" s="7"/>
      <c r="G241" s="7"/>
      <c r="H241" s="7"/>
      <c r="I241" s="7"/>
      <c r="J241" s="7"/>
      <c r="K241" s="7"/>
      <c r="L241" s="7"/>
      <c r="M241" s="7"/>
      <c r="N241" s="7"/>
      <c r="O241" s="7"/>
      <c r="P241" s="7"/>
      <c r="Q241" s="7"/>
      <c r="R241" s="7"/>
      <c r="S241" s="117">
        <v>240</v>
      </c>
      <c r="T241" s="118">
        <v>269874640384.76239</v>
      </c>
      <c r="U241" s="7"/>
      <c r="V241" s="7"/>
      <c r="W241" s="7"/>
      <c r="X241" s="7"/>
    </row>
    <row r="242" spans="1:24" ht="15.5" x14ac:dyDescent="0.35">
      <c r="A242" s="7"/>
      <c r="B242" s="7"/>
      <c r="C242" s="7"/>
      <c r="D242" s="7"/>
      <c r="E242" s="7"/>
      <c r="F242" s="7"/>
      <c r="G242" s="7"/>
      <c r="H242" s="7"/>
      <c r="I242" s="7"/>
      <c r="J242" s="7"/>
      <c r="K242" s="7"/>
      <c r="L242" s="7"/>
      <c r="M242" s="7"/>
      <c r="N242" s="7"/>
      <c r="O242" s="7"/>
      <c r="P242" s="7"/>
      <c r="Q242" s="7"/>
      <c r="R242" s="7"/>
      <c r="S242" s="117">
        <v>241</v>
      </c>
      <c r="T242" s="118">
        <v>184743657140.74966</v>
      </c>
      <c r="U242" s="7"/>
      <c r="V242" s="7"/>
      <c r="W242" s="7"/>
      <c r="X242" s="7"/>
    </row>
    <row r="243" spans="1:24" ht="15.5" x14ac:dyDescent="0.35">
      <c r="A243" s="7"/>
      <c r="B243" s="7"/>
      <c r="C243" s="7"/>
      <c r="D243" s="7"/>
      <c r="E243" s="7"/>
      <c r="F243" s="7"/>
      <c r="G243" s="7"/>
      <c r="H243" s="7"/>
      <c r="I243" s="7"/>
      <c r="J243" s="7"/>
      <c r="K243" s="7"/>
      <c r="L243" s="7"/>
      <c r="M243" s="7"/>
      <c r="N243" s="7"/>
      <c r="O243" s="7"/>
      <c r="P243" s="7"/>
      <c r="Q243" s="7"/>
      <c r="R243" s="7"/>
      <c r="S243" s="117">
        <v>242</v>
      </c>
      <c r="T243" s="118">
        <v>112704710319.918</v>
      </c>
      <c r="U243" s="7"/>
      <c r="V243" s="7"/>
      <c r="W243" s="7"/>
      <c r="X243" s="7"/>
    </row>
    <row r="244" spans="1:24" ht="15.5" x14ac:dyDescent="0.35">
      <c r="A244" s="7"/>
      <c r="B244" s="7"/>
      <c r="C244" s="7"/>
      <c r="D244" s="7"/>
      <c r="E244" s="7"/>
      <c r="F244" s="7"/>
      <c r="G244" s="7"/>
      <c r="H244" s="7"/>
      <c r="I244" s="7"/>
      <c r="J244" s="7"/>
      <c r="K244" s="7"/>
      <c r="L244" s="7"/>
      <c r="M244" s="7"/>
      <c r="N244" s="7"/>
      <c r="O244" s="7"/>
      <c r="P244" s="7"/>
      <c r="Q244" s="7"/>
      <c r="R244" s="7"/>
      <c r="S244" s="117">
        <v>243</v>
      </c>
      <c r="T244" s="118">
        <v>63525887958.733147</v>
      </c>
      <c r="U244" s="7"/>
      <c r="V244" s="7"/>
      <c r="W244" s="7"/>
      <c r="X244" s="7"/>
    </row>
    <row r="245" spans="1:24" ht="15.5" x14ac:dyDescent="0.35">
      <c r="A245" s="7"/>
      <c r="B245" s="7"/>
      <c r="C245" s="7"/>
      <c r="D245" s="7"/>
      <c r="E245" s="7"/>
      <c r="F245" s="7"/>
      <c r="G245" s="7"/>
      <c r="H245" s="7"/>
      <c r="I245" s="7"/>
      <c r="J245" s="7"/>
      <c r="K245" s="7"/>
      <c r="L245" s="7"/>
      <c r="M245" s="7"/>
      <c r="N245" s="7"/>
      <c r="O245" s="7"/>
      <c r="P245" s="7"/>
      <c r="Q245" s="7"/>
      <c r="R245" s="7"/>
      <c r="S245" s="117">
        <v>244</v>
      </c>
      <c r="T245" s="118">
        <v>206308661028.11996</v>
      </c>
      <c r="U245" s="7"/>
      <c r="V245" s="7"/>
      <c r="W245" s="7"/>
      <c r="X245" s="7"/>
    </row>
    <row r="246" spans="1:24" ht="15.5" x14ac:dyDescent="0.35">
      <c r="A246" s="7"/>
      <c r="B246" s="7"/>
      <c r="C246" s="7"/>
      <c r="D246" s="7"/>
      <c r="E246" s="7"/>
      <c r="F246" s="7"/>
      <c r="G246" s="7"/>
      <c r="H246" s="7"/>
      <c r="I246" s="7"/>
      <c r="J246" s="7"/>
      <c r="K246" s="7"/>
      <c r="L246" s="7"/>
      <c r="M246" s="7"/>
      <c r="N246" s="7"/>
      <c r="O246" s="7"/>
      <c r="P246" s="7"/>
      <c r="Q246" s="7"/>
      <c r="R246" s="7"/>
      <c r="S246" s="117">
        <v>245</v>
      </c>
      <c r="T246" s="118">
        <v>111141022042.79166</v>
      </c>
      <c r="U246" s="7"/>
      <c r="V246" s="7"/>
      <c r="W246" s="7"/>
      <c r="X246" s="7"/>
    </row>
    <row r="247" spans="1:24" ht="15.5" x14ac:dyDescent="0.35">
      <c r="A247" s="7"/>
      <c r="B247" s="7"/>
      <c r="C247" s="7"/>
      <c r="D247" s="7"/>
      <c r="E247" s="7"/>
      <c r="F247" s="7"/>
      <c r="G247" s="7"/>
      <c r="H247" s="7"/>
      <c r="I247" s="7"/>
      <c r="J247" s="7"/>
      <c r="K247" s="7"/>
      <c r="L247" s="7"/>
      <c r="M247" s="7"/>
      <c r="N247" s="7"/>
      <c r="O247" s="7"/>
      <c r="P247" s="7"/>
      <c r="Q247" s="7"/>
      <c r="R247" s="7"/>
      <c r="S247" s="117">
        <v>246</v>
      </c>
      <c r="T247" s="118">
        <v>115352919668.55377</v>
      </c>
      <c r="U247" s="7"/>
      <c r="V247" s="7"/>
      <c r="W247" s="7"/>
      <c r="X247" s="7"/>
    </row>
    <row r="248" spans="1:24" ht="15.5" x14ac:dyDescent="0.35">
      <c r="A248" s="7"/>
      <c r="B248" s="7"/>
      <c r="C248" s="7"/>
      <c r="D248" s="7"/>
      <c r="E248" s="7"/>
      <c r="F248" s="7"/>
      <c r="G248" s="7"/>
      <c r="H248" s="7"/>
      <c r="I248" s="7"/>
      <c r="J248" s="7"/>
      <c r="K248" s="7"/>
      <c r="L248" s="7"/>
      <c r="M248" s="7"/>
      <c r="N248" s="7"/>
      <c r="O248" s="7"/>
      <c r="P248" s="7"/>
      <c r="Q248" s="7"/>
      <c r="R248" s="7"/>
      <c r="S248" s="117">
        <v>247</v>
      </c>
      <c r="T248" s="118">
        <v>107436288646.99236</v>
      </c>
      <c r="U248" s="7"/>
      <c r="V248" s="7"/>
      <c r="W248" s="7"/>
      <c r="X248" s="7"/>
    </row>
    <row r="249" spans="1:24" ht="15.5" x14ac:dyDescent="0.35">
      <c r="A249" s="7"/>
      <c r="B249" s="7"/>
      <c r="C249" s="7"/>
      <c r="D249" s="7"/>
      <c r="E249" s="7"/>
      <c r="F249" s="7"/>
      <c r="G249" s="7"/>
      <c r="H249" s="7"/>
      <c r="I249" s="7"/>
      <c r="J249" s="7"/>
      <c r="K249" s="7"/>
      <c r="L249" s="7"/>
      <c r="M249" s="7"/>
      <c r="N249" s="7"/>
      <c r="O249" s="7"/>
      <c r="P249" s="7"/>
      <c r="Q249" s="7"/>
      <c r="R249" s="7"/>
      <c r="S249" s="117">
        <v>248</v>
      </c>
      <c r="T249" s="118">
        <v>65169539492.814369</v>
      </c>
      <c r="U249" s="7"/>
      <c r="V249" s="7"/>
      <c r="W249" s="7"/>
      <c r="X249" s="7"/>
    </row>
    <row r="250" spans="1:24" ht="15.5" x14ac:dyDescent="0.35">
      <c r="A250" s="7"/>
      <c r="B250" s="7"/>
      <c r="C250" s="7"/>
      <c r="D250" s="7"/>
      <c r="E250" s="7"/>
      <c r="F250" s="7"/>
      <c r="G250" s="7"/>
      <c r="H250" s="7"/>
      <c r="I250" s="7"/>
      <c r="J250" s="7"/>
      <c r="K250" s="7"/>
      <c r="L250" s="7"/>
      <c r="M250" s="7"/>
      <c r="N250" s="7"/>
      <c r="O250" s="7"/>
      <c r="P250" s="7"/>
      <c r="Q250" s="7"/>
      <c r="R250" s="7"/>
      <c r="S250" s="117">
        <v>249</v>
      </c>
      <c r="T250" s="118">
        <v>75497519371.244812</v>
      </c>
      <c r="U250" s="7"/>
      <c r="V250" s="7"/>
      <c r="W250" s="7"/>
      <c r="X250" s="7"/>
    </row>
    <row r="251" spans="1:24" ht="15.5" x14ac:dyDescent="0.35">
      <c r="A251" s="7"/>
      <c r="B251" s="7"/>
      <c r="C251" s="7"/>
      <c r="D251" s="7"/>
      <c r="E251" s="7"/>
      <c r="F251" s="7"/>
      <c r="G251" s="7"/>
      <c r="H251" s="7"/>
      <c r="I251" s="7"/>
      <c r="J251" s="7"/>
      <c r="K251" s="7"/>
      <c r="L251" s="7"/>
      <c r="M251" s="7"/>
      <c r="N251" s="7"/>
      <c r="O251" s="7"/>
      <c r="P251" s="7"/>
      <c r="Q251" s="7"/>
      <c r="R251" s="7"/>
      <c r="S251" s="117">
        <v>250</v>
      </c>
      <c r="T251" s="118">
        <v>143792067093.45471</v>
      </c>
      <c r="U251" s="7"/>
      <c r="V251" s="7"/>
      <c r="W251" s="7"/>
      <c r="X251" s="7"/>
    </row>
    <row r="252" spans="1:24" ht="15.5" x14ac:dyDescent="0.35">
      <c r="A252" s="7"/>
      <c r="B252" s="7"/>
      <c r="C252" s="7"/>
      <c r="D252" s="7"/>
      <c r="E252" s="7"/>
      <c r="F252" s="7"/>
      <c r="G252" s="7"/>
      <c r="H252" s="7"/>
      <c r="I252" s="7"/>
      <c r="J252" s="7"/>
      <c r="K252" s="7"/>
      <c r="L252" s="7"/>
      <c r="M252" s="7"/>
      <c r="N252" s="7"/>
      <c r="O252" s="7"/>
      <c r="P252" s="7"/>
      <c r="Q252" s="7"/>
      <c r="R252" s="7"/>
      <c r="S252" s="117">
        <v>251</v>
      </c>
      <c r="T252" s="118">
        <v>137069999432.90347</v>
      </c>
      <c r="U252" s="7"/>
      <c r="V252" s="7"/>
      <c r="W252" s="7"/>
      <c r="X252" s="7"/>
    </row>
    <row r="253" spans="1:24" ht="15.5" x14ac:dyDescent="0.35">
      <c r="A253" s="7"/>
      <c r="B253" s="7"/>
      <c r="C253" s="7"/>
      <c r="D253" s="7"/>
      <c r="E253" s="7"/>
      <c r="F253" s="7"/>
      <c r="G253" s="7"/>
      <c r="H253" s="7"/>
      <c r="I253" s="7"/>
      <c r="J253" s="7"/>
      <c r="K253" s="7"/>
      <c r="L253" s="7"/>
      <c r="M253" s="7"/>
      <c r="N253" s="7"/>
      <c r="O253" s="7"/>
      <c r="P253" s="7"/>
      <c r="Q253" s="7"/>
      <c r="R253" s="7"/>
      <c r="S253" s="117">
        <v>252</v>
      </c>
      <c r="T253" s="118">
        <v>95517253307.356903</v>
      </c>
      <c r="U253" s="7"/>
      <c r="V253" s="7"/>
      <c r="W253" s="7"/>
      <c r="X253" s="7"/>
    </row>
    <row r="254" spans="1:24" ht="15.5" x14ac:dyDescent="0.35">
      <c r="A254" s="7"/>
      <c r="B254" s="7"/>
      <c r="C254" s="7"/>
      <c r="D254" s="7"/>
      <c r="E254" s="7"/>
      <c r="F254" s="7"/>
      <c r="G254" s="7"/>
      <c r="H254" s="7"/>
      <c r="I254" s="7"/>
      <c r="J254" s="7"/>
      <c r="K254" s="7"/>
      <c r="L254" s="7"/>
      <c r="M254" s="7"/>
      <c r="N254" s="7"/>
      <c r="O254" s="7"/>
      <c r="P254" s="7"/>
      <c r="Q254" s="7"/>
      <c r="R254" s="7"/>
      <c r="S254" s="117">
        <v>253</v>
      </c>
      <c r="T254" s="118">
        <v>140330332927.73825</v>
      </c>
      <c r="U254" s="7"/>
      <c r="V254" s="7"/>
      <c r="W254" s="7"/>
      <c r="X254" s="7"/>
    </row>
    <row r="255" spans="1:24" ht="15.5" x14ac:dyDescent="0.35">
      <c r="A255" s="7"/>
      <c r="B255" s="7"/>
      <c r="C255" s="7"/>
      <c r="D255" s="7"/>
      <c r="E255" s="7"/>
      <c r="F255" s="7"/>
      <c r="G255" s="7"/>
      <c r="H255" s="7"/>
      <c r="I255" s="7"/>
      <c r="J255" s="7"/>
      <c r="K255" s="7"/>
      <c r="L255" s="7"/>
      <c r="M255" s="7"/>
      <c r="N255" s="7"/>
      <c r="O255" s="7"/>
      <c r="P255" s="7"/>
      <c r="Q255" s="7"/>
      <c r="R255" s="7"/>
      <c r="S255" s="117">
        <v>254</v>
      </c>
      <c r="T255" s="118">
        <v>117909457518.70737</v>
      </c>
      <c r="U255" s="7"/>
      <c r="V255" s="7"/>
      <c r="W255" s="7"/>
      <c r="X255" s="7"/>
    </row>
    <row r="256" spans="1:24" ht="15.5" x14ac:dyDescent="0.35">
      <c r="A256" s="7"/>
      <c r="B256" s="7"/>
      <c r="C256" s="7"/>
      <c r="D256" s="7"/>
      <c r="E256" s="7"/>
      <c r="F256" s="7"/>
      <c r="G256" s="7"/>
      <c r="H256" s="7"/>
      <c r="I256" s="7"/>
      <c r="J256" s="7"/>
      <c r="K256" s="7"/>
      <c r="L256" s="7"/>
      <c r="M256" s="7"/>
      <c r="N256" s="7"/>
      <c r="O256" s="7"/>
      <c r="P256" s="7"/>
      <c r="Q256" s="7"/>
      <c r="R256" s="7"/>
      <c r="S256" s="117">
        <v>255</v>
      </c>
      <c r="T256" s="118">
        <v>62194759207.494324</v>
      </c>
      <c r="U256" s="7"/>
      <c r="V256" s="7"/>
      <c r="W256" s="7"/>
      <c r="X256" s="7"/>
    </row>
    <row r="257" spans="1:24" ht="15.5" x14ac:dyDescent="0.35">
      <c r="A257" s="7"/>
      <c r="B257" s="7"/>
      <c r="C257" s="7"/>
      <c r="D257" s="7"/>
      <c r="E257" s="7"/>
      <c r="F257" s="7"/>
      <c r="G257" s="7"/>
      <c r="H257" s="7"/>
      <c r="I257" s="7"/>
      <c r="J257" s="7"/>
      <c r="K257" s="7"/>
      <c r="L257" s="7"/>
      <c r="M257" s="7"/>
      <c r="N257" s="7"/>
      <c r="O257" s="7"/>
      <c r="P257" s="7"/>
      <c r="Q257" s="7"/>
      <c r="R257" s="7"/>
      <c r="S257" s="117">
        <v>256</v>
      </c>
      <c r="T257" s="118">
        <v>182591490883.83545</v>
      </c>
      <c r="U257" s="7"/>
      <c r="V257" s="7"/>
      <c r="W257" s="7"/>
      <c r="X257" s="7"/>
    </row>
    <row r="258" spans="1:24" ht="15.5" x14ac:dyDescent="0.35">
      <c r="A258" s="7"/>
      <c r="B258" s="7"/>
      <c r="C258" s="7"/>
      <c r="D258" s="7"/>
      <c r="E258" s="7"/>
      <c r="F258" s="7"/>
      <c r="G258" s="7"/>
      <c r="H258" s="7"/>
      <c r="I258" s="7"/>
      <c r="J258" s="7"/>
      <c r="K258" s="7"/>
      <c r="L258" s="7"/>
      <c r="M258" s="7"/>
      <c r="N258" s="7"/>
      <c r="O258" s="7"/>
      <c r="P258" s="7"/>
      <c r="Q258" s="7"/>
      <c r="R258" s="7"/>
      <c r="S258" s="117">
        <v>257</v>
      </c>
      <c r="T258" s="118">
        <v>199369759805.16559</v>
      </c>
      <c r="U258" s="7"/>
      <c r="V258" s="7"/>
      <c r="W258" s="7"/>
      <c r="X258" s="7"/>
    </row>
    <row r="259" spans="1:24" ht="15.5" x14ac:dyDescent="0.35">
      <c r="A259" s="7"/>
      <c r="B259" s="7"/>
      <c r="C259" s="7"/>
      <c r="D259" s="7"/>
      <c r="E259" s="7"/>
      <c r="F259" s="7"/>
      <c r="G259" s="7"/>
      <c r="H259" s="7"/>
      <c r="I259" s="7"/>
      <c r="J259" s="7"/>
      <c r="K259" s="7"/>
      <c r="L259" s="7"/>
      <c r="M259" s="7"/>
      <c r="N259" s="7"/>
      <c r="O259" s="7"/>
      <c r="P259" s="7"/>
      <c r="Q259" s="7"/>
      <c r="R259" s="7"/>
      <c r="S259" s="117">
        <v>258</v>
      </c>
      <c r="T259" s="118">
        <v>93676161767.141159</v>
      </c>
      <c r="U259" s="7"/>
      <c r="V259" s="7"/>
      <c r="W259" s="7"/>
      <c r="X259" s="7"/>
    </row>
    <row r="260" spans="1:24" ht="15.5" x14ac:dyDescent="0.35">
      <c r="A260" s="7"/>
      <c r="B260" s="7"/>
      <c r="C260" s="7"/>
      <c r="D260" s="7"/>
      <c r="E260" s="7"/>
      <c r="F260" s="7"/>
      <c r="G260" s="7"/>
      <c r="H260" s="7"/>
      <c r="I260" s="7"/>
      <c r="J260" s="7"/>
      <c r="K260" s="7"/>
      <c r="L260" s="7"/>
      <c r="M260" s="7"/>
      <c r="N260" s="7"/>
      <c r="O260" s="7"/>
      <c r="P260" s="7"/>
      <c r="Q260" s="7"/>
      <c r="R260" s="7"/>
      <c r="S260" s="117">
        <v>259</v>
      </c>
      <c r="T260" s="118">
        <v>179289863560.84351</v>
      </c>
      <c r="U260" s="7"/>
      <c r="V260" s="7"/>
      <c r="W260" s="7"/>
      <c r="X260" s="7"/>
    </row>
    <row r="261" spans="1:24" ht="15.5" x14ac:dyDescent="0.35">
      <c r="A261" s="7"/>
      <c r="B261" s="7"/>
      <c r="C261" s="7"/>
      <c r="D261" s="7"/>
      <c r="E261" s="7"/>
      <c r="F261" s="7"/>
      <c r="G261" s="7"/>
      <c r="H261" s="7"/>
      <c r="I261" s="7"/>
      <c r="J261" s="7"/>
      <c r="K261" s="7"/>
      <c r="L261" s="7"/>
      <c r="M261" s="7"/>
      <c r="N261" s="7"/>
      <c r="O261" s="7"/>
      <c r="P261" s="7"/>
      <c r="Q261" s="7"/>
      <c r="R261" s="7"/>
      <c r="S261" s="117">
        <v>260</v>
      </c>
      <c r="T261" s="118">
        <v>81951088016.557205</v>
      </c>
      <c r="U261" s="7"/>
      <c r="V261" s="7"/>
      <c r="W261" s="7"/>
      <c r="X261" s="7"/>
    </row>
    <row r="262" spans="1:24" ht="15.5" x14ac:dyDescent="0.35">
      <c r="A262" s="7"/>
      <c r="B262" s="7"/>
      <c r="C262" s="7"/>
      <c r="D262" s="7"/>
      <c r="E262" s="7"/>
      <c r="F262" s="7"/>
      <c r="G262" s="7"/>
      <c r="H262" s="7"/>
      <c r="I262" s="7"/>
      <c r="J262" s="7"/>
      <c r="K262" s="7"/>
      <c r="L262" s="7"/>
      <c r="M262" s="7"/>
      <c r="N262" s="7"/>
      <c r="O262" s="7"/>
      <c r="P262" s="7"/>
      <c r="Q262" s="7"/>
      <c r="R262" s="7"/>
      <c r="S262" s="117">
        <v>261</v>
      </c>
      <c r="T262" s="118">
        <v>90820439255.412369</v>
      </c>
      <c r="U262" s="7"/>
      <c r="V262" s="7"/>
      <c r="W262" s="7"/>
      <c r="X262" s="7"/>
    </row>
    <row r="263" spans="1:24" ht="15.5" x14ac:dyDescent="0.35">
      <c r="A263" s="7"/>
      <c r="B263" s="7"/>
      <c r="C263" s="7"/>
      <c r="D263" s="7"/>
      <c r="E263" s="7"/>
      <c r="F263" s="7"/>
      <c r="G263" s="7"/>
      <c r="H263" s="7"/>
      <c r="I263" s="7"/>
      <c r="J263" s="7"/>
      <c r="K263" s="7"/>
      <c r="L263" s="7"/>
      <c r="M263" s="7"/>
      <c r="N263" s="7"/>
      <c r="O263" s="7"/>
      <c r="P263" s="7"/>
      <c r="Q263" s="7"/>
      <c r="R263" s="7"/>
      <c r="S263" s="117">
        <v>262</v>
      </c>
      <c r="T263" s="118">
        <v>84729356647.796143</v>
      </c>
      <c r="U263" s="7"/>
      <c r="V263" s="7"/>
      <c r="W263" s="7"/>
      <c r="X263" s="7"/>
    </row>
    <row r="264" spans="1:24" ht="15.5" x14ac:dyDescent="0.35">
      <c r="A264" s="7"/>
      <c r="B264" s="7"/>
      <c r="C264" s="7"/>
      <c r="D264" s="7"/>
      <c r="E264" s="7"/>
      <c r="F264" s="7"/>
      <c r="G264" s="7"/>
      <c r="H264" s="7"/>
      <c r="I264" s="7"/>
      <c r="J264" s="7"/>
      <c r="K264" s="7"/>
      <c r="L264" s="7"/>
      <c r="M264" s="7"/>
      <c r="N264" s="7"/>
      <c r="O264" s="7"/>
      <c r="P264" s="7"/>
      <c r="Q264" s="7"/>
      <c r="R264" s="7"/>
      <c r="S264" s="117">
        <v>263</v>
      </c>
      <c r="T264" s="118">
        <v>86696994723.78511</v>
      </c>
      <c r="U264" s="7"/>
      <c r="V264" s="7"/>
      <c r="W264" s="7"/>
      <c r="X264" s="7"/>
    </row>
    <row r="265" spans="1:24" ht="15.5" x14ac:dyDescent="0.35">
      <c r="A265" s="7"/>
      <c r="B265" s="7"/>
      <c r="C265" s="7"/>
      <c r="D265" s="7"/>
      <c r="E265" s="7"/>
      <c r="F265" s="7"/>
      <c r="G265" s="7"/>
      <c r="H265" s="7"/>
      <c r="I265" s="7"/>
      <c r="J265" s="7"/>
      <c r="K265" s="7"/>
      <c r="L265" s="7"/>
      <c r="M265" s="7"/>
      <c r="N265" s="7"/>
      <c r="O265" s="7"/>
      <c r="P265" s="7"/>
      <c r="Q265" s="7"/>
      <c r="R265" s="7"/>
      <c r="S265" s="117">
        <v>264</v>
      </c>
      <c r="T265" s="118">
        <v>151357028229.76108</v>
      </c>
      <c r="U265" s="7"/>
      <c r="V265" s="7"/>
      <c r="W265" s="7"/>
      <c r="X265" s="7"/>
    </row>
    <row r="266" spans="1:24" ht="15.5" x14ac:dyDescent="0.35">
      <c r="A266" s="7"/>
      <c r="B266" s="7"/>
      <c r="C266" s="7"/>
      <c r="D266" s="7"/>
      <c r="E266" s="7"/>
      <c r="F266" s="7"/>
      <c r="G266" s="7"/>
      <c r="H266" s="7"/>
      <c r="I266" s="7"/>
      <c r="J266" s="7"/>
      <c r="K266" s="7"/>
      <c r="L266" s="7"/>
      <c r="M266" s="7"/>
      <c r="N266" s="7"/>
      <c r="O266" s="7"/>
      <c r="P266" s="7"/>
      <c r="Q266" s="7"/>
      <c r="R266" s="7"/>
      <c r="S266" s="117">
        <v>265</v>
      </c>
      <c r="T266" s="118">
        <v>141862874555.8562</v>
      </c>
      <c r="U266" s="7"/>
      <c r="V266" s="7"/>
      <c r="W266" s="7"/>
      <c r="X266" s="7"/>
    </row>
    <row r="267" spans="1:24" ht="15.5" x14ac:dyDescent="0.35">
      <c r="A267" s="7"/>
      <c r="B267" s="7"/>
      <c r="C267" s="7"/>
      <c r="D267" s="7"/>
      <c r="E267" s="7"/>
      <c r="F267" s="7"/>
      <c r="G267" s="7"/>
      <c r="H267" s="7"/>
      <c r="I267" s="7"/>
      <c r="J267" s="7"/>
      <c r="K267" s="7"/>
      <c r="L267" s="7"/>
      <c r="M267" s="7"/>
      <c r="N267" s="7"/>
      <c r="O267" s="7"/>
      <c r="P267" s="7"/>
      <c r="Q267" s="7"/>
      <c r="R267" s="7"/>
      <c r="S267" s="117">
        <v>266</v>
      </c>
      <c r="T267" s="118">
        <v>100193021457.80557</v>
      </c>
      <c r="U267" s="7"/>
      <c r="V267" s="7"/>
      <c r="W267" s="7"/>
      <c r="X267" s="7"/>
    </row>
    <row r="268" spans="1:24" ht="15.5" x14ac:dyDescent="0.35">
      <c r="A268" s="7"/>
      <c r="B268" s="7"/>
      <c r="C268" s="7"/>
      <c r="D268" s="7"/>
      <c r="E268" s="7"/>
      <c r="F268" s="7"/>
      <c r="G268" s="7"/>
      <c r="H268" s="7"/>
      <c r="I268" s="7"/>
      <c r="J268" s="7"/>
      <c r="K268" s="7"/>
      <c r="L268" s="7"/>
      <c r="M268" s="7"/>
      <c r="N268" s="7"/>
      <c r="O268" s="7"/>
      <c r="P268" s="7"/>
      <c r="Q268" s="7"/>
      <c r="R268" s="7"/>
      <c r="S268" s="117">
        <v>267</v>
      </c>
      <c r="T268" s="118">
        <v>82872422364.461746</v>
      </c>
      <c r="U268" s="7"/>
      <c r="V268" s="7"/>
      <c r="W268" s="7"/>
      <c r="X268" s="7"/>
    </row>
    <row r="269" spans="1:24" ht="15.5" x14ac:dyDescent="0.35">
      <c r="A269" s="7"/>
      <c r="B269" s="7"/>
      <c r="C269" s="7"/>
      <c r="D269" s="7"/>
      <c r="E269" s="7"/>
      <c r="F269" s="7"/>
      <c r="G269" s="7"/>
      <c r="H269" s="7"/>
      <c r="I269" s="7"/>
      <c r="J269" s="7"/>
      <c r="K269" s="7"/>
      <c r="L269" s="7"/>
      <c r="M269" s="7"/>
      <c r="N269" s="7"/>
      <c r="O269" s="7"/>
      <c r="P269" s="7"/>
      <c r="Q269" s="7"/>
      <c r="R269" s="7"/>
      <c r="S269" s="117">
        <v>268</v>
      </c>
      <c r="T269" s="118">
        <v>88024389033.222946</v>
      </c>
      <c r="U269" s="7"/>
      <c r="V269" s="7"/>
      <c r="W269" s="7"/>
      <c r="X269" s="7"/>
    </row>
    <row r="270" spans="1:24" ht="15.5" x14ac:dyDescent="0.35">
      <c r="A270" s="7"/>
      <c r="B270" s="7"/>
      <c r="C270" s="7"/>
      <c r="D270" s="7"/>
      <c r="E270" s="7"/>
      <c r="F270" s="7"/>
      <c r="G270" s="7"/>
      <c r="H270" s="7"/>
      <c r="I270" s="7"/>
      <c r="J270" s="7"/>
      <c r="K270" s="7"/>
      <c r="L270" s="7"/>
      <c r="M270" s="7"/>
      <c r="N270" s="7"/>
      <c r="O270" s="7"/>
      <c r="P270" s="7"/>
      <c r="Q270" s="7"/>
      <c r="R270" s="7"/>
      <c r="S270" s="117">
        <v>269</v>
      </c>
      <c r="T270" s="118">
        <v>139362358975.48755</v>
      </c>
      <c r="U270" s="7"/>
      <c r="V270" s="7"/>
      <c r="W270" s="7"/>
      <c r="X270" s="7"/>
    </row>
    <row r="271" spans="1:24" ht="15.5" x14ac:dyDescent="0.35">
      <c r="A271" s="7"/>
      <c r="B271" s="7"/>
      <c r="C271" s="7"/>
      <c r="D271" s="7"/>
      <c r="E271" s="7"/>
      <c r="F271" s="7"/>
      <c r="G271" s="7"/>
      <c r="H271" s="7"/>
      <c r="I271" s="7"/>
      <c r="J271" s="7"/>
      <c r="K271" s="7"/>
      <c r="L271" s="7"/>
      <c r="M271" s="7"/>
      <c r="N271" s="7"/>
      <c r="O271" s="7"/>
      <c r="P271" s="7"/>
      <c r="Q271" s="7"/>
      <c r="R271" s="7"/>
      <c r="S271" s="117">
        <v>270</v>
      </c>
      <c r="T271" s="118">
        <v>102718635172.37329</v>
      </c>
      <c r="U271" s="7"/>
      <c r="V271" s="7"/>
      <c r="W271" s="7"/>
      <c r="X271" s="7"/>
    </row>
    <row r="272" spans="1:24" ht="15.5" x14ac:dyDescent="0.35">
      <c r="A272" s="7"/>
      <c r="B272" s="7"/>
      <c r="C272" s="7"/>
      <c r="D272" s="7"/>
      <c r="E272" s="7"/>
      <c r="F272" s="7"/>
      <c r="G272" s="7"/>
      <c r="H272" s="7"/>
      <c r="I272" s="7"/>
      <c r="J272" s="7"/>
      <c r="K272" s="7"/>
      <c r="L272" s="7"/>
      <c r="M272" s="7"/>
      <c r="N272" s="7"/>
      <c r="O272" s="7"/>
      <c r="P272" s="7"/>
      <c r="Q272" s="7"/>
      <c r="R272" s="7"/>
      <c r="S272" s="117">
        <v>271</v>
      </c>
      <c r="T272" s="118">
        <v>104586116915.25789</v>
      </c>
      <c r="U272" s="7"/>
      <c r="V272" s="7"/>
      <c r="W272" s="7"/>
      <c r="X272" s="7"/>
    </row>
    <row r="273" spans="1:24" ht="15.5" x14ac:dyDescent="0.35">
      <c r="A273" s="7"/>
      <c r="B273" s="7"/>
      <c r="C273" s="7"/>
      <c r="D273" s="7"/>
      <c r="E273" s="7"/>
      <c r="F273" s="7"/>
      <c r="G273" s="7"/>
      <c r="H273" s="7"/>
      <c r="I273" s="7"/>
      <c r="J273" s="7"/>
      <c r="K273" s="7"/>
      <c r="L273" s="7"/>
      <c r="M273" s="7"/>
      <c r="N273" s="7"/>
      <c r="O273" s="7"/>
      <c r="P273" s="7"/>
      <c r="Q273" s="7"/>
      <c r="R273" s="7"/>
      <c r="S273" s="117">
        <v>272</v>
      </c>
      <c r="T273" s="118">
        <v>115943541200.04784</v>
      </c>
      <c r="U273" s="7"/>
      <c r="V273" s="7"/>
      <c r="W273" s="7"/>
      <c r="X273" s="7"/>
    </row>
    <row r="274" spans="1:24" ht="15.5" x14ac:dyDescent="0.35">
      <c r="A274" s="7"/>
      <c r="B274" s="7"/>
      <c r="C274" s="7"/>
      <c r="D274" s="7"/>
      <c r="E274" s="7"/>
      <c r="F274" s="7"/>
      <c r="G274" s="7"/>
      <c r="H274" s="7"/>
      <c r="I274" s="7"/>
      <c r="J274" s="7"/>
      <c r="K274" s="7"/>
      <c r="L274" s="7"/>
      <c r="M274" s="7"/>
      <c r="N274" s="7"/>
      <c r="O274" s="7"/>
      <c r="P274" s="7"/>
      <c r="Q274" s="7"/>
      <c r="R274" s="7"/>
      <c r="S274" s="117">
        <v>273</v>
      </c>
      <c r="T274" s="118">
        <v>103071667846.66495</v>
      </c>
      <c r="U274" s="7"/>
      <c r="V274" s="7"/>
      <c r="W274" s="7"/>
      <c r="X274" s="7"/>
    </row>
    <row r="275" spans="1:24" ht="15.5" x14ac:dyDescent="0.35">
      <c r="A275" s="7"/>
      <c r="B275" s="7"/>
      <c r="C275" s="7"/>
      <c r="D275" s="7"/>
      <c r="E275" s="7"/>
      <c r="F275" s="7"/>
      <c r="G275" s="7"/>
      <c r="H275" s="7"/>
      <c r="I275" s="7"/>
      <c r="J275" s="7"/>
      <c r="K275" s="7"/>
      <c r="L275" s="7"/>
      <c r="M275" s="7"/>
      <c r="N275" s="7"/>
      <c r="O275" s="7"/>
      <c r="P275" s="7"/>
      <c r="Q275" s="7"/>
      <c r="R275" s="7"/>
      <c r="S275" s="117">
        <v>274</v>
      </c>
      <c r="T275" s="118">
        <v>64020852785.190231</v>
      </c>
      <c r="U275" s="7"/>
      <c r="V275" s="7"/>
      <c r="W275" s="7"/>
      <c r="X275" s="7"/>
    </row>
    <row r="276" spans="1:24" ht="15.5" x14ac:dyDescent="0.35">
      <c r="A276" s="7"/>
      <c r="B276" s="7"/>
      <c r="C276" s="7"/>
      <c r="D276" s="7"/>
      <c r="E276" s="7"/>
      <c r="F276" s="7"/>
      <c r="G276" s="7"/>
      <c r="H276" s="7"/>
      <c r="I276" s="7"/>
      <c r="J276" s="7"/>
      <c r="K276" s="7"/>
      <c r="L276" s="7"/>
      <c r="M276" s="7"/>
      <c r="N276" s="7"/>
      <c r="O276" s="7"/>
      <c r="P276" s="7"/>
      <c r="Q276" s="7"/>
      <c r="R276" s="7"/>
      <c r="S276" s="117">
        <v>275</v>
      </c>
      <c r="T276" s="118">
        <v>116634657349.48723</v>
      </c>
      <c r="U276" s="7"/>
      <c r="V276" s="7"/>
      <c r="W276" s="7"/>
      <c r="X276" s="7"/>
    </row>
    <row r="277" spans="1:24" ht="15.5" x14ac:dyDescent="0.35">
      <c r="A277" s="7"/>
      <c r="B277" s="7"/>
      <c r="C277" s="7"/>
      <c r="D277" s="7"/>
      <c r="E277" s="7"/>
      <c r="F277" s="7"/>
      <c r="G277" s="7"/>
      <c r="H277" s="7"/>
      <c r="I277" s="7"/>
      <c r="J277" s="7"/>
      <c r="K277" s="7"/>
      <c r="L277" s="7"/>
      <c r="M277" s="7"/>
      <c r="N277" s="7"/>
      <c r="O277" s="7"/>
      <c r="P277" s="7"/>
      <c r="Q277" s="7"/>
      <c r="R277" s="7"/>
      <c r="S277" s="117">
        <v>276</v>
      </c>
      <c r="T277" s="118">
        <v>197069439359.27939</v>
      </c>
      <c r="U277" s="7"/>
      <c r="V277" s="7"/>
      <c r="W277" s="7"/>
      <c r="X277" s="7"/>
    </row>
    <row r="278" spans="1:24" ht="15.5" x14ac:dyDescent="0.35">
      <c r="A278" s="7"/>
      <c r="B278" s="7"/>
      <c r="C278" s="7"/>
      <c r="D278" s="7"/>
      <c r="E278" s="7"/>
      <c r="F278" s="7"/>
      <c r="G278" s="7"/>
      <c r="H278" s="7"/>
      <c r="I278" s="7"/>
      <c r="J278" s="7"/>
      <c r="K278" s="7"/>
      <c r="L278" s="7"/>
      <c r="M278" s="7"/>
      <c r="N278" s="7"/>
      <c r="O278" s="7"/>
      <c r="P278" s="7"/>
      <c r="Q278" s="7"/>
      <c r="R278" s="7"/>
      <c r="S278" s="117">
        <v>277</v>
      </c>
      <c r="T278" s="118">
        <v>60962251484.824081</v>
      </c>
      <c r="U278" s="7"/>
      <c r="V278" s="7"/>
      <c r="W278" s="7"/>
      <c r="X278" s="7"/>
    </row>
    <row r="279" spans="1:24" ht="15.5" x14ac:dyDescent="0.35">
      <c r="A279" s="7"/>
      <c r="B279" s="7"/>
      <c r="C279" s="7"/>
      <c r="D279" s="7"/>
      <c r="E279" s="7"/>
      <c r="F279" s="7"/>
      <c r="G279" s="7"/>
      <c r="H279" s="7"/>
      <c r="I279" s="7"/>
      <c r="J279" s="7"/>
      <c r="K279" s="7"/>
      <c r="L279" s="7"/>
      <c r="M279" s="7"/>
      <c r="N279" s="7"/>
      <c r="O279" s="7"/>
      <c r="P279" s="7"/>
      <c r="Q279" s="7"/>
      <c r="R279" s="7"/>
      <c r="S279" s="117">
        <v>278</v>
      </c>
      <c r="T279" s="118">
        <v>100289016820.93716</v>
      </c>
      <c r="U279" s="7"/>
      <c r="V279" s="7"/>
      <c r="W279" s="7"/>
      <c r="X279" s="7"/>
    </row>
    <row r="280" spans="1:24" ht="15.5" x14ac:dyDescent="0.35">
      <c r="A280" s="7"/>
      <c r="B280" s="7"/>
      <c r="C280" s="7"/>
      <c r="D280" s="7"/>
      <c r="E280" s="7"/>
      <c r="F280" s="7"/>
      <c r="G280" s="7"/>
      <c r="H280" s="7"/>
      <c r="I280" s="7"/>
      <c r="J280" s="7"/>
      <c r="K280" s="7"/>
      <c r="L280" s="7"/>
      <c r="M280" s="7"/>
      <c r="N280" s="7"/>
      <c r="O280" s="7"/>
      <c r="P280" s="7"/>
      <c r="Q280" s="7"/>
      <c r="R280" s="7"/>
      <c r="S280" s="117">
        <v>279</v>
      </c>
      <c r="T280" s="118">
        <v>113116406948.68419</v>
      </c>
      <c r="U280" s="7"/>
      <c r="V280" s="7"/>
      <c r="W280" s="7"/>
      <c r="X280" s="7"/>
    </row>
    <row r="281" spans="1:24" ht="15.5" x14ac:dyDescent="0.35">
      <c r="A281" s="7"/>
      <c r="B281" s="7"/>
      <c r="C281" s="7"/>
      <c r="D281" s="7"/>
      <c r="E281" s="7"/>
      <c r="F281" s="7"/>
      <c r="G281" s="7"/>
      <c r="H281" s="7"/>
      <c r="I281" s="7"/>
      <c r="J281" s="7"/>
      <c r="K281" s="7"/>
      <c r="L281" s="7"/>
      <c r="M281" s="7"/>
      <c r="N281" s="7"/>
      <c r="O281" s="7"/>
      <c r="P281" s="7"/>
      <c r="Q281" s="7"/>
      <c r="R281" s="7"/>
      <c r="S281" s="117">
        <v>280</v>
      </c>
      <c r="T281" s="118">
        <v>113392068523.83487</v>
      </c>
      <c r="U281" s="7"/>
      <c r="V281" s="7"/>
      <c r="W281" s="7"/>
      <c r="X281" s="7"/>
    </row>
    <row r="282" spans="1:24" ht="15.5" x14ac:dyDescent="0.35">
      <c r="A282" s="7"/>
      <c r="B282" s="7"/>
      <c r="C282" s="7"/>
      <c r="D282" s="7"/>
      <c r="E282" s="7"/>
      <c r="F282" s="7"/>
      <c r="G282" s="7"/>
      <c r="H282" s="7"/>
      <c r="I282" s="7"/>
      <c r="J282" s="7"/>
      <c r="K282" s="7"/>
      <c r="L282" s="7"/>
      <c r="M282" s="7"/>
      <c r="N282" s="7"/>
      <c r="O282" s="7"/>
      <c r="P282" s="7"/>
      <c r="Q282" s="7"/>
      <c r="R282" s="7"/>
      <c r="S282" s="117">
        <v>281</v>
      </c>
      <c r="T282" s="118">
        <v>124228825585.16589</v>
      </c>
      <c r="U282" s="7"/>
      <c r="V282" s="7"/>
      <c r="W282" s="7"/>
      <c r="X282" s="7"/>
    </row>
    <row r="283" spans="1:24" ht="15.5" x14ac:dyDescent="0.35">
      <c r="A283" s="7"/>
      <c r="B283" s="7"/>
      <c r="C283" s="7"/>
      <c r="D283" s="7"/>
      <c r="E283" s="7"/>
      <c r="F283" s="7"/>
      <c r="G283" s="7"/>
      <c r="H283" s="7"/>
      <c r="I283" s="7"/>
      <c r="J283" s="7"/>
      <c r="K283" s="7"/>
      <c r="L283" s="7"/>
      <c r="M283" s="7"/>
      <c r="N283" s="7"/>
      <c r="O283" s="7"/>
      <c r="P283" s="7"/>
      <c r="Q283" s="7"/>
      <c r="R283" s="7"/>
      <c r="S283" s="117">
        <v>282</v>
      </c>
      <c r="T283" s="118">
        <v>70579014367.779053</v>
      </c>
      <c r="U283" s="7"/>
      <c r="V283" s="7"/>
      <c r="W283" s="7"/>
      <c r="X283" s="7"/>
    </row>
    <row r="284" spans="1:24" ht="15.5" x14ac:dyDescent="0.35">
      <c r="A284" s="7"/>
      <c r="B284" s="7"/>
      <c r="C284" s="7"/>
      <c r="D284" s="7"/>
      <c r="E284" s="7"/>
      <c r="F284" s="7"/>
      <c r="G284" s="7"/>
      <c r="H284" s="7"/>
      <c r="I284" s="7"/>
      <c r="J284" s="7"/>
      <c r="K284" s="7"/>
      <c r="L284" s="7"/>
      <c r="M284" s="7"/>
      <c r="N284" s="7"/>
      <c r="O284" s="7"/>
      <c r="P284" s="7"/>
      <c r="Q284" s="7"/>
      <c r="R284" s="7"/>
      <c r="S284" s="117">
        <v>283</v>
      </c>
      <c r="T284" s="118">
        <v>83991203493.91568</v>
      </c>
      <c r="U284" s="7"/>
      <c r="V284" s="7"/>
      <c r="W284" s="7"/>
      <c r="X284" s="7"/>
    </row>
    <row r="285" spans="1:24" ht="15.5" x14ac:dyDescent="0.35">
      <c r="A285" s="7"/>
      <c r="B285" s="7"/>
      <c r="C285" s="7"/>
      <c r="D285" s="7"/>
      <c r="E285" s="7"/>
      <c r="F285" s="7"/>
      <c r="G285" s="7"/>
      <c r="H285" s="7"/>
      <c r="I285" s="7"/>
      <c r="J285" s="7"/>
      <c r="K285" s="7"/>
      <c r="L285" s="7"/>
      <c r="M285" s="7"/>
      <c r="N285" s="7"/>
      <c r="O285" s="7"/>
      <c r="P285" s="7"/>
      <c r="Q285" s="7"/>
      <c r="R285" s="7"/>
      <c r="S285" s="117">
        <v>284</v>
      </c>
      <c r="T285" s="118">
        <v>98551821994.599335</v>
      </c>
      <c r="U285" s="7"/>
      <c r="V285" s="7"/>
      <c r="W285" s="7"/>
      <c r="X285" s="7"/>
    </row>
    <row r="286" spans="1:24" ht="15.5" x14ac:dyDescent="0.35">
      <c r="A286" s="7"/>
      <c r="B286" s="7"/>
      <c r="C286" s="7"/>
      <c r="D286" s="7"/>
      <c r="E286" s="7"/>
      <c r="F286" s="7"/>
      <c r="G286" s="7"/>
      <c r="H286" s="7"/>
      <c r="I286" s="7"/>
      <c r="J286" s="7"/>
      <c r="K286" s="7"/>
      <c r="L286" s="7"/>
      <c r="M286" s="7"/>
      <c r="N286" s="7"/>
      <c r="O286" s="7"/>
      <c r="P286" s="7"/>
      <c r="Q286" s="7"/>
      <c r="R286" s="7"/>
      <c r="S286" s="117">
        <v>285</v>
      </c>
      <c r="T286" s="118">
        <v>86635513270.591034</v>
      </c>
      <c r="U286" s="7"/>
      <c r="V286" s="7"/>
      <c r="W286" s="7"/>
      <c r="X286" s="7"/>
    </row>
    <row r="287" spans="1:24" ht="15.5" x14ac:dyDescent="0.35">
      <c r="A287" s="7"/>
      <c r="B287" s="7"/>
      <c r="C287" s="7"/>
      <c r="D287" s="7"/>
      <c r="E287" s="7"/>
      <c r="F287" s="7"/>
      <c r="G287" s="7"/>
      <c r="H287" s="7"/>
      <c r="I287" s="7"/>
      <c r="J287" s="7"/>
      <c r="K287" s="7"/>
      <c r="L287" s="7"/>
      <c r="M287" s="7"/>
      <c r="N287" s="7"/>
      <c r="O287" s="7"/>
      <c r="P287" s="7"/>
      <c r="Q287" s="7"/>
      <c r="R287" s="7"/>
      <c r="S287" s="117">
        <v>286</v>
      </c>
      <c r="T287" s="118">
        <v>101102536390.92734</v>
      </c>
      <c r="U287" s="7"/>
      <c r="V287" s="7"/>
      <c r="W287" s="7"/>
      <c r="X287" s="7"/>
    </row>
    <row r="288" spans="1:24" ht="15.5" x14ac:dyDescent="0.35">
      <c r="A288" s="7"/>
      <c r="B288" s="7"/>
      <c r="C288" s="7"/>
      <c r="D288" s="7"/>
      <c r="E288" s="7"/>
      <c r="F288" s="7"/>
      <c r="G288" s="7"/>
      <c r="H288" s="7"/>
      <c r="I288" s="7"/>
      <c r="J288" s="7"/>
      <c r="K288" s="7"/>
      <c r="L288" s="7"/>
      <c r="M288" s="7"/>
      <c r="N288" s="7"/>
      <c r="O288" s="7"/>
      <c r="P288" s="7"/>
      <c r="Q288" s="7"/>
      <c r="R288" s="7"/>
      <c r="S288" s="117">
        <v>287</v>
      </c>
      <c r="T288" s="118">
        <v>112404055643.13358</v>
      </c>
      <c r="U288" s="7"/>
      <c r="V288" s="7"/>
      <c r="W288" s="7"/>
      <c r="X288" s="7"/>
    </row>
    <row r="289" spans="1:24" ht="15.5" x14ac:dyDescent="0.35">
      <c r="A289" s="7"/>
      <c r="B289" s="7"/>
      <c r="C289" s="7"/>
      <c r="D289" s="7"/>
      <c r="E289" s="7"/>
      <c r="F289" s="7"/>
      <c r="G289" s="7"/>
      <c r="H289" s="7"/>
      <c r="I289" s="7"/>
      <c r="J289" s="7"/>
      <c r="K289" s="7"/>
      <c r="L289" s="7"/>
      <c r="M289" s="7"/>
      <c r="N289" s="7"/>
      <c r="O289" s="7"/>
      <c r="P289" s="7"/>
      <c r="Q289" s="7"/>
      <c r="R289" s="7"/>
      <c r="S289" s="117">
        <v>288</v>
      </c>
      <c r="T289" s="118">
        <v>84593957060.490784</v>
      </c>
      <c r="U289" s="7"/>
      <c r="V289" s="7"/>
      <c r="W289" s="7"/>
      <c r="X289" s="7"/>
    </row>
    <row r="290" spans="1:24" ht="15.5" x14ac:dyDescent="0.35">
      <c r="A290" s="7"/>
      <c r="B290" s="7"/>
      <c r="C290" s="7"/>
      <c r="D290" s="7"/>
      <c r="E290" s="7"/>
      <c r="F290" s="7"/>
      <c r="G290" s="7"/>
      <c r="H290" s="7"/>
      <c r="I290" s="7"/>
      <c r="J290" s="7"/>
      <c r="K290" s="7"/>
      <c r="L290" s="7"/>
      <c r="M290" s="7"/>
      <c r="N290" s="7"/>
      <c r="O290" s="7"/>
      <c r="P290" s="7"/>
      <c r="Q290" s="7"/>
      <c r="R290" s="7"/>
      <c r="S290" s="117">
        <v>289</v>
      </c>
      <c r="T290" s="118">
        <v>116494847803.55389</v>
      </c>
      <c r="U290" s="7"/>
      <c r="V290" s="7"/>
      <c r="W290" s="7"/>
      <c r="X290" s="7"/>
    </row>
    <row r="291" spans="1:24" ht="15.5" x14ac:dyDescent="0.35">
      <c r="A291" s="7"/>
      <c r="B291" s="7"/>
      <c r="C291" s="7"/>
      <c r="D291" s="7"/>
      <c r="E291" s="7"/>
      <c r="F291" s="7"/>
      <c r="G291" s="7"/>
      <c r="H291" s="7"/>
      <c r="I291" s="7"/>
      <c r="J291" s="7"/>
      <c r="K291" s="7"/>
      <c r="L291" s="7"/>
      <c r="M291" s="7"/>
      <c r="N291" s="7"/>
      <c r="O291" s="7"/>
      <c r="P291" s="7"/>
      <c r="Q291" s="7"/>
      <c r="R291" s="7"/>
      <c r="S291" s="117">
        <v>290</v>
      </c>
      <c r="T291" s="118">
        <v>71967396960.499115</v>
      </c>
      <c r="U291" s="7"/>
      <c r="V291" s="7"/>
      <c r="W291" s="7"/>
      <c r="X291" s="7"/>
    </row>
    <row r="292" spans="1:24" ht="15.5" x14ac:dyDescent="0.35">
      <c r="A292" s="7"/>
      <c r="B292" s="7"/>
      <c r="C292" s="7"/>
      <c r="D292" s="7"/>
      <c r="E292" s="7"/>
      <c r="F292" s="7"/>
      <c r="G292" s="7"/>
      <c r="H292" s="7"/>
      <c r="I292" s="7"/>
      <c r="J292" s="7"/>
      <c r="K292" s="7"/>
      <c r="L292" s="7"/>
      <c r="M292" s="7"/>
      <c r="N292" s="7"/>
      <c r="O292" s="7"/>
      <c r="P292" s="7"/>
      <c r="Q292" s="7"/>
      <c r="R292" s="7"/>
      <c r="S292" s="117">
        <v>291</v>
      </c>
      <c r="T292" s="118">
        <v>103943777314.42226</v>
      </c>
      <c r="U292" s="7"/>
      <c r="V292" s="7"/>
      <c r="W292" s="7"/>
      <c r="X292" s="7"/>
    </row>
    <row r="293" spans="1:24" ht="15.5" x14ac:dyDescent="0.35">
      <c r="A293" s="7"/>
      <c r="B293" s="7"/>
      <c r="C293" s="7"/>
      <c r="D293" s="7"/>
      <c r="E293" s="7"/>
      <c r="F293" s="7"/>
      <c r="G293" s="7"/>
      <c r="H293" s="7"/>
      <c r="I293" s="7"/>
      <c r="J293" s="7"/>
      <c r="K293" s="7"/>
      <c r="L293" s="7"/>
      <c r="M293" s="7"/>
      <c r="N293" s="7"/>
      <c r="O293" s="7"/>
      <c r="P293" s="7"/>
      <c r="Q293" s="7"/>
      <c r="R293" s="7"/>
      <c r="S293" s="117">
        <v>292</v>
      </c>
      <c r="T293" s="118">
        <v>61361245393.388412</v>
      </c>
      <c r="U293" s="7"/>
      <c r="V293" s="7"/>
      <c r="W293" s="7"/>
      <c r="X293" s="7"/>
    </row>
    <row r="294" spans="1:24" ht="15.5" x14ac:dyDescent="0.35">
      <c r="A294" s="7"/>
      <c r="B294" s="7"/>
      <c r="C294" s="7"/>
      <c r="D294" s="7"/>
      <c r="E294" s="7"/>
      <c r="F294" s="7"/>
      <c r="G294" s="7"/>
      <c r="H294" s="7"/>
      <c r="I294" s="7"/>
      <c r="J294" s="7"/>
      <c r="K294" s="7"/>
      <c r="L294" s="7"/>
      <c r="M294" s="7"/>
      <c r="N294" s="7"/>
      <c r="O294" s="7"/>
      <c r="P294" s="7"/>
      <c r="Q294" s="7"/>
      <c r="R294" s="7"/>
      <c r="S294" s="117">
        <v>293</v>
      </c>
      <c r="T294" s="118">
        <v>145917982801.15076</v>
      </c>
      <c r="U294" s="7"/>
      <c r="V294" s="7"/>
      <c r="W294" s="7"/>
      <c r="X294" s="7"/>
    </row>
    <row r="295" spans="1:24" ht="15.5" x14ac:dyDescent="0.35">
      <c r="A295" s="7"/>
      <c r="B295" s="7"/>
      <c r="C295" s="7"/>
      <c r="D295" s="7"/>
      <c r="E295" s="7"/>
      <c r="F295" s="7"/>
      <c r="G295" s="7"/>
      <c r="H295" s="7"/>
      <c r="I295" s="7"/>
      <c r="J295" s="7"/>
      <c r="K295" s="7"/>
      <c r="L295" s="7"/>
      <c r="M295" s="7"/>
      <c r="N295" s="7"/>
      <c r="O295" s="7"/>
      <c r="P295" s="7"/>
      <c r="Q295" s="7"/>
      <c r="R295" s="7"/>
      <c r="S295" s="117">
        <v>294</v>
      </c>
      <c r="T295" s="118">
        <v>105391136339.99493</v>
      </c>
      <c r="U295" s="7"/>
      <c r="V295" s="7"/>
      <c r="W295" s="7"/>
      <c r="X295" s="7"/>
    </row>
    <row r="296" spans="1:24" ht="15.5" x14ac:dyDescent="0.35">
      <c r="A296" s="7"/>
      <c r="B296" s="7"/>
      <c r="C296" s="7"/>
      <c r="D296" s="7"/>
      <c r="E296" s="7"/>
      <c r="F296" s="7"/>
      <c r="G296" s="7"/>
      <c r="H296" s="7"/>
      <c r="I296" s="7"/>
      <c r="J296" s="7"/>
      <c r="K296" s="7"/>
      <c r="L296" s="7"/>
      <c r="M296" s="7"/>
      <c r="N296" s="7"/>
      <c r="O296" s="7"/>
      <c r="P296" s="7"/>
      <c r="Q296" s="7"/>
      <c r="R296" s="7"/>
      <c r="S296" s="117">
        <v>295</v>
      </c>
      <c r="T296" s="118">
        <v>75609933951.573578</v>
      </c>
      <c r="U296" s="7"/>
      <c r="V296" s="7"/>
      <c r="W296" s="7"/>
      <c r="X296" s="7"/>
    </row>
    <row r="297" spans="1:24" ht="15.5" x14ac:dyDescent="0.35">
      <c r="A297" s="7"/>
      <c r="B297" s="7"/>
      <c r="C297" s="7"/>
      <c r="D297" s="7"/>
      <c r="E297" s="7"/>
      <c r="F297" s="7"/>
      <c r="G297" s="7"/>
      <c r="H297" s="7"/>
      <c r="I297" s="7"/>
      <c r="J297" s="7"/>
      <c r="K297" s="7"/>
      <c r="L297" s="7"/>
      <c r="M297" s="7"/>
      <c r="N297" s="7"/>
      <c r="O297" s="7"/>
      <c r="P297" s="7"/>
      <c r="Q297" s="7"/>
      <c r="R297" s="7"/>
      <c r="S297" s="117">
        <v>296</v>
      </c>
      <c r="T297" s="118">
        <v>83287466914.647629</v>
      </c>
      <c r="U297" s="7"/>
      <c r="V297" s="7"/>
      <c r="W297" s="7"/>
      <c r="X297" s="7"/>
    </row>
    <row r="298" spans="1:24" ht="15.5" x14ac:dyDescent="0.35">
      <c r="A298" s="7"/>
      <c r="B298" s="7"/>
      <c r="C298" s="7"/>
      <c r="D298" s="7"/>
      <c r="E298" s="7"/>
      <c r="F298" s="7"/>
      <c r="G298" s="7"/>
      <c r="H298" s="7"/>
      <c r="I298" s="7"/>
      <c r="J298" s="7"/>
      <c r="K298" s="7"/>
      <c r="L298" s="7"/>
      <c r="M298" s="7"/>
      <c r="N298" s="7"/>
      <c r="O298" s="7"/>
      <c r="P298" s="7"/>
      <c r="Q298" s="7"/>
      <c r="R298" s="7"/>
      <c r="S298" s="117">
        <v>297</v>
      </c>
      <c r="T298" s="118">
        <v>91897294742.588196</v>
      </c>
      <c r="U298" s="7"/>
      <c r="V298" s="7"/>
      <c r="W298" s="7"/>
      <c r="X298" s="7"/>
    </row>
    <row r="299" spans="1:24" ht="15.5" x14ac:dyDescent="0.35">
      <c r="A299" s="7"/>
      <c r="B299" s="7"/>
      <c r="C299" s="7"/>
      <c r="D299" s="7"/>
      <c r="E299" s="7"/>
      <c r="F299" s="7"/>
      <c r="G299" s="7"/>
      <c r="H299" s="7"/>
      <c r="I299" s="7"/>
      <c r="J299" s="7"/>
      <c r="K299" s="7"/>
      <c r="L299" s="7"/>
      <c r="M299" s="7"/>
      <c r="N299" s="7"/>
      <c r="O299" s="7"/>
      <c r="P299" s="7"/>
      <c r="Q299" s="7"/>
      <c r="R299" s="7"/>
      <c r="S299" s="117">
        <v>298</v>
      </c>
      <c r="T299" s="118">
        <v>93043234662.776917</v>
      </c>
      <c r="U299" s="7"/>
      <c r="V299" s="7"/>
      <c r="W299" s="7"/>
      <c r="X299" s="7"/>
    </row>
    <row r="300" spans="1:24" ht="15.5" x14ac:dyDescent="0.35">
      <c r="A300" s="7"/>
      <c r="B300" s="7"/>
      <c r="C300" s="7"/>
      <c r="D300" s="7"/>
      <c r="E300" s="7"/>
      <c r="F300" s="7"/>
      <c r="G300" s="7"/>
      <c r="H300" s="7"/>
      <c r="I300" s="7"/>
      <c r="J300" s="7"/>
      <c r="K300" s="7"/>
      <c r="L300" s="7"/>
      <c r="M300" s="7"/>
      <c r="N300" s="7"/>
      <c r="O300" s="7"/>
      <c r="P300" s="7"/>
      <c r="Q300" s="7"/>
      <c r="R300" s="7"/>
      <c r="S300" s="117">
        <v>299</v>
      </c>
      <c r="T300" s="118">
        <v>113956366298.68808</v>
      </c>
      <c r="U300" s="7"/>
      <c r="V300" s="7"/>
      <c r="W300" s="7"/>
      <c r="X300" s="7"/>
    </row>
    <row r="301" spans="1:24" ht="15.5" x14ac:dyDescent="0.35">
      <c r="A301" s="7"/>
      <c r="B301" s="7"/>
      <c r="C301" s="7"/>
      <c r="D301" s="7"/>
      <c r="E301" s="7"/>
      <c r="F301" s="7"/>
      <c r="G301" s="7"/>
      <c r="H301" s="7"/>
      <c r="I301" s="7"/>
      <c r="J301" s="7"/>
      <c r="K301" s="7"/>
      <c r="L301" s="7"/>
      <c r="M301" s="7"/>
      <c r="N301" s="7"/>
      <c r="O301" s="7"/>
      <c r="P301" s="7"/>
      <c r="Q301" s="7"/>
      <c r="R301" s="7"/>
      <c r="S301" s="117">
        <v>300</v>
      </c>
      <c r="T301" s="118">
        <v>112552387793.68927</v>
      </c>
      <c r="U301" s="7"/>
      <c r="V301" s="7"/>
      <c r="W301" s="7"/>
      <c r="X301" s="7"/>
    </row>
    <row r="302" spans="1:24" ht="15.5" x14ac:dyDescent="0.35">
      <c r="A302" s="7"/>
      <c r="B302" s="7"/>
      <c r="C302" s="7"/>
      <c r="D302" s="7"/>
      <c r="E302" s="7"/>
      <c r="F302" s="7"/>
      <c r="G302" s="7"/>
      <c r="H302" s="7"/>
      <c r="I302" s="7"/>
      <c r="J302" s="7"/>
      <c r="K302" s="7"/>
      <c r="L302" s="7"/>
      <c r="M302" s="7"/>
      <c r="N302" s="7"/>
      <c r="O302" s="7"/>
      <c r="P302" s="7"/>
      <c r="Q302" s="7"/>
      <c r="R302" s="7"/>
      <c r="S302" s="117">
        <v>301</v>
      </c>
      <c r="T302" s="118">
        <v>90463693072.87677</v>
      </c>
      <c r="U302" s="7"/>
      <c r="V302" s="7"/>
      <c r="W302" s="7"/>
      <c r="X302" s="7"/>
    </row>
    <row r="303" spans="1:24" ht="15.5" x14ac:dyDescent="0.35">
      <c r="A303" s="7"/>
      <c r="B303" s="7"/>
      <c r="C303" s="7"/>
      <c r="D303" s="7"/>
      <c r="E303" s="7"/>
      <c r="F303" s="7"/>
      <c r="G303" s="7"/>
      <c r="H303" s="7"/>
      <c r="I303" s="7"/>
      <c r="J303" s="7"/>
      <c r="K303" s="7"/>
      <c r="L303" s="7"/>
      <c r="M303" s="7"/>
      <c r="N303" s="7"/>
      <c r="O303" s="7"/>
      <c r="P303" s="7"/>
      <c r="Q303" s="7"/>
      <c r="R303" s="7"/>
      <c r="S303" s="117">
        <v>302</v>
      </c>
      <c r="T303" s="118">
        <v>73113170826.775574</v>
      </c>
      <c r="U303" s="7"/>
      <c r="V303" s="7"/>
      <c r="W303" s="7"/>
      <c r="X303" s="7"/>
    </row>
    <row r="304" spans="1:24" ht="15.5" x14ac:dyDescent="0.35">
      <c r="A304" s="7"/>
      <c r="B304" s="7"/>
      <c r="C304" s="7"/>
      <c r="D304" s="7"/>
      <c r="E304" s="7"/>
      <c r="F304" s="7"/>
      <c r="G304" s="7"/>
      <c r="H304" s="7"/>
      <c r="I304" s="7"/>
      <c r="J304" s="7"/>
      <c r="K304" s="7"/>
      <c r="L304" s="7"/>
      <c r="M304" s="7"/>
      <c r="N304" s="7"/>
      <c r="O304" s="7"/>
      <c r="P304" s="7"/>
      <c r="Q304" s="7"/>
      <c r="R304" s="7"/>
      <c r="S304" s="117">
        <v>303</v>
      </c>
      <c r="T304" s="118">
        <v>124729489341.01848</v>
      </c>
      <c r="U304" s="7"/>
      <c r="V304" s="7"/>
      <c r="W304" s="7"/>
      <c r="X304" s="7"/>
    </row>
    <row r="305" spans="1:24" ht="15.5" x14ac:dyDescent="0.35">
      <c r="A305" s="7"/>
      <c r="B305" s="7"/>
      <c r="C305" s="7"/>
      <c r="D305" s="7"/>
      <c r="E305" s="7"/>
      <c r="F305" s="7"/>
      <c r="G305" s="7"/>
      <c r="H305" s="7"/>
      <c r="I305" s="7"/>
      <c r="J305" s="7"/>
      <c r="K305" s="7"/>
      <c r="L305" s="7"/>
      <c r="M305" s="7"/>
      <c r="N305" s="7"/>
      <c r="O305" s="7"/>
      <c r="P305" s="7"/>
      <c r="Q305" s="7"/>
      <c r="R305" s="7"/>
      <c r="S305" s="117">
        <v>304</v>
      </c>
      <c r="T305" s="118">
        <v>60172892963.139267</v>
      </c>
      <c r="U305" s="7"/>
      <c r="V305" s="7"/>
      <c r="W305" s="7"/>
      <c r="X305" s="7"/>
    </row>
    <row r="306" spans="1:24" ht="15.5" x14ac:dyDescent="0.35">
      <c r="A306" s="7"/>
      <c r="B306" s="7"/>
      <c r="C306" s="7"/>
      <c r="D306" s="7"/>
      <c r="E306" s="7"/>
      <c r="F306" s="7"/>
      <c r="G306" s="7"/>
      <c r="H306" s="7"/>
      <c r="I306" s="7"/>
      <c r="J306" s="7"/>
      <c r="K306" s="7"/>
      <c r="L306" s="7"/>
      <c r="M306" s="7"/>
      <c r="N306" s="7"/>
      <c r="O306" s="7"/>
      <c r="P306" s="7"/>
      <c r="Q306" s="7"/>
      <c r="R306" s="7"/>
      <c r="S306" s="117">
        <v>305</v>
      </c>
      <c r="T306" s="118">
        <v>94549820440.706848</v>
      </c>
      <c r="U306" s="7"/>
      <c r="V306" s="7"/>
      <c r="W306" s="7"/>
      <c r="X306" s="7"/>
    </row>
    <row r="307" spans="1:24" ht="15.5" x14ac:dyDescent="0.35">
      <c r="A307" s="7"/>
      <c r="B307" s="7"/>
      <c r="C307" s="7"/>
      <c r="D307" s="7"/>
      <c r="E307" s="7"/>
      <c r="F307" s="7"/>
      <c r="G307" s="7"/>
      <c r="H307" s="7"/>
      <c r="I307" s="7"/>
      <c r="J307" s="7"/>
      <c r="K307" s="7"/>
      <c r="L307" s="7"/>
      <c r="M307" s="7"/>
      <c r="N307" s="7"/>
      <c r="O307" s="7"/>
      <c r="P307" s="7"/>
      <c r="Q307" s="7"/>
      <c r="R307" s="7"/>
      <c r="S307" s="117">
        <v>306</v>
      </c>
      <c r="T307" s="118">
        <v>124242979994.4903</v>
      </c>
      <c r="U307" s="7"/>
      <c r="V307" s="7"/>
      <c r="W307" s="7"/>
      <c r="X307" s="7"/>
    </row>
    <row r="308" spans="1:24" ht="15.5" x14ac:dyDescent="0.35">
      <c r="A308" s="7"/>
      <c r="B308" s="7"/>
      <c r="C308" s="7"/>
      <c r="D308" s="7"/>
      <c r="E308" s="7"/>
      <c r="F308" s="7"/>
      <c r="G308" s="7"/>
      <c r="H308" s="7"/>
      <c r="I308" s="7"/>
      <c r="J308" s="7"/>
      <c r="K308" s="7"/>
      <c r="L308" s="7"/>
      <c r="M308" s="7"/>
      <c r="N308" s="7"/>
      <c r="O308" s="7"/>
      <c r="P308" s="7"/>
      <c r="Q308" s="7"/>
      <c r="R308" s="7"/>
      <c r="S308" s="117">
        <v>307</v>
      </c>
      <c r="T308" s="118">
        <v>163071652659.06189</v>
      </c>
      <c r="U308" s="7"/>
      <c r="V308" s="7"/>
      <c r="W308" s="7"/>
      <c r="X308" s="7"/>
    </row>
    <row r="309" spans="1:24" ht="15.5" x14ac:dyDescent="0.35">
      <c r="A309" s="7"/>
      <c r="B309" s="7"/>
      <c r="C309" s="7"/>
      <c r="D309" s="7"/>
      <c r="E309" s="7"/>
      <c r="F309" s="7"/>
      <c r="G309" s="7"/>
      <c r="H309" s="7"/>
      <c r="I309" s="7"/>
      <c r="J309" s="7"/>
      <c r="K309" s="7"/>
      <c r="L309" s="7"/>
      <c r="M309" s="7"/>
      <c r="N309" s="7"/>
      <c r="O309" s="7"/>
      <c r="P309" s="7"/>
      <c r="Q309" s="7"/>
      <c r="R309" s="7"/>
      <c r="S309" s="117">
        <v>308</v>
      </c>
      <c r="T309" s="118">
        <v>110547158816.17606</v>
      </c>
      <c r="U309" s="7"/>
      <c r="V309" s="7"/>
      <c r="W309" s="7"/>
      <c r="X309" s="7"/>
    </row>
    <row r="310" spans="1:24" ht="15.5" x14ac:dyDescent="0.35">
      <c r="A310" s="7"/>
      <c r="B310" s="7"/>
      <c r="C310" s="7"/>
      <c r="D310" s="7"/>
      <c r="E310" s="7"/>
      <c r="F310" s="7"/>
      <c r="G310" s="7"/>
      <c r="H310" s="7"/>
      <c r="I310" s="7"/>
      <c r="J310" s="7"/>
      <c r="K310" s="7"/>
      <c r="L310" s="7"/>
      <c r="M310" s="7"/>
      <c r="N310" s="7"/>
      <c r="O310" s="7"/>
      <c r="P310" s="7"/>
      <c r="Q310" s="7"/>
      <c r="R310" s="7"/>
      <c r="S310" s="117">
        <v>309</v>
      </c>
      <c r="T310" s="118">
        <v>96066516264.881836</v>
      </c>
      <c r="U310" s="7"/>
      <c r="V310" s="7"/>
      <c r="W310" s="7"/>
      <c r="X310" s="7"/>
    </row>
    <row r="311" spans="1:24" ht="15.5" x14ac:dyDescent="0.35">
      <c r="A311" s="7"/>
      <c r="B311" s="7"/>
      <c r="C311" s="7"/>
      <c r="D311" s="7"/>
      <c r="E311" s="7"/>
      <c r="F311" s="7"/>
      <c r="G311" s="7"/>
      <c r="H311" s="7"/>
      <c r="I311" s="7"/>
      <c r="J311" s="7"/>
      <c r="K311" s="7"/>
      <c r="L311" s="7"/>
      <c r="M311" s="7"/>
      <c r="N311" s="7"/>
      <c r="O311" s="7"/>
      <c r="P311" s="7"/>
      <c r="Q311" s="7"/>
      <c r="R311" s="7"/>
      <c r="S311" s="117">
        <v>310</v>
      </c>
      <c r="T311" s="118">
        <v>103584120718.23375</v>
      </c>
      <c r="U311" s="7"/>
      <c r="V311" s="7"/>
      <c r="W311" s="7"/>
      <c r="X311" s="7"/>
    </row>
    <row r="312" spans="1:24" ht="15.5" x14ac:dyDescent="0.35">
      <c r="A312" s="7"/>
      <c r="B312" s="7"/>
      <c r="C312" s="7"/>
      <c r="D312" s="7"/>
      <c r="E312" s="7"/>
      <c r="F312" s="7"/>
      <c r="G312" s="7"/>
      <c r="H312" s="7"/>
      <c r="I312" s="7"/>
      <c r="J312" s="7"/>
      <c r="K312" s="7"/>
      <c r="L312" s="7"/>
      <c r="M312" s="7"/>
      <c r="N312" s="7"/>
      <c r="O312" s="7"/>
      <c r="P312" s="7"/>
      <c r="Q312" s="7"/>
      <c r="R312" s="7"/>
      <c r="S312" s="117">
        <v>311</v>
      </c>
      <c r="T312" s="118">
        <v>98668436748.50116</v>
      </c>
      <c r="U312" s="7"/>
      <c r="V312" s="7"/>
      <c r="W312" s="7"/>
      <c r="X312" s="7"/>
    </row>
    <row r="313" spans="1:24" ht="15.5" x14ac:dyDescent="0.35">
      <c r="A313" s="7"/>
      <c r="B313" s="7"/>
      <c r="C313" s="7"/>
      <c r="D313" s="7"/>
      <c r="E313" s="7"/>
      <c r="F313" s="7"/>
      <c r="G313" s="7"/>
      <c r="H313" s="7"/>
      <c r="I313" s="7"/>
      <c r="J313" s="7"/>
      <c r="K313" s="7"/>
      <c r="L313" s="7"/>
      <c r="M313" s="7"/>
      <c r="N313" s="7"/>
      <c r="O313" s="7"/>
      <c r="P313" s="7"/>
      <c r="Q313" s="7"/>
      <c r="R313" s="7"/>
      <c r="S313" s="117">
        <v>312</v>
      </c>
      <c r="T313" s="118">
        <v>85863062894.222656</v>
      </c>
      <c r="U313" s="7"/>
      <c r="V313" s="7"/>
      <c r="W313" s="7"/>
      <c r="X313" s="7"/>
    </row>
    <row r="314" spans="1:24" ht="15.5" x14ac:dyDescent="0.35">
      <c r="A314" s="7"/>
      <c r="B314" s="7"/>
      <c r="C314" s="7"/>
      <c r="D314" s="7"/>
      <c r="E314" s="7"/>
      <c r="F314" s="7"/>
      <c r="G314" s="7"/>
      <c r="H314" s="7"/>
      <c r="I314" s="7"/>
      <c r="J314" s="7"/>
      <c r="K314" s="7"/>
      <c r="L314" s="7"/>
      <c r="M314" s="7"/>
      <c r="N314" s="7"/>
      <c r="O314" s="7"/>
      <c r="P314" s="7"/>
      <c r="Q314" s="7"/>
      <c r="R314" s="7"/>
      <c r="S314" s="117">
        <v>313</v>
      </c>
      <c r="T314" s="118">
        <v>129478277814.93839</v>
      </c>
      <c r="U314" s="7"/>
      <c r="V314" s="7"/>
      <c r="W314" s="7"/>
      <c r="X314" s="7"/>
    </row>
    <row r="315" spans="1:24" ht="15.5" x14ac:dyDescent="0.35">
      <c r="A315" s="7"/>
      <c r="B315" s="7"/>
      <c r="C315" s="7"/>
      <c r="D315" s="7"/>
      <c r="E315" s="7"/>
      <c r="F315" s="7"/>
      <c r="G315" s="7"/>
      <c r="H315" s="7"/>
      <c r="I315" s="7"/>
      <c r="J315" s="7"/>
      <c r="K315" s="7"/>
      <c r="L315" s="7"/>
      <c r="M315" s="7"/>
      <c r="N315" s="7"/>
      <c r="O315" s="7"/>
      <c r="P315" s="7"/>
      <c r="Q315" s="7"/>
      <c r="R315" s="7"/>
      <c r="S315" s="117">
        <v>314</v>
      </c>
      <c r="T315" s="118">
        <v>105268796660.39421</v>
      </c>
      <c r="U315" s="7"/>
      <c r="V315" s="7"/>
      <c r="W315" s="7"/>
      <c r="X315" s="7"/>
    </row>
    <row r="316" spans="1:24" ht="15.5" x14ac:dyDescent="0.35">
      <c r="A316" s="7"/>
      <c r="B316" s="7"/>
      <c r="C316" s="7"/>
      <c r="D316" s="7"/>
      <c r="E316" s="7"/>
      <c r="F316" s="7"/>
      <c r="G316" s="7"/>
      <c r="H316" s="7"/>
      <c r="I316" s="7"/>
      <c r="J316" s="7"/>
      <c r="K316" s="7"/>
      <c r="L316" s="7"/>
      <c r="M316" s="7"/>
      <c r="N316" s="7"/>
      <c r="O316" s="7"/>
      <c r="P316" s="7"/>
      <c r="Q316" s="7"/>
      <c r="R316" s="7"/>
      <c r="S316" s="117">
        <v>315</v>
      </c>
      <c r="T316" s="118">
        <v>153153832359.74115</v>
      </c>
      <c r="U316" s="7"/>
      <c r="V316" s="7"/>
      <c r="W316" s="7"/>
      <c r="X316" s="7"/>
    </row>
    <row r="317" spans="1:24" ht="15.5" x14ac:dyDescent="0.35">
      <c r="A317" s="7"/>
      <c r="B317" s="7"/>
      <c r="C317" s="7"/>
      <c r="D317" s="7"/>
      <c r="E317" s="7"/>
      <c r="F317" s="7"/>
      <c r="G317" s="7"/>
      <c r="H317" s="7"/>
      <c r="I317" s="7"/>
      <c r="J317" s="7"/>
      <c r="K317" s="7"/>
      <c r="L317" s="7"/>
      <c r="M317" s="7"/>
      <c r="N317" s="7"/>
      <c r="O317" s="7"/>
      <c r="P317" s="7"/>
      <c r="Q317" s="7"/>
      <c r="R317" s="7"/>
      <c r="S317" s="117">
        <v>316</v>
      </c>
      <c r="T317" s="118">
        <v>69711107874.388077</v>
      </c>
      <c r="U317" s="7"/>
      <c r="V317" s="7"/>
      <c r="W317" s="7"/>
      <c r="X317" s="7"/>
    </row>
    <row r="318" spans="1:24" ht="15.5" x14ac:dyDescent="0.35">
      <c r="A318" s="7"/>
      <c r="B318" s="7"/>
      <c r="C318" s="7"/>
      <c r="D318" s="7"/>
      <c r="E318" s="7"/>
      <c r="F318" s="7"/>
      <c r="G318" s="7"/>
      <c r="H318" s="7"/>
      <c r="I318" s="7"/>
      <c r="J318" s="7"/>
      <c r="K318" s="7"/>
      <c r="L318" s="7"/>
      <c r="M318" s="7"/>
      <c r="N318" s="7"/>
      <c r="O318" s="7"/>
      <c r="P318" s="7"/>
      <c r="Q318" s="7"/>
      <c r="R318" s="7"/>
      <c r="S318" s="117">
        <v>317</v>
      </c>
      <c r="T318" s="118">
        <v>119991087771.44536</v>
      </c>
      <c r="U318" s="7"/>
      <c r="V318" s="7"/>
      <c r="W318" s="7"/>
      <c r="X318" s="7"/>
    </row>
    <row r="319" spans="1:24" ht="15.5" x14ac:dyDescent="0.35">
      <c r="A319" s="7"/>
      <c r="B319" s="7"/>
      <c r="C319" s="7"/>
      <c r="D319" s="7"/>
      <c r="E319" s="7"/>
      <c r="F319" s="7"/>
      <c r="G319" s="7"/>
      <c r="H319" s="7"/>
      <c r="I319" s="7"/>
      <c r="J319" s="7"/>
      <c r="K319" s="7"/>
      <c r="L319" s="7"/>
      <c r="M319" s="7"/>
      <c r="N319" s="7"/>
      <c r="O319" s="7"/>
      <c r="P319" s="7"/>
      <c r="Q319" s="7"/>
      <c r="R319" s="7"/>
      <c r="S319" s="117">
        <v>318</v>
      </c>
      <c r="T319" s="118">
        <v>152834541267.20468</v>
      </c>
      <c r="U319" s="7"/>
      <c r="V319" s="7"/>
      <c r="W319" s="7"/>
      <c r="X319" s="7"/>
    </row>
    <row r="320" spans="1:24" ht="15.5" x14ac:dyDescent="0.35">
      <c r="A320" s="7"/>
      <c r="B320" s="7"/>
      <c r="C320" s="7"/>
      <c r="D320" s="7"/>
      <c r="E320" s="7"/>
      <c r="F320" s="7"/>
      <c r="G320" s="7"/>
      <c r="H320" s="7"/>
      <c r="I320" s="7"/>
      <c r="J320" s="7"/>
      <c r="K320" s="7"/>
      <c r="L320" s="7"/>
      <c r="M320" s="7"/>
      <c r="N320" s="7"/>
      <c r="O320" s="7"/>
      <c r="P320" s="7"/>
      <c r="Q320" s="7"/>
      <c r="R320" s="7"/>
      <c r="S320" s="117">
        <v>319</v>
      </c>
      <c r="T320" s="118">
        <v>60646194883.583275</v>
      </c>
      <c r="U320" s="7"/>
      <c r="V320" s="7"/>
      <c r="W320" s="7"/>
      <c r="X320" s="7"/>
    </row>
    <row r="321" spans="1:24" ht="15.5" x14ac:dyDescent="0.35">
      <c r="A321" s="7"/>
      <c r="B321" s="7"/>
      <c r="C321" s="7"/>
      <c r="D321" s="7"/>
      <c r="E321" s="7"/>
      <c r="F321" s="7"/>
      <c r="G321" s="7"/>
      <c r="H321" s="7"/>
      <c r="I321" s="7"/>
      <c r="J321" s="7"/>
      <c r="K321" s="7"/>
      <c r="L321" s="7"/>
      <c r="M321" s="7"/>
      <c r="N321" s="7"/>
      <c r="O321" s="7"/>
      <c r="P321" s="7"/>
      <c r="Q321" s="7"/>
      <c r="R321" s="7"/>
      <c r="S321" s="117">
        <v>320</v>
      </c>
      <c r="T321" s="118">
        <v>81655551164.087555</v>
      </c>
      <c r="U321" s="7"/>
      <c r="V321" s="7"/>
      <c r="W321" s="7"/>
      <c r="X321" s="7"/>
    </row>
    <row r="322" spans="1:24" ht="15.5" x14ac:dyDescent="0.35">
      <c r="A322" s="7"/>
      <c r="B322" s="7"/>
      <c r="C322" s="7"/>
      <c r="D322" s="7"/>
      <c r="E322" s="7"/>
      <c r="F322" s="7"/>
      <c r="G322" s="7"/>
      <c r="H322" s="7"/>
      <c r="I322" s="7"/>
      <c r="J322" s="7"/>
      <c r="K322" s="7"/>
      <c r="L322" s="7"/>
      <c r="M322" s="7"/>
      <c r="N322" s="7"/>
      <c r="O322" s="7"/>
      <c r="P322" s="7"/>
      <c r="Q322" s="7"/>
      <c r="R322" s="7"/>
      <c r="S322" s="117">
        <v>321</v>
      </c>
      <c r="T322" s="118">
        <v>117817882629.62851</v>
      </c>
      <c r="U322" s="7"/>
      <c r="V322" s="7"/>
      <c r="W322" s="7"/>
      <c r="X322" s="7"/>
    </row>
    <row r="323" spans="1:24" ht="15.5" x14ac:dyDescent="0.35">
      <c r="A323" s="7"/>
      <c r="B323" s="7"/>
      <c r="C323" s="7"/>
      <c r="D323" s="7"/>
      <c r="E323" s="7"/>
      <c r="F323" s="7"/>
      <c r="G323" s="7"/>
      <c r="H323" s="7"/>
      <c r="I323" s="7"/>
      <c r="J323" s="7"/>
      <c r="K323" s="7"/>
      <c r="L323" s="7"/>
      <c r="M323" s="7"/>
      <c r="N323" s="7"/>
      <c r="O323" s="7"/>
      <c r="P323" s="7"/>
      <c r="Q323" s="7"/>
      <c r="R323" s="7"/>
      <c r="S323" s="117">
        <v>322</v>
      </c>
      <c r="T323" s="118">
        <v>128378613449.33397</v>
      </c>
      <c r="U323" s="7"/>
      <c r="V323" s="7"/>
      <c r="W323" s="7"/>
      <c r="X323" s="7"/>
    </row>
    <row r="324" spans="1:24" ht="15.5" x14ac:dyDescent="0.35">
      <c r="A324" s="7"/>
      <c r="B324" s="7"/>
      <c r="C324" s="7"/>
      <c r="D324" s="7"/>
      <c r="E324" s="7"/>
      <c r="F324" s="7"/>
      <c r="G324" s="7"/>
      <c r="H324" s="7"/>
      <c r="I324" s="7"/>
      <c r="J324" s="7"/>
      <c r="K324" s="7"/>
      <c r="L324" s="7"/>
      <c r="M324" s="7"/>
      <c r="N324" s="7"/>
      <c r="O324" s="7"/>
      <c r="P324" s="7"/>
      <c r="Q324" s="7"/>
      <c r="R324" s="7"/>
      <c r="S324" s="117">
        <v>323</v>
      </c>
      <c r="T324" s="118">
        <v>74192303213.772461</v>
      </c>
      <c r="U324" s="7"/>
      <c r="V324" s="7"/>
      <c r="W324" s="7"/>
      <c r="X324" s="7"/>
    </row>
    <row r="325" spans="1:24" ht="15.5" x14ac:dyDescent="0.35">
      <c r="A325" s="7"/>
      <c r="B325" s="7"/>
      <c r="C325" s="7"/>
      <c r="D325" s="7"/>
      <c r="E325" s="7"/>
      <c r="F325" s="7"/>
      <c r="G325" s="7"/>
      <c r="H325" s="7"/>
      <c r="I325" s="7"/>
      <c r="J325" s="7"/>
      <c r="K325" s="7"/>
      <c r="L325" s="7"/>
      <c r="M325" s="7"/>
      <c r="N325" s="7"/>
      <c r="O325" s="7"/>
      <c r="P325" s="7"/>
      <c r="Q325" s="7"/>
      <c r="R325" s="7"/>
      <c r="S325" s="117">
        <v>324</v>
      </c>
      <c r="T325" s="118">
        <v>88774672458.250107</v>
      </c>
      <c r="U325" s="7"/>
      <c r="V325" s="7"/>
      <c r="W325" s="7"/>
      <c r="X325" s="7"/>
    </row>
    <row r="326" spans="1:24" ht="15.5" x14ac:dyDescent="0.35">
      <c r="A326" s="7"/>
      <c r="B326" s="7"/>
      <c r="C326" s="7"/>
      <c r="D326" s="7"/>
      <c r="E326" s="7"/>
      <c r="F326" s="7"/>
      <c r="G326" s="7"/>
      <c r="H326" s="7"/>
      <c r="I326" s="7"/>
      <c r="J326" s="7"/>
      <c r="K326" s="7"/>
      <c r="L326" s="7"/>
      <c r="M326" s="7"/>
      <c r="N326" s="7"/>
      <c r="O326" s="7"/>
      <c r="P326" s="7"/>
      <c r="Q326" s="7"/>
      <c r="R326" s="7"/>
      <c r="S326" s="117">
        <v>325</v>
      </c>
      <c r="T326" s="118">
        <v>102450074130.79942</v>
      </c>
      <c r="U326" s="7"/>
      <c r="V326" s="7"/>
      <c r="W326" s="7"/>
      <c r="X326" s="7"/>
    </row>
    <row r="327" spans="1:24" ht="15.5" x14ac:dyDescent="0.35">
      <c r="A327" s="7"/>
      <c r="B327" s="7"/>
      <c r="C327" s="7"/>
      <c r="D327" s="7"/>
      <c r="E327" s="7"/>
      <c r="F327" s="7"/>
      <c r="G327" s="7"/>
      <c r="H327" s="7"/>
      <c r="I327" s="7"/>
      <c r="J327" s="7"/>
      <c r="K327" s="7"/>
      <c r="L327" s="7"/>
      <c r="M327" s="7"/>
      <c r="N327" s="7"/>
      <c r="O327" s="7"/>
      <c r="P327" s="7"/>
      <c r="Q327" s="7"/>
      <c r="R327" s="7"/>
      <c r="S327" s="117">
        <v>326</v>
      </c>
      <c r="T327" s="118">
        <v>96659332325.521225</v>
      </c>
      <c r="U327" s="7"/>
      <c r="V327" s="7"/>
      <c r="W327" s="7"/>
      <c r="X327" s="7"/>
    </row>
    <row r="328" spans="1:24" ht="15.5" x14ac:dyDescent="0.35">
      <c r="A328" s="7"/>
      <c r="B328" s="7"/>
      <c r="C328" s="7"/>
      <c r="D328" s="7"/>
      <c r="E328" s="7"/>
      <c r="F328" s="7"/>
      <c r="G328" s="7"/>
      <c r="H328" s="7"/>
      <c r="I328" s="7"/>
      <c r="J328" s="7"/>
      <c r="K328" s="7"/>
      <c r="L328" s="7"/>
      <c r="M328" s="7"/>
      <c r="N328" s="7"/>
      <c r="O328" s="7"/>
      <c r="P328" s="7"/>
      <c r="Q328" s="7"/>
      <c r="R328" s="7"/>
      <c r="S328" s="117">
        <v>327</v>
      </c>
      <c r="T328" s="118">
        <v>76998483894.844299</v>
      </c>
      <c r="U328" s="7"/>
      <c r="V328" s="7"/>
      <c r="W328" s="7"/>
      <c r="X328" s="7"/>
    </row>
    <row r="329" spans="1:24" ht="15.5" x14ac:dyDescent="0.35">
      <c r="A329" s="7"/>
      <c r="B329" s="7"/>
      <c r="C329" s="7"/>
      <c r="D329" s="7"/>
      <c r="E329" s="7"/>
      <c r="F329" s="7"/>
      <c r="G329" s="7"/>
      <c r="H329" s="7"/>
      <c r="I329" s="7"/>
      <c r="J329" s="7"/>
      <c r="K329" s="7"/>
      <c r="L329" s="7"/>
      <c r="M329" s="7"/>
      <c r="N329" s="7"/>
      <c r="O329" s="7"/>
      <c r="P329" s="7"/>
      <c r="Q329" s="7"/>
      <c r="R329" s="7"/>
      <c r="S329" s="117">
        <v>328</v>
      </c>
      <c r="T329" s="118">
        <v>71539346398.45871</v>
      </c>
      <c r="U329" s="7"/>
      <c r="V329" s="7"/>
      <c r="W329" s="7"/>
      <c r="X329" s="7"/>
    </row>
    <row r="330" spans="1:24" ht="15.5" x14ac:dyDescent="0.35">
      <c r="A330" s="7"/>
      <c r="B330" s="7"/>
      <c r="C330" s="7"/>
      <c r="D330" s="7"/>
      <c r="E330" s="7"/>
      <c r="F330" s="7"/>
      <c r="G330" s="7"/>
      <c r="H330" s="7"/>
      <c r="I330" s="7"/>
      <c r="J330" s="7"/>
      <c r="K330" s="7"/>
      <c r="L330" s="7"/>
      <c r="M330" s="7"/>
      <c r="N330" s="7"/>
      <c r="O330" s="7"/>
      <c r="P330" s="7"/>
      <c r="Q330" s="7"/>
      <c r="R330" s="7"/>
      <c r="S330" s="117">
        <v>329</v>
      </c>
      <c r="T330" s="118">
        <v>104199042885.25639</v>
      </c>
      <c r="U330" s="7"/>
      <c r="V330" s="7"/>
      <c r="W330" s="7"/>
      <c r="X330" s="7"/>
    </row>
    <row r="331" spans="1:24" ht="15.5" x14ac:dyDescent="0.35">
      <c r="A331" s="7"/>
      <c r="B331" s="7"/>
      <c r="C331" s="7"/>
      <c r="D331" s="7"/>
      <c r="E331" s="7"/>
      <c r="F331" s="7"/>
      <c r="G331" s="7"/>
      <c r="H331" s="7"/>
      <c r="I331" s="7"/>
      <c r="J331" s="7"/>
      <c r="K331" s="7"/>
      <c r="L331" s="7"/>
      <c r="M331" s="7"/>
      <c r="N331" s="7"/>
      <c r="O331" s="7"/>
      <c r="P331" s="7"/>
      <c r="Q331" s="7"/>
      <c r="R331" s="7"/>
      <c r="S331" s="117">
        <v>330</v>
      </c>
      <c r="T331" s="118">
        <v>85122357836.434158</v>
      </c>
      <c r="U331" s="7"/>
      <c r="V331" s="7"/>
      <c r="W331" s="7"/>
      <c r="X331" s="7"/>
    </row>
    <row r="332" spans="1:24" ht="15.5" x14ac:dyDescent="0.35">
      <c r="A332" s="7"/>
      <c r="B332" s="7"/>
      <c r="C332" s="7"/>
      <c r="D332" s="7"/>
      <c r="E332" s="7"/>
      <c r="F332" s="7"/>
      <c r="G332" s="7"/>
      <c r="H332" s="7"/>
      <c r="I332" s="7"/>
      <c r="J332" s="7"/>
      <c r="K332" s="7"/>
      <c r="L332" s="7"/>
      <c r="M332" s="7"/>
      <c r="N332" s="7"/>
      <c r="O332" s="7"/>
      <c r="P332" s="7"/>
      <c r="Q332" s="7"/>
      <c r="R332" s="7"/>
      <c r="S332" s="117">
        <v>331</v>
      </c>
      <c r="T332" s="118">
        <v>67692912817.813942</v>
      </c>
      <c r="U332" s="7"/>
      <c r="V332" s="7"/>
      <c r="W332" s="7"/>
      <c r="X332" s="7"/>
    </row>
    <row r="333" spans="1:24" ht="15.5" x14ac:dyDescent="0.35">
      <c r="A333" s="7"/>
      <c r="B333" s="7"/>
      <c r="C333" s="7"/>
      <c r="D333" s="7"/>
      <c r="E333" s="7"/>
      <c r="F333" s="7"/>
      <c r="G333" s="7"/>
      <c r="H333" s="7"/>
      <c r="I333" s="7"/>
      <c r="J333" s="7"/>
      <c r="K333" s="7"/>
      <c r="L333" s="7"/>
      <c r="M333" s="7"/>
      <c r="N333" s="7"/>
      <c r="O333" s="7"/>
      <c r="P333" s="7"/>
      <c r="Q333" s="7"/>
      <c r="R333" s="7"/>
      <c r="S333" s="117">
        <v>332</v>
      </c>
      <c r="T333" s="118">
        <v>94993798979.739685</v>
      </c>
      <c r="U333" s="7"/>
      <c r="V333" s="7"/>
      <c r="W333" s="7"/>
      <c r="X333" s="7"/>
    </row>
    <row r="334" spans="1:24" ht="15.5" x14ac:dyDescent="0.35">
      <c r="A334" s="7"/>
      <c r="B334" s="7"/>
      <c r="C334" s="7"/>
      <c r="D334" s="7"/>
      <c r="E334" s="7"/>
      <c r="F334" s="7"/>
      <c r="G334" s="7"/>
      <c r="H334" s="7"/>
      <c r="I334" s="7"/>
      <c r="J334" s="7"/>
      <c r="K334" s="7"/>
      <c r="L334" s="7"/>
      <c r="M334" s="7"/>
      <c r="N334" s="7"/>
      <c r="O334" s="7"/>
      <c r="P334" s="7"/>
      <c r="Q334" s="7"/>
      <c r="R334" s="7"/>
      <c r="S334" s="117">
        <v>333</v>
      </c>
      <c r="T334" s="118">
        <v>85768210859.108963</v>
      </c>
      <c r="U334" s="7"/>
      <c r="V334" s="7"/>
      <c r="W334" s="7"/>
      <c r="X334" s="7"/>
    </row>
    <row r="335" spans="1:24" ht="15.5" x14ac:dyDescent="0.35">
      <c r="A335" s="7"/>
      <c r="B335" s="7"/>
      <c r="C335" s="7"/>
      <c r="D335" s="7"/>
      <c r="E335" s="7"/>
      <c r="F335" s="7"/>
      <c r="G335" s="7"/>
      <c r="H335" s="7"/>
      <c r="I335" s="7"/>
      <c r="J335" s="7"/>
      <c r="K335" s="7"/>
      <c r="L335" s="7"/>
      <c r="M335" s="7"/>
      <c r="N335" s="7"/>
      <c r="O335" s="7"/>
      <c r="P335" s="7"/>
      <c r="Q335" s="7"/>
      <c r="R335" s="7"/>
      <c r="S335" s="117">
        <v>334</v>
      </c>
      <c r="T335" s="118">
        <v>93571671505.404541</v>
      </c>
      <c r="U335" s="7"/>
      <c r="V335" s="7"/>
      <c r="W335" s="7"/>
      <c r="X335" s="7"/>
    </row>
    <row r="336" spans="1:24" ht="15.5" x14ac:dyDescent="0.35">
      <c r="A336" s="7"/>
      <c r="B336" s="7"/>
      <c r="C336" s="7"/>
      <c r="D336" s="7"/>
      <c r="E336" s="7"/>
      <c r="F336" s="7"/>
      <c r="G336" s="7"/>
      <c r="H336" s="7"/>
      <c r="I336" s="7"/>
      <c r="J336" s="7"/>
      <c r="K336" s="7"/>
      <c r="L336" s="7"/>
      <c r="M336" s="7"/>
      <c r="N336" s="7"/>
      <c r="O336" s="7"/>
      <c r="P336" s="7"/>
      <c r="Q336" s="7"/>
      <c r="R336" s="7"/>
      <c r="S336" s="117">
        <v>335</v>
      </c>
      <c r="T336" s="118">
        <v>88987970348.713318</v>
      </c>
      <c r="U336" s="7"/>
      <c r="V336" s="7"/>
      <c r="W336" s="7"/>
      <c r="X336" s="7"/>
    </row>
    <row r="337" spans="1:24" ht="15.5" x14ac:dyDescent="0.35">
      <c r="A337" s="7"/>
      <c r="B337" s="7"/>
      <c r="C337" s="7"/>
      <c r="D337" s="7"/>
      <c r="E337" s="7"/>
      <c r="F337" s="7"/>
      <c r="G337" s="7"/>
      <c r="H337" s="7"/>
      <c r="I337" s="7"/>
      <c r="J337" s="7"/>
      <c r="K337" s="7"/>
      <c r="L337" s="7"/>
      <c r="M337" s="7"/>
      <c r="N337" s="7"/>
      <c r="O337" s="7"/>
      <c r="P337" s="7"/>
      <c r="Q337" s="7"/>
      <c r="R337" s="7"/>
      <c r="S337" s="117">
        <v>336</v>
      </c>
      <c r="T337" s="118">
        <v>116482415896.67755</v>
      </c>
      <c r="U337" s="7"/>
      <c r="V337" s="7"/>
      <c r="W337" s="7"/>
      <c r="X337" s="7"/>
    </row>
    <row r="338" spans="1:24" ht="15.5" x14ac:dyDescent="0.35">
      <c r="A338" s="7"/>
      <c r="B338" s="7"/>
      <c r="C338" s="7"/>
      <c r="D338" s="7"/>
      <c r="E338" s="7"/>
      <c r="F338" s="7"/>
      <c r="G338" s="7"/>
      <c r="H338" s="7"/>
      <c r="I338" s="7"/>
      <c r="J338" s="7"/>
      <c r="K338" s="7"/>
      <c r="L338" s="7"/>
      <c r="M338" s="7"/>
      <c r="N338" s="7"/>
      <c r="O338" s="7"/>
      <c r="P338" s="7"/>
      <c r="Q338" s="7"/>
      <c r="R338" s="7"/>
      <c r="S338" s="117">
        <v>337</v>
      </c>
      <c r="T338" s="118">
        <v>77345835494.100006</v>
      </c>
      <c r="U338" s="7"/>
      <c r="V338" s="7"/>
      <c r="W338" s="7"/>
      <c r="X338" s="7"/>
    </row>
    <row r="339" spans="1:24" ht="15.5" x14ac:dyDescent="0.35">
      <c r="A339" s="7"/>
      <c r="B339" s="7"/>
      <c r="C339" s="7"/>
      <c r="D339" s="7"/>
      <c r="E339" s="7"/>
      <c r="F339" s="7"/>
      <c r="G339" s="7"/>
      <c r="H339" s="7"/>
      <c r="I339" s="7"/>
      <c r="J339" s="7"/>
      <c r="K339" s="7"/>
      <c r="L339" s="7"/>
      <c r="M339" s="7"/>
      <c r="N339" s="7"/>
      <c r="O339" s="7"/>
      <c r="P339" s="7"/>
      <c r="Q339" s="7"/>
      <c r="R339" s="7"/>
      <c r="S339" s="117">
        <v>338</v>
      </c>
      <c r="T339" s="118">
        <v>87203783615.617584</v>
      </c>
      <c r="U339" s="7"/>
      <c r="V339" s="7"/>
      <c r="W339" s="7"/>
      <c r="X339" s="7"/>
    </row>
    <row r="340" spans="1:24" ht="15.5" x14ac:dyDescent="0.35">
      <c r="A340" s="7"/>
      <c r="B340" s="7"/>
      <c r="C340" s="7"/>
      <c r="D340" s="7"/>
      <c r="E340" s="7"/>
      <c r="F340" s="7"/>
      <c r="G340" s="7"/>
      <c r="H340" s="7"/>
      <c r="I340" s="7"/>
      <c r="J340" s="7"/>
      <c r="K340" s="7"/>
      <c r="L340" s="7"/>
      <c r="M340" s="7"/>
      <c r="N340" s="7"/>
      <c r="O340" s="7"/>
      <c r="P340" s="7"/>
      <c r="Q340" s="7"/>
      <c r="R340" s="7"/>
      <c r="S340" s="117">
        <v>339</v>
      </c>
      <c r="T340" s="118">
        <v>157102212279.12177</v>
      </c>
      <c r="U340" s="7"/>
      <c r="V340" s="7"/>
      <c r="W340" s="7"/>
      <c r="X340" s="7"/>
    </row>
    <row r="341" spans="1:24" ht="15.5" x14ac:dyDescent="0.35">
      <c r="A341" s="7"/>
      <c r="B341" s="7"/>
      <c r="C341" s="7"/>
      <c r="D341" s="7"/>
      <c r="E341" s="7"/>
      <c r="F341" s="7"/>
      <c r="G341" s="7"/>
      <c r="H341" s="7"/>
      <c r="I341" s="7"/>
      <c r="J341" s="7"/>
      <c r="K341" s="7"/>
      <c r="L341" s="7"/>
      <c r="M341" s="7"/>
      <c r="N341" s="7"/>
      <c r="O341" s="7"/>
      <c r="P341" s="7"/>
      <c r="Q341" s="7"/>
      <c r="R341" s="7"/>
      <c r="S341" s="117">
        <v>340</v>
      </c>
      <c r="T341" s="118">
        <v>120260037672.55595</v>
      </c>
      <c r="U341" s="7"/>
      <c r="V341" s="7"/>
      <c r="W341" s="7"/>
      <c r="X341" s="7"/>
    </row>
    <row r="342" spans="1:24" ht="15.5" x14ac:dyDescent="0.35">
      <c r="A342" s="7"/>
      <c r="B342" s="7"/>
      <c r="C342" s="7"/>
      <c r="D342" s="7"/>
      <c r="E342" s="7"/>
      <c r="F342" s="7"/>
      <c r="G342" s="7"/>
      <c r="H342" s="7"/>
      <c r="I342" s="7"/>
      <c r="J342" s="7"/>
      <c r="K342" s="7"/>
      <c r="L342" s="7"/>
      <c r="M342" s="7"/>
      <c r="N342" s="7"/>
      <c r="O342" s="7"/>
      <c r="P342" s="7"/>
      <c r="Q342" s="7"/>
      <c r="R342" s="7"/>
      <c r="S342" s="117">
        <v>341</v>
      </c>
      <c r="T342" s="118">
        <v>76233207361.407043</v>
      </c>
      <c r="U342" s="7"/>
      <c r="V342" s="7"/>
      <c r="W342" s="7"/>
      <c r="X342" s="7"/>
    </row>
    <row r="343" spans="1:24" ht="15.5" x14ac:dyDescent="0.35">
      <c r="A343" s="7"/>
      <c r="B343" s="7"/>
      <c r="C343" s="7"/>
      <c r="D343" s="7"/>
      <c r="E343" s="7"/>
      <c r="F343" s="7"/>
      <c r="G343" s="7"/>
      <c r="H343" s="7"/>
      <c r="I343" s="7"/>
      <c r="J343" s="7"/>
      <c r="K343" s="7"/>
      <c r="L343" s="7"/>
      <c r="M343" s="7"/>
      <c r="N343" s="7"/>
      <c r="O343" s="7"/>
      <c r="P343" s="7"/>
      <c r="Q343" s="7"/>
      <c r="R343" s="7"/>
      <c r="S343" s="117">
        <v>342</v>
      </c>
      <c r="T343" s="118">
        <v>77937646827.199326</v>
      </c>
      <c r="U343" s="7"/>
      <c r="V343" s="7"/>
      <c r="W343" s="7"/>
      <c r="X343" s="7"/>
    </row>
    <row r="344" spans="1:24" ht="15.5" x14ac:dyDescent="0.35">
      <c r="A344" s="7"/>
      <c r="B344" s="7"/>
      <c r="C344" s="7"/>
      <c r="D344" s="7"/>
      <c r="E344" s="7"/>
      <c r="F344" s="7"/>
      <c r="G344" s="7"/>
      <c r="H344" s="7"/>
      <c r="I344" s="7"/>
      <c r="J344" s="7"/>
      <c r="K344" s="7"/>
      <c r="L344" s="7"/>
      <c r="M344" s="7"/>
      <c r="N344" s="7"/>
      <c r="O344" s="7"/>
      <c r="P344" s="7"/>
      <c r="Q344" s="7"/>
      <c r="R344" s="7"/>
      <c r="S344" s="117">
        <v>343</v>
      </c>
      <c r="T344" s="118">
        <v>96212590607.871887</v>
      </c>
      <c r="U344" s="7"/>
      <c r="V344" s="7"/>
      <c r="W344" s="7"/>
      <c r="X344" s="7"/>
    </row>
    <row r="345" spans="1:24" ht="15.5" x14ac:dyDescent="0.35">
      <c r="A345" s="7"/>
      <c r="B345" s="7"/>
      <c r="C345" s="7"/>
      <c r="D345" s="7"/>
      <c r="E345" s="7"/>
      <c r="F345" s="7"/>
      <c r="G345" s="7"/>
      <c r="H345" s="7"/>
      <c r="I345" s="7"/>
      <c r="J345" s="7"/>
      <c r="K345" s="7"/>
      <c r="L345" s="7"/>
      <c r="M345" s="7"/>
      <c r="N345" s="7"/>
      <c r="O345" s="7"/>
      <c r="P345" s="7"/>
      <c r="Q345" s="7"/>
      <c r="R345" s="7"/>
      <c r="S345" s="117">
        <v>344</v>
      </c>
      <c r="T345" s="118">
        <v>199572175368.51532</v>
      </c>
      <c r="U345" s="7"/>
      <c r="V345" s="7"/>
      <c r="W345" s="7"/>
      <c r="X345" s="7"/>
    </row>
    <row r="346" spans="1:24" ht="15.5" x14ac:dyDescent="0.35">
      <c r="A346" s="7"/>
      <c r="B346" s="7"/>
      <c r="C346" s="7"/>
      <c r="D346" s="7"/>
      <c r="E346" s="7"/>
      <c r="F346" s="7"/>
      <c r="G346" s="7"/>
      <c r="H346" s="7"/>
      <c r="I346" s="7"/>
      <c r="J346" s="7"/>
      <c r="K346" s="7"/>
      <c r="L346" s="7"/>
      <c r="M346" s="7"/>
      <c r="N346" s="7"/>
      <c r="O346" s="7"/>
      <c r="P346" s="7"/>
      <c r="Q346" s="7"/>
      <c r="R346" s="7"/>
      <c r="S346" s="117">
        <v>345</v>
      </c>
      <c r="T346" s="118">
        <v>85708866640.123978</v>
      </c>
      <c r="U346" s="7"/>
      <c r="V346" s="7"/>
      <c r="W346" s="7"/>
      <c r="X346" s="7"/>
    </row>
    <row r="347" spans="1:24" ht="15.5" x14ac:dyDescent="0.35">
      <c r="A347" s="7"/>
      <c r="B347" s="7"/>
      <c r="C347" s="7"/>
      <c r="D347" s="7"/>
      <c r="E347" s="7"/>
      <c r="F347" s="7"/>
      <c r="G347" s="7"/>
      <c r="H347" s="7"/>
      <c r="I347" s="7"/>
      <c r="J347" s="7"/>
      <c r="K347" s="7"/>
      <c r="L347" s="7"/>
      <c r="M347" s="7"/>
      <c r="N347" s="7"/>
      <c r="O347" s="7"/>
      <c r="P347" s="7"/>
      <c r="Q347" s="7"/>
      <c r="R347" s="7"/>
      <c r="S347" s="117">
        <v>346</v>
      </c>
      <c r="T347" s="118">
        <v>105580989393.34296</v>
      </c>
      <c r="U347" s="7"/>
      <c r="V347" s="7"/>
      <c r="W347" s="7"/>
      <c r="X347" s="7"/>
    </row>
    <row r="348" spans="1:24" ht="15.5" x14ac:dyDescent="0.35">
      <c r="A348" s="7"/>
      <c r="B348" s="7"/>
      <c r="C348" s="7"/>
      <c r="D348" s="7"/>
      <c r="E348" s="7"/>
      <c r="F348" s="7"/>
      <c r="G348" s="7"/>
      <c r="H348" s="7"/>
      <c r="I348" s="7"/>
      <c r="J348" s="7"/>
      <c r="K348" s="7"/>
      <c r="L348" s="7"/>
      <c r="M348" s="7"/>
      <c r="N348" s="7"/>
      <c r="O348" s="7"/>
      <c r="P348" s="7"/>
      <c r="Q348" s="7"/>
      <c r="R348" s="7"/>
      <c r="S348" s="117">
        <v>347</v>
      </c>
      <c r="T348" s="118">
        <v>79657415593.670288</v>
      </c>
      <c r="U348" s="7"/>
      <c r="V348" s="7"/>
      <c r="W348" s="7"/>
      <c r="X348" s="7"/>
    </row>
    <row r="349" spans="1:24" ht="15.5" x14ac:dyDescent="0.35">
      <c r="A349" s="7"/>
      <c r="B349" s="7"/>
      <c r="C349" s="7"/>
      <c r="D349" s="7"/>
      <c r="E349" s="7"/>
      <c r="F349" s="7"/>
      <c r="G349" s="7"/>
      <c r="H349" s="7"/>
      <c r="I349" s="7"/>
      <c r="J349" s="7"/>
      <c r="K349" s="7"/>
      <c r="L349" s="7"/>
      <c r="M349" s="7"/>
      <c r="N349" s="7"/>
      <c r="O349" s="7"/>
      <c r="P349" s="7"/>
      <c r="Q349" s="7"/>
      <c r="R349" s="7"/>
      <c r="S349" s="117">
        <v>348</v>
      </c>
      <c r="T349" s="118">
        <v>70065309877.940186</v>
      </c>
      <c r="U349" s="7"/>
      <c r="V349" s="7"/>
      <c r="W349" s="7"/>
      <c r="X349" s="7"/>
    </row>
    <row r="350" spans="1:24" ht="15.5" x14ac:dyDescent="0.35">
      <c r="A350" s="7"/>
      <c r="B350" s="7"/>
      <c r="C350" s="7"/>
      <c r="D350" s="7"/>
      <c r="E350" s="7"/>
      <c r="F350" s="7"/>
      <c r="G350" s="7"/>
      <c r="H350" s="7"/>
      <c r="I350" s="7"/>
      <c r="J350" s="7"/>
      <c r="K350" s="7"/>
      <c r="L350" s="7"/>
      <c r="M350" s="7"/>
      <c r="N350" s="7"/>
      <c r="O350" s="7"/>
      <c r="P350" s="7"/>
      <c r="Q350" s="7"/>
      <c r="R350" s="7"/>
      <c r="S350" s="117">
        <v>349</v>
      </c>
      <c r="T350" s="118">
        <v>84646643227.482224</v>
      </c>
      <c r="U350" s="7"/>
      <c r="V350" s="7"/>
      <c r="W350" s="7"/>
      <c r="X350" s="7"/>
    </row>
    <row r="351" spans="1:24" ht="15.5" x14ac:dyDescent="0.35">
      <c r="A351" s="7"/>
      <c r="B351" s="7"/>
      <c r="C351" s="7"/>
      <c r="D351" s="7"/>
      <c r="E351" s="7"/>
      <c r="F351" s="7"/>
      <c r="G351" s="7"/>
      <c r="H351" s="7"/>
      <c r="I351" s="7"/>
      <c r="J351" s="7"/>
      <c r="K351" s="7"/>
      <c r="L351" s="7"/>
      <c r="M351" s="7"/>
      <c r="N351" s="7"/>
      <c r="O351" s="7"/>
      <c r="P351" s="7"/>
      <c r="Q351" s="7"/>
      <c r="R351" s="7"/>
      <c r="S351" s="117">
        <v>350</v>
      </c>
      <c r="T351" s="118">
        <v>94455518385.148087</v>
      </c>
      <c r="U351" s="7"/>
      <c r="V351" s="7"/>
      <c r="W351" s="7"/>
      <c r="X351" s="7"/>
    </row>
    <row r="352" spans="1:24" ht="15.5" x14ac:dyDescent="0.35">
      <c r="A352" s="7"/>
      <c r="B352" s="7"/>
      <c r="C352" s="7"/>
      <c r="D352" s="7"/>
      <c r="E352" s="7"/>
      <c r="F352" s="7"/>
      <c r="G352" s="7"/>
      <c r="H352" s="7"/>
      <c r="I352" s="7"/>
      <c r="J352" s="7"/>
      <c r="K352" s="7"/>
      <c r="L352" s="7"/>
      <c r="M352" s="7"/>
      <c r="N352" s="7"/>
      <c r="O352" s="7"/>
      <c r="P352" s="7"/>
      <c r="Q352" s="7"/>
      <c r="R352" s="7"/>
      <c r="S352" s="117">
        <v>351</v>
      </c>
      <c r="T352" s="118">
        <v>94474634179.558258</v>
      </c>
      <c r="U352" s="7"/>
      <c r="V352" s="7"/>
      <c r="W352" s="7"/>
      <c r="X352" s="7"/>
    </row>
    <row r="353" spans="1:24" ht="15.5" x14ac:dyDescent="0.35">
      <c r="A353" s="7"/>
      <c r="B353" s="7"/>
      <c r="C353" s="7"/>
      <c r="D353" s="7"/>
      <c r="E353" s="7"/>
      <c r="F353" s="7"/>
      <c r="G353" s="7"/>
      <c r="H353" s="7"/>
      <c r="I353" s="7"/>
      <c r="J353" s="7"/>
      <c r="K353" s="7"/>
      <c r="L353" s="7"/>
      <c r="M353" s="7"/>
      <c r="N353" s="7"/>
      <c r="O353" s="7"/>
      <c r="P353" s="7"/>
      <c r="Q353" s="7"/>
      <c r="R353" s="7"/>
      <c r="S353" s="117">
        <v>352</v>
      </c>
      <c r="T353" s="118">
        <v>85862606697.513306</v>
      </c>
      <c r="U353" s="7"/>
      <c r="V353" s="7"/>
      <c r="W353" s="7"/>
      <c r="X353" s="7"/>
    </row>
    <row r="354" spans="1:24" ht="15.5" x14ac:dyDescent="0.35">
      <c r="A354" s="7"/>
      <c r="B354" s="7"/>
      <c r="C354" s="7"/>
      <c r="D354" s="7"/>
      <c r="E354" s="7"/>
      <c r="F354" s="7"/>
      <c r="G354" s="7"/>
      <c r="H354" s="7"/>
      <c r="I354" s="7"/>
      <c r="J354" s="7"/>
      <c r="K354" s="7"/>
      <c r="L354" s="7"/>
      <c r="M354" s="7"/>
      <c r="N354" s="7"/>
      <c r="O354" s="7"/>
      <c r="P354" s="7"/>
      <c r="Q354" s="7"/>
      <c r="R354" s="7"/>
      <c r="S354" s="117">
        <v>353</v>
      </c>
      <c r="T354" s="118">
        <v>130291694891.60245</v>
      </c>
      <c r="U354" s="7"/>
      <c r="V354" s="7"/>
      <c r="W354" s="7"/>
      <c r="X354" s="7"/>
    </row>
    <row r="355" spans="1:24" ht="15.5" x14ac:dyDescent="0.35">
      <c r="A355" s="7"/>
      <c r="B355" s="7"/>
      <c r="C355" s="7"/>
      <c r="D355" s="7"/>
      <c r="E355" s="7"/>
      <c r="F355" s="7"/>
      <c r="G355" s="7"/>
      <c r="H355" s="7"/>
      <c r="I355" s="7"/>
      <c r="J355" s="7"/>
      <c r="K355" s="7"/>
      <c r="L355" s="7"/>
      <c r="M355" s="7"/>
      <c r="N355" s="7"/>
      <c r="O355" s="7"/>
      <c r="P355" s="7"/>
      <c r="Q355" s="7"/>
      <c r="R355" s="7"/>
      <c r="S355" s="117">
        <v>354</v>
      </c>
      <c r="T355" s="118">
        <v>205121273860.52139</v>
      </c>
      <c r="U355" s="7"/>
      <c r="V355" s="7"/>
      <c r="W355" s="7"/>
      <c r="X355" s="7"/>
    </row>
    <row r="356" spans="1:24" ht="15.5" x14ac:dyDescent="0.35">
      <c r="A356" s="7"/>
      <c r="B356" s="7"/>
      <c r="C356" s="7"/>
      <c r="D356" s="7"/>
      <c r="E356" s="7"/>
      <c r="F356" s="7"/>
      <c r="G356" s="7"/>
      <c r="H356" s="7"/>
      <c r="I356" s="7"/>
      <c r="J356" s="7"/>
      <c r="K356" s="7"/>
      <c r="L356" s="7"/>
      <c r="M356" s="7"/>
      <c r="N356" s="7"/>
      <c r="O356" s="7"/>
      <c r="P356" s="7"/>
      <c r="Q356" s="7"/>
      <c r="R356" s="7"/>
      <c r="S356" s="117">
        <v>355</v>
      </c>
      <c r="T356" s="118">
        <v>71365744424.354034</v>
      </c>
      <c r="U356" s="7"/>
      <c r="V356" s="7"/>
      <c r="W356" s="7"/>
      <c r="X356" s="7"/>
    </row>
    <row r="357" spans="1:24" ht="15.5" x14ac:dyDescent="0.35">
      <c r="A357" s="7"/>
      <c r="B357" s="7"/>
      <c r="C357" s="7"/>
      <c r="D357" s="7"/>
      <c r="E357" s="7"/>
      <c r="F357" s="7"/>
      <c r="G357" s="7"/>
      <c r="H357" s="7"/>
      <c r="I357" s="7"/>
      <c r="J357" s="7"/>
      <c r="K357" s="7"/>
      <c r="L357" s="7"/>
      <c r="M357" s="7"/>
      <c r="N357" s="7"/>
      <c r="O357" s="7"/>
      <c r="P357" s="7"/>
      <c r="Q357" s="7"/>
      <c r="R357" s="7"/>
      <c r="S357" s="117">
        <v>356</v>
      </c>
      <c r="T357" s="118">
        <v>66927405665.007713</v>
      </c>
      <c r="U357" s="7"/>
      <c r="V357" s="7"/>
      <c r="W357" s="7"/>
      <c r="X357" s="7"/>
    </row>
    <row r="358" spans="1:24" ht="15.5" x14ac:dyDescent="0.35">
      <c r="A358" s="7"/>
      <c r="B358" s="7"/>
      <c r="C358" s="7"/>
      <c r="D358" s="7"/>
      <c r="E358" s="7"/>
      <c r="F358" s="7"/>
      <c r="G358" s="7"/>
      <c r="H358" s="7"/>
      <c r="I358" s="7"/>
      <c r="J358" s="7"/>
      <c r="K358" s="7"/>
      <c r="L358" s="7"/>
      <c r="M358" s="7"/>
      <c r="N358" s="7"/>
      <c r="O358" s="7"/>
      <c r="P358" s="7"/>
      <c r="Q358" s="7"/>
      <c r="R358" s="7"/>
      <c r="S358" s="117">
        <v>357</v>
      </c>
      <c r="T358" s="118">
        <v>73473714241.378113</v>
      </c>
      <c r="U358" s="7"/>
      <c r="V358" s="7"/>
      <c r="W358" s="7"/>
      <c r="X358" s="7"/>
    </row>
    <row r="359" spans="1:24" ht="15.5" x14ac:dyDescent="0.35">
      <c r="A359" s="7"/>
      <c r="B359" s="7"/>
      <c r="C359" s="7"/>
      <c r="D359" s="7"/>
      <c r="E359" s="7"/>
      <c r="F359" s="7"/>
      <c r="G359" s="7"/>
      <c r="H359" s="7"/>
      <c r="I359" s="7"/>
      <c r="J359" s="7"/>
      <c r="K359" s="7"/>
      <c r="L359" s="7"/>
      <c r="M359" s="7"/>
      <c r="N359" s="7"/>
      <c r="O359" s="7"/>
      <c r="P359" s="7"/>
      <c r="Q359" s="7"/>
      <c r="R359" s="7"/>
      <c r="S359" s="117">
        <v>358</v>
      </c>
      <c r="T359" s="118">
        <v>93304065145.051758</v>
      </c>
      <c r="U359" s="7"/>
      <c r="V359" s="7"/>
      <c r="W359" s="7"/>
      <c r="X359" s="7"/>
    </row>
    <row r="360" spans="1:24" ht="15.5" x14ac:dyDescent="0.35">
      <c r="A360" s="7"/>
      <c r="B360" s="7"/>
      <c r="C360" s="7"/>
      <c r="D360" s="7"/>
      <c r="E360" s="7"/>
      <c r="F360" s="7"/>
      <c r="G360" s="7"/>
      <c r="H360" s="7"/>
      <c r="I360" s="7"/>
      <c r="J360" s="7"/>
      <c r="K360" s="7"/>
      <c r="L360" s="7"/>
      <c r="M360" s="7"/>
      <c r="N360" s="7"/>
      <c r="O360" s="7"/>
      <c r="P360" s="7"/>
      <c r="Q360" s="7"/>
      <c r="R360" s="7"/>
      <c r="S360" s="117">
        <v>359</v>
      </c>
      <c r="T360" s="118">
        <v>83963836313.263382</v>
      </c>
      <c r="U360" s="7"/>
      <c r="V360" s="7"/>
      <c r="W360" s="7"/>
      <c r="X360" s="7"/>
    </row>
    <row r="361" spans="1:24" ht="15.5" x14ac:dyDescent="0.35">
      <c r="A361" s="7"/>
      <c r="B361" s="7"/>
      <c r="C361" s="7"/>
      <c r="D361" s="7"/>
      <c r="E361" s="7"/>
      <c r="F361" s="7"/>
      <c r="G361" s="7"/>
      <c r="H361" s="7"/>
      <c r="I361" s="7"/>
      <c r="J361" s="7"/>
      <c r="K361" s="7"/>
      <c r="L361" s="7"/>
      <c r="M361" s="7"/>
      <c r="N361" s="7"/>
      <c r="O361" s="7"/>
      <c r="P361" s="7"/>
      <c r="Q361" s="7"/>
      <c r="R361" s="7"/>
      <c r="S361" s="117">
        <v>360</v>
      </c>
      <c r="T361" s="118">
        <v>114474815804.15192</v>
      </c>
      <c r="U361" s="7"/>
      <c r="V361" s="7"/>
      <c r="W361" s="7"/>
      <c r="X361" s="7"/>
    </row>
    <row r="362" spans="1:24" ht="15.5" x14ac:dyDescent="0.35">
      <c r="A362" s="7"/>
      <c r="B362" s="7"/>
      <c r="C362" s="7"/>
      <c r="D362" s="7"/>
      <c r="E362" s="7"/>
      <c r="F362" s="7"/>
      <c r="G362" s="7"/>
      <c r="H362" s="7"/>
      <c r="I362" s="7"/>
      <c r="J362" s="7"/>
      <c r="K362" s="7"/>
      <c r="L362" s="7"/>
      <c r="M362" s="7"/>
      <c r="N362" s="7"/>
      <c r="O362" s="7"/>
      <c r="P362" s="7"/>
      <c r="Q362" s="7"/>
      <c r="R362" s="7"/>
      <c r="S362" s="117">
        <v>361</v>
      </c>
      <c r="T362" s="118">
        <v>111988668809.66911</v>
      </c>
      <c r="U362" s="7"/>
      <c r="V362" s="7"/>
      <c r="W362" s="7"/>
      <c r="X362" s="7"/>
    </row>
    <row r="363" spans="1:24" ht="15.5" x14ac:dyDescent="0.35">
      <c r="A363" s="7"/>
      <c r="B363" s="7"/>
      <c r="C363" s="7"/>
      <c r="D363" s="7"/>
      <c r="E363" s="7"/>
      <c r="F363" s="7"/>
      <c r="G363" s="7"/>
      <c r="H363" s="7"/>
      <c r="I363" s="7"/>
      <c r="J363" s="7"/>
      <c r="K363" s="7"/>
      <c r="L363" s="7"/>
      <c r="M363" s="7"/>
      <c r="N363" s="7"/>
      <c r="O363" s="7"/>
      <c r="P363" s="7"/>
      <c r="Q363" s="7"/>
      <c r="R363" s="7"/>
      <c r="S363" s="117">
        <v>362</v>
      </c>
      <c r="T363" s="118">
        <v>171363654531.78864</v>
      </c>
      <c r="U363" s="7"/>
      <c r="V363" s="7"/>
      <c r="W363" s="7"/>
      <c r="X363" s="7"/>
    </row>
    <row r="364" spans="1:24" ht="15.5" x14ac:dyDescent="0.35">
      <c r="A364" s="7"/>
      <c r="B364" s="7"/>
      <c r="C364" s="7"/>
      <c r="D364" s="7"/>
      <c r="E364" s="7"/>
      <c r="F364" s="7"/>
      <c r="G364" s="7"/>
      <c r="H364" s="7"/>
      <c r="I364" s="7"/>
      <c r="J364" s="7"/>
      <c r="K364" s="7"/>
      <c r="L364" s="7"/>
      <c r="M364" s="7"/>
      <c r="N364" s="7"/>
      <c r="O364" s="7"/>
      <c r="P364" s="7"/>
      <c r="Q364" s="7"/>
      <c r="R364" s="7"/>
      <c r="S364" s="117">
        <v>363</v>
      </c>
      <c r="T364" s="118">
        <v>48183125018.950378</v>
      </c>
      <c r="U364" s="7"/>
      <c r="V364" s="7"/>
      <c r="W364" s="7"/>
      <c r="X364" s="7"/>
    </row>
    <row r="365" spans="1:24" ht="15.5" x14ac:dyDescent="0.35">
      <c r="A365" s="7"/>
      <c r="B365" s="7"/>
      <c r="C365" s="7"/>
      <c r="D365" s="7"/>
      <c r="E365" s="7"/>
      <c r="F365" s="7"/>
      <c r="G365" s="7"/>
      <c r="H365" s="7"/>
      <c r="I365" s="7"/>
      <c r="J365" s="7"/>
      <c r="K365" s="7"/>
      <c r="L365" s="7"/>
      <c r="M365" s="7"/>
      <c r="N365" s="7"/>
      <c r="O365" s="7"/>
      <c r="P365" s="7"/>
      <c r="Q365" s="7"/>
      <c r="R365" s="7"/>
      <c r="S365" s="117">
        <v>364</v>
      </c>
      <c r="T365" s="118">
        <v>113693085546.75955</v>
      </c>
      <c r="U365" s="7"/>
      <c r="V365" s="7"/>
      <c r="W365" s="7"/>
      <c r="X365" s="7"/>
    </row>
    <row r="366" spans="1:24" ht="15.5" x14ac:dyDescent="0.35">
      <c r="A366" s="7"/>
      <c r="B366" s="7"/>
      <c r="C366" s="7"/>
      <c r="D366" s="7"/>
      <c r="E366" s="7"/>
      <c r="F366" s="7"/>
      <c r="G366" s="7"/>
      <c r="H366" s="7"/>
      <c r="I366" s="7"/>
      <c r="J366" s="7"/>
      <c r="K366" s="7"/>
      <c r="L366" s="7"/>
      <c r="M366" s="7"/>
      <c r="N366" s="7"/>
      <c r="O366" s="7"/>
      <c r="P366" s="7"/>
      <c r="Q366" s="7"/>
      <c r="R366" s="7"/>
      <c r="S366" s="117">
        <v>365</v>
      </c>
      <c r="T366" s="118">
        <v>76889102982.516708</v>
      </c>
      <c r="U366" s="7"/>
      <c r="V366" s="7"/>
      <c r="W366" s="7"/>
      <c r="X366" s="7"/>
    </row>
    <row r="367" spans="1:24" ht="15.5" x14ac:dyDescent="0.35">
      <c r="A367" s="7"/>
      <c r="B367" s="7"/>
      <c r="C367" s="7"/>
      <c r="D367" s="7"/>
      <c r="E367" s="7"/>
      <c r="F367" s="7"/>
      <c r="G367" s="7"/>
      <c r="H367" s="7"/>
      <c r="I367" s="7"/>
      <c r="J367" s="7"/>
      <c r="K367" s="7"/>
      <c r="L367" s="7"/>
      <c r="M367" s="7"/>
      <c r="N367" s="7"/>
      <c r="O367" s="7"/>
      <c r="P367" s="7"/>
      <c r="Q367" s="7"/>
      <c r="R367" s="7"/>
      <c r="S367" s="117">
        <v>366</v>
      </c>
      <c r="T367" s="118">
        <v>130553795927.22578</v>
      </c>
      <c r="U367" s="7"/>
      <c r="V367" s="7"/>
      <c r="W367" s="7"/>
      <c r="X367" s="7"/>
    </row>
    <row r="368" spans="1:24" ht="15.5" x14ac:dyDescent="0.35">
      <c r="A368" s="7"/>
      <c r="B368" s="7"/>
      <c r="C368" s="7"/>
      <c r="D368" s="7"/>
      <c r="E368" s="7"/>
      <c r="F368" s="7"/>
      <c r="G368" s="7"/>
      <c r="H368" s="7"/>
      <c r="I368" s="7"/>
      <c r="J368" s="7"/>
      <c r="K368" s="7"/>
      <c r="L368" s="7"/>
      <c r="M368" s="7"/>
      <c r="N368" s="7"/>
      <c r="O368" s="7"/>
      <c r="P368" s="7"/>
      <c r="Q368" s="7"/>
      <c r="R368" s="7"/>
      <c r="S368" s="117">
        <v>367</v>
      </c>
      <c r="T368" s="118">
        <v>57788586474.954475</v>
      </c>
      <c r="U368" s="7"/>
      <c r="V368" s="7"/>
      <c r="W368" s="7"/>
      <c r="X368" s="7"/>
    </row>
    <row r="369" spans="1:24" ht="15.5" x14ac:dyDescent="0.35">
      <c r="A369" s="7"/>
      <c r="B369" s="7"/>
      <c r="C369" s="7"/>
      <c r="D369" s="7"/>
      <c r="E369" s="7"/>
      <c r="F369" s="7"/>
      <c r="G369" s="7"/>
      <c r="H369" s="7"/>
      <c r="I369" s="7"/>
      <c r="J369" s="7"/>
      <c r="K369" s="7"/>
      <c r="L369" s="7"/>
      <c r="M369" s="7"/>
      <c r="N369" s="7"/>
      <c r="O369" s="7"/>
      <c r="P369" s="7"/>
      <c r="Q369" s="7"/>
      <c r="R369" s="7"/>
      <c r="S369" s="117">
        <v>368</v>
      </c>
      <c r="T369" s="118">
        <v>94482826334.648148</v>
      </c>
      <c r="U369" s="7"/>
      <c r="V369" s="7"/>
      <c r="W369" s="7"/>
      <c r="X369" s="7"/>
    </row>
    <row r="370" spans="1:24" ht="15.5" x14ac:dyDescent="0.35">
      <c r="A370" s="7"/>
      <c r="B370" s="7"/>
      <c r="C370" s="7"/>
      <c r="D370" s="7"/>
      <c r="E370" s="7"/>
      <c r="F370" s="7"/>
      <c r="G370" s="7"/>
      <c r="H370" s="7"/>
      <c r="I370" s="7"/>
      <c r="J370" s="7"/>
      <c r="K370" s="7"/>
      <c r="L370" s="7"/>
      <c r="M370" s="7"/>
      <c r="N370" s="7"/>
      <c r="O370" s="7"/>
      <c r="P370" s="7"/>
      <c r="Q370" s="7"/>
      <c r="R370" s="7"/>
      <c r="S370" s="117">
        <v>369</v>
      </c>
      <c r="T370" s="118">
        <v>102067651059.45816</v>
      </c>
      <c r="U370" s="7"/>
      <c r="V370" s="7"/>
      <c r="W370" s="7"/>
      <c r="X370" s="7"/>
    </row>
    <row r="371" spans="1:24" ht="15.5" x14ac:dyDescent="0.35">
      <c r="A371" s="7"/>
      <c r="B371" s="7"/>
      <c r="C371" s="7"/>
      <c r="D371" s="7"/>
      <c r="E371" s="7"/>
      <c r="F371" s="7"/>
      <c r="G371" s="7"/>
      <c r="H371" s="7"/>
      <c r="I371" s="7"/>
      <c r="J371" s="7"/>
      <c r="K371" s="7"/>
      <c r="L371" s="7"/>
      <c r="M371" s="7"/>
      <c r="N371" s="7"/>
      <c r="O371" s="7"/>
      <c r="P371" s="7"/>
      <c r="Q371" s="7"/>
      <c r="R371" s="7"/>
      <c r="S371" s="117">
        <v>370</v>
      </c>
      <c r="T371" s="118">
        <v>83309166595.363953</v>
      </c>
      <c r="U371" s="7"/>
      <c r="V371" s="7"/>
      <c r="W371" s="7"/>
      <c r="X371" s="7"/>
    </row>
    <row r="372" spans="1:24" ht="15.5" x14ac:dyDescent="0.35">
      <c r="A372" s="7"/>
      <c r="B372" s="7"/>
      <c r="C372" s="7"/>
      <c r="D372" s="7"/>
      <c r="E372" s="7"/>
      <c r="F372" s="7"/>
      <c r="G372" s="7"/>
      <c r="H372" s="7"/>
      <c r="I372" s="7"/>
      <c r="J372" s="7"/>
      <c r="K372" s="7"/>
      <c r="L372" s="7"/>
      <c r="M372" s="7"/>
      <c r="N372" s="7"/>
      <c r="O372" s="7"/>
      <c r="P372" s="7"/>
      <c r="Q372" s="7"/>
      <c r="R372" s="7"/>
      <c r="S372" s="117">
        <v>371</v>
      </c>
      <c r="T372" s="118">
        <v>54717272226.553696</v>
      </c>
      <c r="U372" s="7"/>
      <c r="V372" s="7"/>
      <c r="W372" s="7"/>
      <c r="X372" s="7"/>
    </row>
    <row r="373" spans="1:24" ht="15.5" x14ac:dyDescent="0.35">
      <c r="A373" s="7"/>
      <c r="B373" s="7"/>
      <c r="C373" s="7"/>
      <c r="D373" s="7"/>
      <c r="E373" s="7"/>
      <c r="F373" s="7"/>
      <c r="G373" s="7"/>
      <c r="H373" s="7"/>
      <c r="I373" s="7"/>
      <c r="J373" s="7"/>
      <c r="K373" s="7"/>
      <c r="L373" s="7"/>
      <c r="M373" s="7"/>
      <c r="N373" s="7"/>
      <c r="O373" s="7"/>
      <c r="P373" s="7"/>
      <c r="Q373" s="7"/>
      <c r="R373" s="7"/>
      <c r="S373" s="117">
        <v>372</v>
      </c>
      <c r="T373" s="118">
        <v>90996996956.631409</v>
      </c>
      <c r="U373" s="7"/>
      <c r="V373" s="7"/>
      <c r="W373" s="7"/>
      <c r="X373" s="7"/>
    </row>
    <row r="374" spans="1:24" ht="15.5" x14ac:dyDescent="0.35">
      <c r="A374" s="7"/>
      <c r="B374" s="7"/>
      <c r="C374" s="7"/>
      <c r="D374" s="7"/>
      <c r="E374" s="7"/>
      <c r="F374" s="7"/>
      <c r="G374" s="7"/>
      <c r="H374" s="7"/>
      <c r="I374" s="7"/>
      <c r="J374" s="7"/>
      <c r="K374" s="7"/>
      <c r="L374" s="7"/>
      <c r="M374" s="7"/>
      <c r="N374" s="7"/>
      <c r="O374" s="7"/>
      <c r="P374" s="7"/>
      <c r="Q374" s="7"/>
      <c r="R374" s="7"/>
      <c r="S374" s="117">
        <v>373</v>
      </c>
      <c r="T374" s="118">
        <v>51447583246.080299</v>
      </c>
      <c r="U374" s="7"/>
      <c r="V374" s="7"/>
      <c r="W374" s="7"/>
      <c r="X374" s="7"/>
    </row>
    <row r="375" spans="1:24" ht="15.5" x14ac:dyDescent="0.35">
      <c r="A375" s="7"/>
      <c r="B375" s="7"/>
      <c r="C375" s="7"/>
      <c r="D375" s="7"/>
      <c r="E375" s="7"/>
      <c r="F375" s="7"/>
      <c r="G375" s="7"/>
      <c r="H375" s="7"/>
      <c r="I375" s="7"/>
      <c r="J375" s="7"/>
      <c r="K375" s="7"/>
      <c r="L375" s="7"/>
      <c r="M375" s="7"/>
      <c r="N375" s="7"/>
      <c r="O375" s="7"/>
      <c r="P375" s="7"/>
      <c r="Q375" s="7"/>
      <c r="R375" s="7"/>
      <c r="S375" s="117">
        <v>374</v>
      </c>
      <c r="T375" s="118">
        <v>87668886445.290146</v>
      </c>
      <c r="U375" s="7"/>
      <c r="V375" s="7"/>
      <c r="W375" s="7"/>
      <c r="X375" s="7"/>
    </row>
    <row r="376" spans="1:24" ht="15.5" x14ac:dyDescent="0.35">
      <c r="A376" s="7"/>
      <c r="B376" s="7"/>
      <c r="C376" s="7"/>
      <c r="D376" s="7"/>
      <c r="E376" s="7"/>
      <c r="F376" s="7"/>
      <c r="G376" s="7"/>
      <c r="H376" s="7"/>
      <c r="I376" s="7"/>
      <c r="J376" s="7"/>
      <c r="K376" s="7"/>
      <c r="L376" s="7"/>
      <c r="M376" s="7"/>
      <c r="N376" s="7"/>
      <c r="O376" s="7"/>
      <c r="P376" s="7"/>
      <c r="Q376" s="7"/>
      <c r="R376" s="7"/>
      <c r="S376" s="117">
        <v>375</v>
      </c>
      <c r="T376" s="118">
        <v>87076711864.947784</v>
      </c>
      <c r="U376" s="7"/>
      <c r="V376" s="7"/>
      <c r="W376" s="7"/>
      <c r="X376" s="7"/>
    </row>
    <row r="377" spans="1:24" ht="15.5" x14ac:dyDescent="0.35">
      <c r="A377" s="7"/>
      <c r="B377" s="7"/>
      <c r="C377" s="7"/>
      <c r="D377" s="7"/>
      <c r="E377" s="7"/>
      <c r="F377" s="7"/>
      <c r="G377" s="7"/>
      <c r="H377" s="7"/>
      <c r="I377" s="7"/>
      <c r="J377" s="7"/>
      <c r="K377" s="7"/>
      <c r="L377" s="7"/>
      <c r="M377" s="7"/>
      <c r="N377" s="7"/>
      <c r="O377" s="7"/>
      <c r="P377" s="7"/>
      <c r="Q377" s="7"/>
      <c r="R377" s="7"/>
      <c r="S377" s="117">
        <v>376</v>
      </c>
      <c r="T377" s="118">
        <v>79694916548.377914</v>
      </c>
      <c r="U377" s="7"/>
      <c r="V377" s="7"/>
      <c r="W377" s="7"/>
      <c r="X377" s="7"/>
    </row>
    <row r="378" spans="1:24" ht="15.5" x14ac:dyDescent="0.35">
      <c r="A378" s="7"/>
      <c r="B378" s="7"/>
      <c r="C378" s="7"/>
      <c r="D378" s="7"/>
      <c r="E378" s="7"/>
      <c r="F378" s="7"/>
      <c r="G378" s="7"/>
      <c r="H378" s="7"/>
      <c r="I378" s="7"/>
      <c r="J378" s="7"/>
      <c r="K378" s="7"/>
      <c r="L378" s="7"/>
      <c r="M378" s="7"/>
      <c r="N378" s="7"/>
      <c r="O378" s="7"/>
      <c r="P378" s="7"/>
      <c r="Q378" s="7"/>
      <c r="R378" s="7"/>
      <c r="S378" s="117">
        <v>377</v>
      </c>
      <c r="T378" s="118">
        <v>92992040006.781647</v>
      </c>
      <c r="U378" s="7"/>
      <c r="V378" s="7"/>
      <c r="W378" s="7"/>
      <c r="X378" s="7"/>
    </row>
    <row r="379" spans="1:24" ht="15.5" x14ac:dyDescent="0.35">
      <c r="A379" s="7"/>
      <c r="B379" s="7"/>
      <c r="C379" s="7"/>
      <c r="D379" s="7"/>
      <c r="E379" s="7"/>
      <c r="F379" s="7"/>
      <c r="G379" s="7"/>
      <c r="H379" s="7"/>
      <c r="I379" s="7"/>
      <c r="J379" s="7"/>
      <c r="K379" s="7"/>
      <c r="L379" s="7"/>
      <c r="M379" s="7"/>
      <c r="N379" s="7"/>
      <c r="O379" s="7"/>
      <c r="P379" s="7"/>
      <c r="Q379" s="7"/>
      <c r="R379" s="7"/>
      <c r="S379" s="117">
        <v>378</v>
      </c>
      <c r="T379" s="118">
        <v>107662449587.22449</v>
      </c>
      <c r="U379" s="7"/>
      <c r="V379" s="7"/>
      <c r="W379" s="7"/>
      <c r="X379" s="7"/>
    </row>
    <row r="380" spans="1:24" ht="15.5" x14ac:dyDescent="0.35">
      <c r="A380" s="7"/>
      <c r="B380" s="7"/>
      <c r="C380" s="7"/>
      <c r="D380" s="7"/>
      <c r="E380" s="7"/>
      <c r="F380" s="7"/>
      <c r="G380" s="7"/>
      <c r="H380" s="7"/>
      <c r="I380" s="7"/>
      <c r="J380" s="7"/>
      <c r="K380" s="7"/>
      <c r="L380" s="7"/>
      <c r="M380" s="7"/>
      <c r="N380" s="7"/>
      <c r="O380" s="7"/>
      <c r="P380" s="7"/>
      <c r="Q380" s="7"/>
      <c r="R380" s="7"/>
      <c r="S380" s="117">
        <v>379</v>
      </c>
      <c r="T380" s="118">
        <v>90103880642.963715</v>
      </c>
      <c r="U380" s="7"/>
      <c r="V380" s="7"/>
      <c r="W380" s="7"/>
      <c r="X380" s="7"/>
    </row>
    <row r="381" spans="1:24" ht="15.5" x14ac:dyDescent="0.35">
      <c r="A381" s="7"/>
      <c r="B381" s="7"/>
      <c r="C381" s="7"/>
      <c r="D381" s="7"/>
      <c r="E381" s="7"/>
      <c r="F381" s="7"/>
      <c r="G381" s="7"/>
      <c r="H381" s="7"/>
      <c r="I381" s="7"/>
      <c r="J381" s="7"/>
      <c r="K381" s="7"/>
      <c r="L381" s="7"/>
      <c r="M381" s="7"/>
      <c r="N381" s="7"/>
      <c r="O381" s="7"/>
      <c r="P381" s="7"/>
      <c r="Q381" s="7"/>
      <c r="R381" s="7"/>
      <c r="S381" s="117">
        <v>380</v>
      </c>
      <c r="T381" s="118">
        <v>126251841410.01361</v>
      </c>
      <c r="U381" s="7"/>
      <c r="V381" s="7"/>
      <c r="W381" s="7"/>
      <c r="X381" s="7"/>
    </row>
    <row r="382" spans="1:24" ht="15.5" x14ac:dyDescent="0.35">
      <c r="A382" s="7"/>
      <c r="B382" s="7"/>
      <c r="C382" s="7"/>
      <c r="D382" s="7"/>
      <c r="E382" s="7"/>
      <c r="F382" s="7"/>
      <c r="G382" s="7"/>
      <c r="H382" s="7"/>
      <c r="I382" s="7"/>
      <c r="J382" s="7"/>
      <c r="K382" s="7"/>
      <c r="L382" s="7"/>
      <c r="M382" s="7"/>
      <c r="N382" s="7"/>
      <c r="O382" s="7"/>
      <c r="P382" s="7"/>
      <c r="Q382" s="7"/>
      <c r="R382" s="7"/>
      <c r="S382" s="117">
        <v>381</v>
      </c>
      <c r="T382" s="118">
        <v>150285400757.28259</v>
      </c>
      <c r="U382" s="7"/>
      <c r="V382" s="7"/>
      <c r="W382" s="7"/>
      <c r="X382" s="7"/>
    </row>
    <row r="383" spans="1:24" ht="15.5" x14ac:dyDescent="0.35">
      <c r="A383" s="7"/>
      <c r="B383" s="7"/>
      <c r="C383" s="7"/>
      <c r="D383" s="7"/>
      <c r="E383" s="7"/>
      <c r="F383" s="7"/>
      <c r="G383" s="7"/>
      <c r="H383" s="7"/>
      <c r="I383" s="7"/>
      <c r="J383" s="7"/>
      <c r="K383" s="7"/>
      <c r="L383" s="7"/>
      <c r="M383" s="7"/>
      <c r="N383" s="7"/>
      <c r="O383" s="7"/>
      <c r="P383" s="7"/>
      <c r="Q383" s="7"/>
      <c r="R383" s="7"/>
      <c r="S383" s="117">
        <v>382</v>
      </c>
      <c r="T383" s="118">
        <v>77828858001.359512</v>
      </c>
      <c r="U383" s="7"/>
      <c r="V383" s="7"/>
      <c r="W383" s="7"/>
      <c r="X383" s="7"/>
    </row>
    <row r="384" spans="1:24" ht="15.5" x14ac:dyDescent="0.35">
      <c r="A384" s="7"/>
      <c r="B384" s="7"/>
      <c r="C384" s="7"/>
      <c r="D384" s="7"/>
      <c r="E384" s="7"/>
      <c r="F384" s="7"/>
      <c r="G384" s="7"/>
      <c r="H384" s="7"/>
      <c r="I384" s="7"/>
      <c r="J384" s="7"/>
      <c r="K384" s="7"/>
      <c r="L384" s="7"/>
      <c r="M384" s="7"/>
      <c r="N384" s="7"/>
      <c r="O384" s="7"/>
      <c r="P384" s="7"/>
      <c r="Q384" s="7"/>
      <c r="R384" s="7"/>
      <c r="S384" s="117">
        <v>383</v>
      </c>
      <c r="T384" s="118">
        <v>90546858489.091309</v>
      </c>
      <c r="U384" s="7"/>
      <c r="V384" s="7"/>
      <c r="W384" s="7"/>
      <c r="X384" s="7"/>
    </row>
    <row r="385" spans="1:24" ht="15.5" x14ac:dyDescent="0.35">
      <c r="A385" s="7"/>
      <c r="B385" s="7"/>
      <c r="C385" s="7"/>
      <c r="D385" s="7"/>
      <c r="E385" s="7"/>
      <c r="F385" s="7"/>
      <c r="G385" s="7"/>
      <c r="H385" s="7"/>
      <c r="I385" s="7"/>
      <c r="J385" s="7"/>
      <c r="K385" s="7"/>
      <c r="L385" s="7"/>
      <c r="M385" s="7"/>
      <c r="N385" s="7"/>
      <c r="O385" s="7"/>
      <c r="P385" s="7"/>
      <c r="Q385" s="7"/>
      <c r="R385" s="7"/>
      <c r="S385" s="117">
        <v>384</v>
      </c>
      <c r="T385" s="118">
        <v>79921233307.988098</v>
      </c>
      <c r="U385" s="7"/>
      <c r="V385" s="7"/>
      <c r="W385" s="7"/>
      <c r="X385" s="7"/>
    </row>
    <row r="386" spans="1:24" ht="15.5" x14ac:dyDescent="0.35">
      <c r="A386" s="7"/>
      <c r="B386" s="7"/>
      <c r="C386" s="7"/>
      <c r="D386" s="7"/>
      <c r="E386" s="7"/>
      <c r="F386" s="7"/>
      <c r="G386" s="7"/>
      <c r="H386" s="7"/>
      <c r="I386" s="7"/>
      <c r="J386" s="7"/>
      <c r="K386" s="7"/>
      <c r="L386" s="7"/>
      <c r="M386" s="7"/>
      <c r="N386" s="7"/>
      <c r="O386" s="7"/>
      <c r="P386" s="7"/>
      <c r="Q386" s="7"/>
      <c r="R386" s="7"/>
      <c r="S386" s="117">
        <v>385</v>
      </c>
      <c r="T386" s="118">
        <v>81974982048.284821</v>
      </c>
      <c r="U386" s="7"/>
      <c r="V386" s="7"/>
      <c r="W386" s="7"/>
      <c r="X386" s="7"/>
    </row>
    <row r="387" spans="1:24" ht="15.5" x14ac:dyDescent="0.35">
      <c r="A387" s="7"/>
      <c r="B387" s="7"/>
      <c r="C387" s="7"/>
      <c r="D387" s="7"/>
      <c r="E387" s="7"/>
      <c r="F387" s="7"/>
      <c r="G387" s="7"/>
      <c r="H387" s="7"/>
      <c r="I387" s="7"/>
      <c r="J387" s="7"/>
      <c r="K387" s="7"/>
      <c r="L387" s="7"/>
      <c r="M387" s="7"/>
      <c r="N387" s="7"/>
      <c r="O387" s="7"/>
      <c r="P387" s="7"/>
      <c r="Q387" s="7"/>
      <c r="R387" s="7"/>
      <c r="S387" s="117">
        <v>386</v>
      </c>
      <c r="T387" s="118">
        <v>90913620339.77652</v>
      </c>
      <c r="U387" s="7"/>
      <c r="V387" s="7"/>
      <c r="W387" s="7"/>
      <c r="X387" s="7"/>
    </row>
    <row r="388" spans="1:24" ht="15.5" x14ac:dyDescent="0.35">
      <c r="A388" s="7"/>
      <c r="B388" s="7"/>
      <c r="C388" s="7"/>
      <c r="D388" s="7"/>
      <c r="E388" s="7"/>
      <c r="F388" s="7"/>
      <c r="G388" s="7"/>
      <c r="H388" s="7"/>
      <c r="I388" s="7"/>
      <c r="J388" s="7"/>
      <c r="K388" s="7"/>
      <c r="L388" s="7"/>
      <c r="M388" s="7"/>
      <c r="N388" s="7"/>
      <c r="O388" s="7"/>
      <c r="P388" s="7"/>
      <c r="Q388" s="7"/>
      <c r="R388" s="7"/>
      <c r="S388" s="117">
        <v>387</v>
      </c>
      <c r="T388" s="118">
        <v>103226479652.34087</v>
      </c>
      <c r="U388" s="7"/>
      <c r="V388" s="7"/>
      <c r="W388" s="7"/>
      <c r="X388" s="7"/>
    </row>
    <row r="389" spans="1:24" ht="15.5" x14ac:dyDescent="0.35">
      <c r="A389" s="7"/>
      <c r="B389" s="7"/>
      <c r="C389" s="7"/>
      <c r="D389" s="7"/>
      <c r="E389" s="7"/>
      <c r="F389" s="7"/>
      <c r="G389" s="7"/>
      <c r="H389" s="7"/>
      <c r="I389" s="7"/>
      <c r="J389" s="7"/>
      <c r="K389" s="7"/>
      <c r="L389" s="7"/>
      <c r="M389" s="7"/>
      <c r="N389" s="7"/>
      <c r="O389" s="7"/>
      <c r="P389" s="7"/>
      <c r="Q389" s="7"/>
      <c r="R389" s="7"/>
      <c r="S389" s="117">
        <v>388</v>
      </c>
      <c r="T389" s="118">
        <v>110766396108.37651</v>
      </c>
      <c r="U389" s="7"/>
      <c r="V389" s="7"/>
      <c r="W389" s="7"/>
      <c r="X389" s="7"/>
    </row>
    <row r="390" spans="1:24" ht="15.5" x14ac:dyDescent="0.35">
      <c r="A390" s="7"/>
      <c r="B390" s="7"/>
      <c r="C390" s="7"/>
      <c r="D390" s="7"/>
      <c r="E390" s="7"/>
      <c r="F390" s="7"/>
      <c r="G390" s="7"/>
      <c r="H390" s="7"/>
      <c r="I390" s="7"/>
      <c r="J390" s="7"/>
      <c r="K390" s="7"/>
      <c r="L390" s="7"/>
      <c r="M390" s="7"/>
      <c r="N390" s="7"/>
      <c r="O390" s="7"/>
      <c r="P390" s="7"/>
      <c r="Q390" s="7"/>
      <c r="R390" s="7"/>
      <c r="S390" s="117">
        <v>389</v>
      </c>
      <c r="T390" s="118">
        <v>73128823908.915726</v>
      </c>
      <c r="U390" s="7"/>
      <c r="V390" s="7"/>
      <c r="W390" s="7"/>
      <c r="X390" s="7"/>
    </row>
    <row r="391" spans="1:24" ht="15.5" x14ac:dyDescent="0.35">
      <c r="A391" s="7"/>
      <c r="B391" s="7"/>
      <c r="C391" s="7"/>
      <c r="D391" s="7"/>
      <c r="E391" s="7"/>
      <c r="F391" s="7"/>
      <c r="G391" s="7"/>
      <c r="H391" s="7"/>
      <c r="I391" s="7"/>
      <c r="J391" s="7"/>
      <c r="K391" s="7"/>
      <c r="L391" s="7"/>
      <c r="M391" s="7"/>
      <c r="N391" s="7"/>
      <c r="O391" s="7"/>
      <c r="P391" s="7"/>
      <c r="Q391" s="7"/>
      <c r="R391" s="7"/>
      <c r="S391" s="117">
        <v>390</v>
      </c>
      <c r="T391" s="118">
        <v>71436250250.358154</v>
      </c>
      <c r="U391" s="7"/>
      <c r="V391" s="7"/>
      <c r="W391" s="7"/>
      <c r="X391" s="7"/>
    </row>
    <row r="392" spans="1:24" ht="15.5" x14ac:dyDescent="0.35">
      <c r="A392" s="7"/>
      <c r="B392" s="7"/>
      <c r="C392" s="7"/>
      <c r="D392" s="7"/>
      <c r="E392" s="7"/>
      <c r="F392" s="7"/>
      <c r="G392" s="7"/>
      <c r="H392" s="7"/>
      <c r="I392" s="7"/>
      <c r="J392" s="7"/>
      <c r="K392" s="7"/>
      <c r="L392" s="7"/>
      <c r="M392" s="7"/>
      <c r="N392" s="7"/>
      <c r="O392" s="7"/>
      <c r="P392" s="7"/>
      <c r="Q392" s="7"/>
      <c r="R392" s="7"/>
      <c r="S392" s="117">
        <v>391</v>
      </c>
      <c r="T392" s="118">
        <v>95077292418.643097</v>
      </c>
      <c r="U392" s="7"/>
      <c r="V392" s="7"/>
      <c r="W392" s="7"/>
      <c r="X392" s="7"/>
    </row>
    <row r="393" spans="1:24" ht="15.5" x14ac:dyDescent="0.35">
      <c r="A393" s="7"/>
      <c r="B393" s="7"/>
      <c r="C393" s="7"/>
      <c r="D393" s="7"/>
      <c r="E393" s="7"/>
      <c r="F393" s="7"/>
      <c r="G393" s="7"/>
      <c r="H393" s="7"/>
      <c r="I393" s="7"/>
      <c r="J393" s="7"/>
      <c r="K393" s="7"/>
      <c r="L393" s="7"/>
      <c r="M393" s="7"/>
      <c r="N393" s="7"/>
      <c r="O393" s="7"/>
      <c r="P393" s="7"/>
      <c r="Q393" s="7"/>
      <c r="R393" s="7"/>
      <c r="S393" s="117">
        <v>392</v>
      </c>
      <c r="T393" s="118">
        <v>58624444982.545509</v>
      </c>
      <c r="U393" s="7"/>
      <c r="V393" s="7"/>
      <c r="W393" s="7"/>
      <c r="X393" s="7"/>
    </row>
    <row r="394" spans="1:24" ht="15.5" x14ac:dyDescent="0.35">
      <c r="A394" s="7"/>
      <c r="B394" s="7"/>
      <c r="C394" s="7"/>
      <c r="D394" s="7"/>
      <c r="E394" s="7"/>
      <c r="F394" s="7"/>
      <c r="G394" s="7"/>
      <c r="H394" s="7"/>
      <c r="I394" s="7"/>
      <c r="J394" s="7"/>
      <c r="K394" s="7"/>
      <c r="L394" s="7"/>
      <c r="M394" s="7"/>
      <c r="N394" s="7"/>
      <c r="O394" s="7"/>
      <c r="P394" s="7"/>
      <c r="Q394" s="7"/>
      <c r="R394" s="7"/>
      <c r="S394" s="117">
        <v>393</v>
      </c>
      <c r="T394" s="118">
        <v>127585245625.75951</v>
      </c>
      <c r="U394" s="7"/>
      <c r="V394" s="7"/>
      <c r="W394" s="7"/>
      <c r="X394" s="7"/>
    </row>
    <row r="395" spans="1:24" ht="15.5" x14ac:dyDescent="0.35">
      <c r="A395" s="7"/>
      <c r="B395" s="7"/>
      <c r="C395" s="7"/>
      <c r="D395" s="7"/>
      <c r="E395" s="7"/>
      <c r="F395" s="7"/>
      <c r="G395" s="7"/>
      <c r="H395" s="7"/>
      <c r="I395" s="7"/>
      <c r="J395" s="7"/>
      <c r="K395" s="7"/>
      <c r="L395" s="7"/>
      <c r="M395" s="7"/>
      <c r="N395" s="7"/>
      <c r="O395" s="7"/>
      <c r="P395" s="7"/>
      <c r="Q395" s="7"/>
      <c r="R395" s="7"/>
      <c r="S395" s="117">
        <v>394</v>
      </c>
      <c r="T395" s="118">
        <v>77529664732.799164</v>
      </c>
      <c r="U395" s="7"/>
      <c r="V395" s="7"/>
      <c r="W395" s="7"/>
      <c r="X395" s="7"/>
    </row>
    <row r="396" spans="1:24" ht="15.5" x14ac:dyDescent="0.35">
      <c r="A396" s="7"/>
      <c r="B396" s="7"/>
      <c r="C396" s="7"/>
      <c r="D396" s="7"/>
      <c r="E396" s="7"/>
      <c r="F396" s="7"/>
      <c r="G396" s="7"/>
      <c r="H396" s="7"/>
      <c r="I396" s="7"/>
      <c r="J396" s="7"/>
      <c r="K396" s="7"/>
      <c r="L396" s="7"/>
      <c r="M396" s="7"/>
      <c r="N396" s="7"/>
      <c r="O396" s="7"/>
      <c r="P396" s="7"/>
      <c r="Q396" s="7"/>
      <c r="R396" s="7"/>
      <c r="S396" s="117">
        <v>395</v>
      </c>
      <c r="T396" s="118">
        <v>84910520235.092117</v>
      </c>
      <c r="U396" s="7"/>
      <c r="V396" s="7"/>
      <c r="W396" s="7"/>
      <c r="X396" s="7"/>
    </row>
    <row r="397" spans="1:24" ht="15.5" x14ac:dyDescent="0.35">
      <c r="A397" s="7"/>
      <c r="B397" s="7"/>
      <c r="C397" s="7"/>
      <c r="D397" s="7"/>
      <c r="E397" s="7"/>
      <c r="F397" s="7"/>
      <c r="G397" s="7"/>
      <c r="H397" s="7"/>
      <c r="I397" s="7"/>
      <c r="J397" s="7"/>
      <c r="K397" s="7"/>
      <c r="L397" s="7"/>
      <c r="M397" s="7"/>
      <c r="N397" s="7"/>
      <c r="O397" s="7"/>
      <c r="P397" s="7"/>
      <c r="Q397" s="7"/>
      <c r="R397" s="7"/>
      <c r="S397" s="117">
        <v>396</v>
      </c>
      <c r="T397" s="118">
        <v>98186966621.289642</v>
      </c>
      <c r="U397" s="7"/>
      <c r="V397" s="7"/>
      <c r="W397" s="7"/>
      <c r="X397" s="7"/>
    </row>
    <row r="398" spans="1:24" ht="15.5" x14ac:dyDescent="0.35">
      <c r="A398" s="7"/>
      <c r="B398" s="7"/>
      <c r="C398" s="7"/>
      <c r="D398" s="7"/>
      <c r="E398" s="7"/>
      <c r="F398" s="7"/>
      <c r="G398" s="7"/>
      <c r="H398" s="7"/>
      <c r="I398" s="7"/>
      <c r="J398" s="7"/>
      <c r="K398" s="7"/>
      <c r="L398" s="7"/>
      <c r="M398" s="7"/>
      <c r="N398" s="7"/>
      <c r="O398" s="7"/>
      <c r="P398" s="7"/>
      <c r="Q398" s="7"/>
      <c r="R398" s="7"/>
      <c r="S398" s="117">
        <v>397</v>
      </c>
      <c r="T398" s="118">
        <v>109520020710.50455</v>
      </c>
      <c r="U398" s="7"/>
      <c r="V398" s="7"/>
      <c r="W398" s="7"/>
      <c r="X398" s="7"/>
    </row>
    <row r="399" spans="1:24" ht="15.5" x14ac:dyDescent="0.35">
      <c r="A399" s="7"/>
      <c r="B399" s="7"/>
      <c r="C399" s="7"/>
      <c r="D399" s="7"/>
      <c r="E399" s="7"/>
      <c r="F399" s="7"/>
      <c r="G399" s="7"/>
      <c r="H399" s="7"/>
      <c r="I399" s="7"/>
      <c r="J399" s="7"/>
      <c r="K399" s="7"/>
      <c r="L399" s="7"/>
      <c r="M399" s="7"/>
      <c r="N399" s="7"/>
      <c r="O399" s="7"/>
      <c r="P399" s="7"/>
      <c r="Q399" s="7"/>
      <c r="R399" s="7"/>
      <c r="S399" s="117">
        <v>398</v>
      </c>
      <c r="T399" s="118">
        <v>126405557515.15384</v>
      </c>
      <c r="U399" s="7"/>
      <c r="V399" s="7"/>
      <c r="W399" s="7"/>
      <c r="X399" s="7"/>
    </row>
    <row r="400" spans="1:24" ht="15.5" x14ac:dyDescent="0.35">
      <c r="A400" s="7"/>
      <c r="B400" s="7"/>
      <c r="C400" s="7"/>
      <c r="D400" s="7"/>
      <c r="E400" s="7"/>
      <c r="F400" s="7"/>
      <c r="G400" s="7"/>
      <c r="H400" s="7"/>
      <c r="I400" s="7"/>
      <c r="J400" s="7"/>
      <c r="K400" s="7"/>
      <c r="L400" s="7"/>
      <c r="M400" s="7"/>
      <c r="N400" s="7"/>
      <c r="O400" s="7"/>
      <c r="P400" s="7"/>
      <c r="Q400" s="7"/>
      <c r="R400" s="7"/>
      <c r="S400" s="117">
        <v>399</v>
      </c>
      <c r="T400" s="118">
        <v>105406018523.58252</v>
      </c>
      <c r="U400" s="7"/>
      <c r="V400" s="7"/>
      <c r="W400" s="7"/>
      <c r="X400" s="7"/>
    </row>
    <row r="401" spans="1:24" ht="15.5" x14ac:dyDescent="0.35">
      <c r="A401" s="7"/>
      <c r="B401" s="7"/>
      <c r="C401" s="7"/>
      <c r="D401" s="7"/>
      <c r="E401" s="7"/>
      <c r="F401" s="7"/>
      <c r="G401" s="7"/>
      <c r="H401" s="7"/>
      <c r="I401" s="7"/>
      <c r="J401" s="7"/>
      <c r="K401" s="7"/>
      <c r="L401" s="7"/>
      <c r="M401" s="7"/>
      <c r="N401" s="7"/>
      <c r="O401" s="7"/>
      <c r="P401" s="7"/>
      <c r="Q401" s="7"/>
      <c r="R401" s="7"/>
      <c r="S401" s="117">
        <v>400</v>
      </c>
      <c r="T401" s="118">
        <v>74483995979.363312</v>
      </c>
      <c r="U401" s="7"/>
      <c r="V401" s="7"/>
      <c r="W401" s="7"/>
      <c r="X401" s="7"/>
    </row>
    <row r="402" spans="1:24" ht="15.5" x14ac:dyDescent="0.35">
      <c r="A402" s="7"/>
      <c r="B402" s="7"/>
      <c r="C402" s="7"/>
      <c r="D402" s="7"/>
      <c r="E402" s="7"/>
      <c r="F402" s="7"/>
      <c r="G402" s="7"/>
      <c r="H402" s="7"/>
      <c r="I402" s="7"/>
      <c r="J402" s="7"/>
      <c r="K402" s="7"/>
      <c r="L402" s="7"/>
      <c r="M402" s="7"/>
      <c r="N402" s="7"/>
      <c r="O402" s="7"/>
      <c r="P402" s="7"/>
      <c r="Q402" s="7"/>
      <c r="R402" s="7"/>
      <c r="S402" s="117">
        <v>401</v>
      </c>
      <c r="T402" s="118">
        <v>259815616864.12454</v>
      </c>
      <c r="U402" s="7"/>
      <c r="V402" s="7"/>
      <c r="W402" s="7"/>
      <c r="X402" s="7"/>
    </row>
    <row r="403" spans="1:24" ht="15.5" x14ac:dyDescent="0.35">
      <c r="A403" s="7"/>
      <c r="B403" s="7"/>
      <c r="C403" s="7"/>
      <c r="D403" s="7"/>
      <c r="E403" s="7"/>
      <c r="F403" s="7"/>
      <c r="G403" s="7"/>
      <c r="H403" s="7"/>
      <c r="I403" s="7"/>
      <c r="J403" s="7"/>
      <c r="K403" s="7"/>
      <c r="L403" s="7"/>
      <c r="M403" s="7"/>
      <c r="N403" s="7"/>
      <c r="O403" s="7"/>
      <c r="P403" s="7"/>
      <c r="Q403" s="7"/>
      <c r="R403" s="7"/>
      <c r="S403" s="117">
        <v>402</v>
      </c>
      <c r="T403" s="118">
        <v>108848297773.46605</v>
      </c>
      <c r="U403" s="7"/>
      <c r="V403" s="7"/>
      <c r="W403" s="7"/>
      <c r="X403" s="7"/>
    </row>
    <row r="404" spans="1:24" ht="15.5" x14ac:dyDescent="0.35">
      <c r="A404" s="7"/>
      <c r="B404" s="7"/>
      <c r="C404" s="7"/>
      <c r="D404" s="7"/>
      <c r="E404" s="7"/>
      <c r="F404" s="7"/>
      <c r="G404" s="7"/>
      <c r="H404" s="7"/>
      <c r="I404" s="7"/>
      <c r="J404" s="7"/>
      <c r="K404" s="7"/>
      <c r="L404" s="7"/>
      <c r="M404" s="7"/>
      <c r="N404" s="7"/>
      <c r="O404" s="7"/>
      <c r="P404" s="7"/>
      <c r="Q404" s="7"/>
      <c r="R404" s="7"/>
      <c r="S404" s="117">
        <v>403</v>
      </c>
      <c r="T404" s="118">
        <v>56835881671.626793</v>
      </c>
      <c r="U404" s="7"/>
      <c r="V404" s="7"/>
      <c r="W404" s="7"/>
      <c r="X404" s="7"/>
    </row>
    <row r="405" spans="1:24" ht="15.5" x14ac:dyDescent="0.35">
      <c r="A405" s="7"/>
      <c r="B405" s="7"/>
      <c r="C405" s="7"/>
      <c r="D405" s="7"/>
      <c r="E405" s="7"/>
      <c r="F405" s="7"/>
      <c r="G405" s="7"/>
      <c r="H405" s="7"/>
      <c r="I405" s="7"/>
      <c r="J405" s="7"/>
      <c r="K405" s="7"/>
      <c r="L405" s="7"/>
      <c r="M405" s="7"/>
      <c r="N405" s="7"/>
      <c r="O405" s="7"/>
      <c r="P405" s="7"/>
      <c r="Q405" s="7"/>
      <c r="R405" s="7"/>
      <c r="S405" s="117">
        <v>404</v>
      </c>
      <c r="T405" s="118">
        <v>109349991038.27597</v>
      </c>
      <c r="U405" s="7"/>
      <c r="V405" s="7"/>
      <c r="W405" s="7"/>
      <c r="X405" s="7"/>
    </row>
    <row r="406" spans="1:24" ht="15.5" x14ac:dyDescent="0.35">
      <c r="A406" s="7"/>
      <c r="B406" s="7"/>
      <c r="C406" s="7"/>
      <c r="D406" s="7"/>
      <c r="E406" s="7"/>
      <c r="F406" s="7"/>
      <c r="G406" s="7"/>
      <c r="H406" s="7"/>
      <c r="I406" s="7"/>
      <c r="J406" s="7"/>
      <c r="K406" s="7"/>
      <c r="L406" s="7"/>
      <c r="M406" s="7"/>
      <c r="N406" s="7"/>
      <c r="O406" s="7"/>
      <c r="P406" s="7"/>
      <c r="Q406" s="7"/>
      <c r="R406" s="7"/>
      <c r="S406" s="117">
        <v>405</v>
      </c>
      <c r="T406" s="118">
        <v>120858620268.55824</v>
      </c>
      <c r="U406" s="7"/>
      <c r="V406" s="7"/>
      <c r="W406" s="7"/>
      <c r="X406" s="7"/>
    </row>
    <row r="407" spans="1:24" ht="15.5" x14ac:dyDescent="0.35">
      <c r="A407" s="7"/>
      <c r="B407" s="7"/>
      <c r="C407" s="7"/>
      <c r="D407" s="7"/>
      <c r="E407" s="7"/>
      <c r="F407" s="7"/>
      <c r="G407" s="7"/>
      <c r="H407" s="7"/>
      <c r="I407" s="7"/>
      <c r="J407" s="7"/>
      <c r="K407" s="7"/>
      <c r="L407" s="7"/>
      <c r="M407" s="7"/>
      <c r="N407" s="7"/>
      <c r="O407" s="7"/>
      <c r="P407" s="7"/>
      <c r="Q407" s="7"/>
      <c r="R407" s="7"/>
      <c r="S407" s="117">
        <v>406</v>
      </c>
      <c r="T407" s="118">
        <v>182401682625.81885</v>
      </c>
      <c r="U407" s="7"/>
      <c r="V407" s="7"/>
      <c r="W407" s="7"/>
      <c r="X407" s="7"/>
    </row>
    <row r="408" spans="1:24" ht="15.5" x14ac:dyDescent="0.35">
      <c r="A408" s="7"/>
      <c r="B408" s="7"/>
      <c r="C408" s="7"/>
      <c r="D408" s="7"/>
      <c r="E408" s="7"/>
      <c r="F408" s="7"/>
      <c r="G408" s="7"/>
      <c r="H408" s="7"/>
      <c r="I408" s="7"/>
      <c r="J408" s="7"/>
      <c r="K408" s="7"/>
      <c r="L408" s="7"/>
      <c r="M408" s="7"/>
      <c r="N408" s="7"/>
      <c r="O408" s="7"/>
      <c r="P408" s="7"/>
      <c r="Q408" s="7"/>
      <c r="R408" s="7"/>
      <c r="S408" s="117">
        <v>407</v>
      </c>
      <c r="T408" s="118">
        <v>75312314313.041962</v>
      </c>
      <c r="U408" s="7"/>
      <c r="V408" s="7"/>
      <c r="W408" s="7"/>
      <c r="X408" s="7"/>
    </row>
    <row r="409" spans="1:24" ht="15.5" x14ac:dyDescent="0.35">
      <c r="A409" s="7"/>
      <c r="B409" s="7"/>
      <c r="C409" s="7"/>
      <c r="D409" s="7"/>
      <c r="E409" s="7"/>
      <c r="F409" s="7"/>
      <c r="G409" s="7"/>
      <c r="H409" s="7"/>
      <c r="I409" s="7"/>
      <c r="J409" s="7"/>
      <c r="K409" s="7"/>
      <c r="L409" s="7"/>
      <c r="M409" s="7"/>
      <c r="N409" s="7"/>
      <c r="O409" s="7"/>
      <c r="P409" s="7"/>
      <c r="Q409" s="7"/>
      <c r="R409" s="7"/>
      <c r="S409" s="117">
        <v>408</v>
      </c>
      <c r="T409" s="118">
        <v>58712261052.253899</v>
      </c>
      <c r="U409" s="7"/>
      <c r="V409" s="7"/>
      <c r="W409" s="7"/>
      <c r="X409" s="7"/>
    </row>
    <row r="410" spans="1:24" ht="15.5" x14ac:dyDescent="0.35">
      <c r="A410" s="7"/>
      <c r="B410" s="7"/>
      <c r="C410" s="7"/>
      <c r="D410" s="7"/>
      <c r="E410" s="7"/>
      <c r="F410" s="7"/>
      <c r="G410" s="7"/>
      <c r="H410" s="7"/>
      <c r="I410" s="7"/>
      <c r="J410" s="7"/>
      <c r="K410" s="7"/>
      <c r="L410" s="7"/>
      <c r="M410" s="7"/>
      <c r="N410" s="7"/>
      <c r="O410" s="7"/>
      <c r="P410" s="7"/>
      <c r="Q410" s="7"/>
      <c r="R410" s="7"/>
      <c r="S410" s="117">
        <v>409</v>
      </c>
      <c r="T410" s="118">
        <v>85144931235.129913</v>
      </c>
      <c r="U410" s="7"/>
      <c r="V410" s="7"/>
      <c r="W410" s="7"/>
      <c r="X410" s="7"/>
    </row>
    <row r="411" spans="1:24" ht="15.5" x14ac:dyDescent="0.35">
      <c r="A411" s="7"/>
      <c r="B411" s="7"/>
      <c r="C411" s="7"/>
      <c r="D411" s="7"/>
      <c r="E411" s="7"/>
      <c r="F411" s="7"/>
      <c r="G411" s="7"/>
      <c r="H411" s="7"/>
      <c r="I411" s="7"/>
      <c r="J411" s="7"/>
      <c r="K411" s="7"/>
      <c r="L411" s="7"/>
      <c r="M411" s="7"/>
      <c r="N411" s="7"/>
      <c r="O411" s="7"/>
      <c r="P411" s="7"/>
      <c r="Q411" s="7"/>
      <c r="R411" s="7"/>
      <c r="S411" s="117">
        <v>410</v>
      </c>
      <c r="T411" s="118">
        <v>62031805364.728401</v>
      </c>
      <c r="U411" s="7"/>
      <c r="V411" s="7"/>
      <c r="W411" s="7"/>
      <c r="X411" s="7"/>
    </row>
    <row r="412" spans="1:24" ht="15.5" x14ac:dyDescent="0.35">
      <c r="A412" s="7"/>
      <c r="B412" s="7"/>
      <c r="C412" s="7"/>
      <c r="D412" s="7"/>
      <c r="E412" s="7"/>
      <c r="F412" s="7"/>
      <c r="G412" s="7"/>
      <c r="H412" s="7"/>
      <c r="I412" s="7"/>
      <c r="J412" s="7"/>
      <c r="K412" s="7"/>
      <c r="L412" s="7"/>
      <c r="M412" s="7"/>
      <c r="N412" s="7"/>
      <c r="O412" s="7"/>
      <c r="P412" s="7"/>
      <c r="Q412" s="7"/>
      <c r="R412" s="7"/>
      <c r="S412" s="117">
        <v>411</v>
      </c>
      <c r="T412" s="118">
        <v>133490594069.65427</v>
      </c>
      <c r="U412" s="7"/>
      <c r="V412" s="7"/>
      <c r="W412" s="7"/>
      <c r="X412" s="7"/>
    </row>
    <row r="413" spans="1:24" ht="15.5" x14ac:dyDescent="0.35">
      <c r="A413" s="7"/>
      <c r="B413" s="7"/>
      <c r="C413" s="7"/>
      <c r="D413" s="7"/>
      <c r="E413" s="7"/>
      <c r="F413" s="7"/>
      <c r="G413" s="7"/>
      <c r="H413" s="7"/>
      <c r="I413" s="7"/>
      <c r="J413" s="7"/>
      <c r="K413" s="7"/>
      <c r="L413" s="7"/>
      <c r="M413" s="7"/>
      <c r="N413" s="7"/>
      <c r="O413" s="7"/>
      <c r="P413" s="7"/>
      <c r="Q413" s="7"/>
      <c r="R413" s="7"/>
      <c r="S413" s="117">
        <v>412</v>
      </c>
      <c r="T413" s="118">
        <v>82021963498.046143</v>
      </c>
      <c r="U413" s="7"/>
      <c r="V413" s="7"/>
      <c r="W413" s="7"/>
      <c r="X413" s="7"/>
    </row>
    <row r="414" spans="1:24" ht="15.5" x14ac:dyDescent="0.35">
      <c r="A414" s="7"/>
      <c r="B414" s="7"/>
      <c r="C414" s="7"/>
      <c r="D414" s="7"/>
      <c r="E414" s="7"/>
      <c r="F414" s="7"/>
      <c r="G414" s="7"/>
      <c r="H414" s="7"/>
      <c r="I414" s="7"/>
      <c r="J414" s="7"/>
      <c r="K414" s="7"/>
      <c r="L414" s="7"/>
      <c r="M414" s="7"/>
      <c r="N414" s="7"/>
      <c r="O414" s="7"/>
      <c r="P414" s="7"/>
      <c r="Q414" s="7"/>
      <c r="R414" s="7"/>
      <c r="S414" s="117">
        <v>413</v>
      </c>
      <c r="T414" s="118">
        <v>98803430079.250336</v>
      </c>
      <c r="U414" s="7"/>
      <c r="V414" s="7"/>
      <c r="W414" s="7"/>
      <c r="X414" s="7"/>
    </row>
    <row r="415" spans="1:24" ht="15.5" x14ac:dyDescent="0.35">
      <c r="A415" s="7"/>
      <c r="B415" s="7"/>
      <c r="C415" s="7"/>
      <c r="D415" s="7"/>
      <c r="E415" s="7"/>
      <c r="F415" s="7"/>
      <c r="G415" s="7"/>
      <c r="H415" s="7"/>
      <c r="I415" s="7"/>
      <c r="J415" s="7"/>
      <c r="K415" s="7"/>
      <c r="L415" s="7"/>
      <c r="M415" s="7"/>
      <c r="N415" s="7"/>
      <c r="O415" s="7"/>
      <c r="P415" s="7"/>
      <c r="Q415" s="7"/>
      <c r="R415" s="7"/>
      <c r="S415" s="117">
        <v>414</v>
      </c>
      <c r="T415" s="118">
        <v>60033640203.969803</v>
      </c>
      <c r="U415" s="7"/>
      <c r="V415" s="7"/>
      <c r="W415" s="7"/>
      <c r="X415" s="7"/>
    </row>
    <row r="416" spans="1:24" ht="15.5" x14ac:dyDescent="0.35">
      <c r="A416" s="7"/>
      <c r="B416" s="7"/>
      <c r="C416" s="7"/>
      <c r="D416" s="7"/>
      <c r="E416" s="7"/>
      <c r="F416" s="7"/>
      <c r="G416" s="7"/>
      <c r="H416" s="7"/>
      <c r="I416" s="7"/>
      <c r="J416" s="7"/>
      <c r="K416" s="7"/>
      <c r="L416" s="7"/>
      <c r="M416" s="7"/>
      <c r="N416" s="7"/>
      <c r="O416" s="7"/>
      <c r="P416" s="7"/>
      <c r="Q416" s="7"/>
      <c r="R416" s="7"/>
      <c r="S416" s="117">
        <v>415</v>
      </c>
      <c r="T416" s="118">
        <v>86973783057.794006</v>
      </c>
      <c r="U416" s="7"/>
      <c r="V416" s="7"/>
      <c r="W416" s="7"/>
      <c r="X416" s="7"/>
    </row>
    <row r="417" spans="1:24" ht="15.5" x14ac:dyDescent="0.35">
      <c r="A417" s="7"/>
      <c r="B417" s="7"/>
      <c r="C417" s="7"/>
      <c r="D417" s="7"/>
      <c r="E417" s="7"/>
      <c r="F417" s="7"/>
      <c r="G417" s="7"/>
      <c r="H417" s="7"/>
      <c r="I417" s="7"/>
      <c r="J417" s="7"/>
      <c r="K417" s="7"/>
      <c r="L417" s="7"/>
      <c r="M417" s="7"/>
      <c r="N417" s="7"/>
      <c r="O417" s="7"/>
      <c r="P417" s="7"/>
      <c r="Q417" s="7"/>
      <c r="R417" s="7"/>
      <c r="S417" s="117">
        <v>416</v>
      </c>
      <c r="T417" s="118">
        <v>124772054170.62384</v>
      </c>
      <c r="U417" s="7"/>
      <c r="V417" s="7"/>
      <c r="W417" s="7"/>
      <c r="X417" s="7"/>
    </row>
    <row r="418" spans="1:24" ht="15.5" x14ac:dyDescent="0.35">
      <c r="A418" s="7"/>
      <c r="B418" s="7"/>
      <c r="C418" s="7"/>
      <c r="D418" s="7"/>
      <c r="E418" s="7"/>
      <c r="F418" s="7"/>
      <c r="G418" s="7"/>
      <c r="H418" s="7"/>
      <c r="I418" s="7"/>
      <c r="J418" s="7"/>
      <c r="K418" s="7"/>
      <c r="L418" s="7"/>
      <c r="M418" s="7"/>
      <c r="N418" s="7"/>
      <c r="O418" s="7"/>
      <c r="P418" s="7"/>
      <c r="Q418" s="7"/>
      <c r="R418" s="7"/>
      <c r="S418" s="117">
        <v>417</v>
      </c>
      <c r="T418" s="118">
        <v>81590488400.763214</v>
      </c>
      <c r="U418" s="7"/>
      <c r="V418" s="7"/>
      <c r="W418" s="7"/>
      <c r="X418" s="7"/>
    </row>
    <row r="419" spans="1:24" ht="15.5" x14ac:dyDescent="0.35">
      <c r="A419" s="7"/>
      <c r="B419" s="7"/>
      <c r="C419" s="7"/>
      <c r="D419" s="7"/>
      <c r="E419" s="7"/>
      <c r="F419" s="7"/>
      <c r="G419" s="7"/>
      <c r="H419" s="7"/>
      <c r="I419" s="7"/>
      <c r="J419" s="7"/>
      <c r="K419" s="7"/>
      <c r="L419" s="7"/>
      <c r="M419" s="7"/>
      <c r="N419" s="7"/>
      <c r="O419" s="7"/>
      <c r="P419" s="7"/>
      <c r="Q419" s="7"/>
      <c r="R419" s="7"/>
      <c r="S419" s="117">
        <v>418</v>
      </c>
      <c r="T419" s="118">
        <v>105898311547.16312</v>
      </c>
      <c r="U419" s="7"/>
      <c r="V419" s="7"/>
      <c r="W419" s="7"/>
      <c r="X419" s="7"/>
    </row>
    <row r="420" spans="1:24" ht="15.5" x14ac:dyDescent="0.35">
      <c r="A420" s="7"/>
      <c r="B420" s="7"/>
      <c r="C420" s="7"/>
      <c r="D420" s="7"/>
      <c r="E420" s="7"/>
      <c r="F420" s="7"/>
      <c r="G420" s="7"/>
      <c r="H420" s="7"/>
      <c r="I420" s="7"/>
      <c r="J420" s="7"/>
      <c r="K420" s="7"/>
      <c r="L420" s="7"/>
      <c r="M420" s="7"/>
      <c r="N420" s="7"/>
      <c r="O420" s="7"/>
      <c r="P420" s="7"/>
      <c r="Q420" s="7"/>
      <c r="R420" s="7"/>
      <c r="S420" s="117">
        <v>419</v>
      </c>
      <c r="T420" s="118">
        <v>97927950400.621658</v>
      </c>
      <c r="U420" s="7"/>
      <c r="V420" s="7"/>
      <c r="W420" s="7"/>
      <c r="X420" s="7"/>
    </row>
    <row r="421" spans="1:24" ht="15.5" x14ac:dyDescent="0.35">
      <c r="A421" s="7"/>
      <c r="B421" s="7"/>
      <c r="C421" s="7"/>
      <c r="D421" s="7"/>
      <c r="E421" s="7"/>
      <c r="F421" s="7"/>
      <c r="G421" s="7"/>
      <c r="H421" s="7"/>
      <c r="I421" s="7"/>
      <c r="J421" s="7"/>
      <c r="K421" s="7"/>
      <c r="L421" s="7"/>
      <c r="M421" s="7"/>
      <c r="N421" s="7"/>
      <c r="O421" s="7"/>
      <c r="P421" s="7"/>
      <c r="Q421" s="7"/>
      <c r="R421" s="7"/>
      <c r="S421" s="117">
        <v>420</v>
      </c>
      <c r="T421" s="118">
        <v>153760624854.46432</v>
      </c>
      <c r="U421" s="7"/>
      <c r="V421" s="7"/>
      <c r="W421" s="7"/>
      <c r="X421" s="7"/>
    </row>
    <row r="422" spans="1:24" ht="15.5" x14ac:dyDescent="0.35">
      <c r="A422" s="7"/>
      <c r="B422" s="7"/>
      <c r="C422" s="7"/>
      <c r="D422" s="7"/>
      <c r="E422" s="7"/>
      <c r="F422" s="7"/>
      <c r="G422" s="7"/>
      <c r="H422" s="7"/>
      <c r="I422" s="7"/>
      <c r="J422" s="7"/>
      <c r="K422" s="7"/>
      <c r="L422" s="7"/>
      <c r="M422" s="7"/>
      <c r="N422" s="7"/>
      <c r="O422" s="7"/>
      <c r="P422" s="7"/>
      <c r="Q422" s="7"/>
      <c r="R422" s="7"/>
      <c r="S422" s="117">
        <v>421</v>
      </c>
      <c r="T422" s="118">
        <v>69790441385.375717</v>
      </c>
      <c r="U422" s="7"/>
      <c r="V422" s="7"/>
      <c r="W422" s="7"/>
      <c r="X422" s="7"/>
    </row>
    <row r="423" spans="1:24" ht="15.5" x14ac:dyDescent="0.35">
      <c r="A423" s="7"/>
      <c r="B423" s="7"/>
      <c r="C423" s="7"/>
      <c r="D423" s="7"/>
      <c r="E423" s="7"/>
      <c r="F423" s="7"/>
      <c r="G423" s="7"/>
      <c r="H423" s="7"/>
      <c r="I423" s="7"/>
      <c r="J423" s="7"/>
      <c r="K423" s="7"/>
      <c r="L423" s="7"/>
      <c r="M423" s="7"/>
      <c r="N423" s="7"/>
      <c r="O423" s="7"/>
      <c r="P423" s="7"/>
      <c r="Q423" s="7"/>
      <c r="R423" s="7"/>
      <c r="S423" s="117">
        <v>422</v>
      </c>
      <c r="T423" s="118">
        <v>115321689039.45926</v>
      </c>
      <c r="U423" s="7"/>
      <c r="V423" s="7"/>
      <c r="W423" s="7"/>
      <c r="X423" s="7"/>
    </row>
    <row r="424" spans="1:24" ht="15.5" x14ac:dyDescent="0.35">
      <c r="A424" s="7"/>
      <c r="B424" s="7"/>
      <c r="C424" s="7"/>
      <c r="D424" s="7"/>
      <c r="E424" s="7"/>
      <c r="F424" s="7"/>
      <c r="G424" s="7"/>
      <c r="H424" s="7"/>
      <c r="I424" s="7"/>
      <c r="J424" s="7"/>
      <c r="K424" s="7"/>
      <c r="L424" s="7"/>
      <c r="M424" s="7"/>
      <c r="N424" s="7"/>
      <c r="O424" s="7"/>
      <c r="P424" s="7"/>
      <c r="Q424" s="7"/>
      <c r="R424" s="7"/>
      <c r="S424" s="117">
        <v>423</v>
      </c>
      <c r="T424" s="118">
        <v>98434665561.47937</v>
      </c>
      <c r="U424" s="7"/>
      <c r="V424" s="7"/>
      <c r="W424" s="7"/>
      <c r="X424" s="7"/>
    </row>
    <row r="425" spans="1:24" ht="15.5" x14ac:dyDescent="0.35">
      <c r="A425" s="7"/>
      <c r="B425" s="7"/>
      <c r="C425" s="7"/>
      <c r="D425" s="7"/>
      <c r="E425" s="7"/>
      <c r="F425" s="7"/>
      <c r="G425" s="7"/>
      <c r="H425" s="7"/>
      <c r="I425" s="7"/>
      <c r="J425" s="7"/>
      <c r="K425" s="7"/>
      <c r="L425" s="7"/>
      <c r="M425" s="7"/>
      <c r="N425" s="7"/>
      <c r="O425" s="7"/>
      <c r="P425" s="7"/>
      <c r="Q425" s="7"/>
      <c r="R425" s="7"/>
      <c r="S425" s="117">
        <v>424</v>
      </c>
      <c r="T425" s="118">
        <v>57824698785.991463</v>
      </c>
      <c r="U425" s="7"/>
      <c r="V425" s="7"/>
      <c r="W425" s="7"/>
      <c r="X425" s="7"/>
    </row>
    <row r="426" spans="1:24" ht="15.5" x14ac:dyDescent="0.35">
      <c r="A426" s="7"/>
      <c r="B426" s="7"/>
      <c r="C426" s="7"/>
      <c r="D426" s="7"/>
      <c r="E426" s="7"/>
      <c r="F426" s="7"/>
      <c r="G426" s="7"/>
      <c r="H426" s="7"/>
      <c r="I426" s="7"/>
      <c r="J426" s="7"/>
      <c r="K426" s="7"/>
      <c r="L426" s="7"/>
      <c r="M426" s="7"/>
      <c r="N426" s="7"/>
      <c r="O426" s="7"/>
      <c r="P426" s="7"/>
      <c r="Q426" s="7"/>
      <c r="R426" s="7"/>
      <c r="S426" s="117">
        <v>425</v>
      </c>
      <c r="T426" s="118">
        <v>139528130306.85452</v>
      </c>
      <c r="U426" s="7"/>
      <c r="V426" s="7"/>
      <c r="W426" s="7"/>
      <c r="X426" s="7"/>
    </row>
    <row r="427" spans="1:24" ht="15.5" x14ac:dyDescent="0.35">
      <c r="A427" s="7"/>
      <c r="B427" s="7"/>
      <c r="C427" s="7"/>
      <c r="D427" s="7"/>
      <c r="E427" s="7"/>
      <c r="F427" s="7"/>
      <c r="G427" s="7"/>
      <c r="H427" s="7"/>
      <c r="I427" s="7"/>
      <c r="J427" s="7"/>
      <c r="K427" s="7"/>
      <c r="L427" s="7"/>
      <c r="M427" s="7"/>
      <c r="N427" s="7"/>
      <c r="O427" s="7"/>
      <c r="P427" s="7"/>
      <c r="Q427" s="7"/>
      <c r="R427" s="7"/>
      <c r="S427" s="117">
        <v>426</v>
      </c>
      <c r="T427" s="118">
        <v>82967182899.814774</v>
      </c>
      <c r="U427" s="7"/>
      <c r="V427" s="7"/>
      <c r="W427" s="7"/>
      <c r="X427" s="7"/>
    </row>
    <row r="428" spans="1:24" ht="15.5" x14ac:dyDescent="0.35">
      <c r="A428" s="7"/>
      <c r="B428" s="7"/>
      <c r="C428" s="7"/>
      <c r="D428" s="7"/>
      <c r="E428" s="7"/>
      <c r="F428" s="7"/>
      <c r="G428" s="7"/>
      <c r="H428" s="7"/>
      <c r="I428" s="7"/>
      <c r="J428" s="7"/>
      <c r="K428" s="7"/>
      <c r="L428" s="7"/>
      <c r="M428" s="7"/>
      <c r="N428" s="7"/>
      <c r="O428" s="7"/>
      <c r="P428" s="7"/>
      <c r="Q428" s="7"/>
      <c r="R428" s="7"/>
      <c r="S428" s="117">
        <v>427</v>
      </c>
      <c r="T428" s="118">
        <v>117392433243.80382</v>
      </c>
      <c r="U428" s="7"/>
      <c r="V428" s="7"/>
      <c r="W428" s="7"/>
      <c r="X428" s="7"/>
    </row>
    <row r="429" spans="1:24" ht="15.5" x14ac:dyDescent="0.35">
      <c r="A429" s="7"/>
      <c r="B429" s="7"/>
      <c r="C429" s="7"/>
      <c r="D429" s="7"/>
      <c r="E429" s="7"/>
      <c r="F429" s="7"/>
      <c r="G429" s="7"/>
      <c r="H429" s="7"/>
      <c r="I429" s="7"/>
      <c r="J429" s="7"/>
      <c r="K429" s="7"/>
      <c r="L429" s="7"/>
      <c r="M429" s="7"/>
      <c r="N429" s="7"/>
      <c r="O429" s="7"/>
      <c r="P429" s="7"/>
      <c r="Q429" s="7"/>
      <c r="R429" s="7"/>
      <c r="S429" s="117">
        <v>428</v>
      </c>
      <c r="T429" s="118">
        <v>131266972199.61169</v>
      </c>
      <c r="U429" s="7"/>
      <c r="V429" s="7"/>
      <c r="W429" s="7"/>
      <c r="X429" s="7"/>
    </row>
    <row r="430" spans="1:24" ht="15.5" x14ac:dyDescent="0.35">
      <c r="A430" s="7"/>
      <c r="B430" s="7"/>
      <c r="C430" s="7"/>
      <c r="D430" s="7"/>
      <c r="E430" s="7"/>
      <c r="F430" s="7"/>
      <c r="G430" s="7"/>
      <c r="H430" s="7"/>
      <c r="I430" s="7"/>
      <c r="J430" s="7"/>
      <c r="K430" s="7"/>
      <c r="L430" s="7"/>
      <c r="M430" s="7"/>
      <c r="N430" s="7"/>
      <c r="O430" s="7"/>
      <c r="P430" s="7"/>
      <c r="Q430" s="7"/>
      <c r="R430" s="7"/>
      <c r="S430" s="117">
        <v>429</v>
      </c>
      <c r="T430" s="118">
        <v>66443185548.412399</v>
      </c>
      <c r="U430" s="7"/>
      <c r="V430" s="7"/>
      <c r="W430" s="7"/>
      <c r="X430" s="7"/>
    </row>
    <row r="431" spans="1:24" ht="15.5" x14ac:dyDescent="0.35">
      <c r="A431" s="7"/>
      <c r="B431" s="7"/>
      <c r="C431" s="7"/>
      <c r="D431" s="7"/>
      <c r="E431" s="7"/>
      <c r="F431" s="7"/>
      <c r="G431" s="7"/>
      <c r="H431" s="7"/>
      <c r="I431" s="7"/>
      <c r="J431" s="7"/>
      <c r="K431" s="7"/>
      <c r="L431" s="7"/>
      <c r="M431" s="7"/>
      <c r="N431" s="7"/>
      <c r="O431" s="7"/>
      <c r="P431" s="7"/>
      <c r="Q431" s="7"/>
      <c r="R431" s="7"/>
      <c r="S431" s="117">
        <v>430</v>
      </c>
      <c r="T431" s="118">
        <v>86155855340.829712</v>
      </c>
      <c r="U431" s="7"/>
      <c r="V431" s="7"/>
      <c r="W431" s="7"/>
      <c r="X431" s="7"/>
    </row>
    <row r="432" spans="1:24" ht="15.5" x14ac:dyDescent="0.35">
      <c r="A432" s="7"/>
      <c r="B432" s="7"/>
      <c r="C432" s="7"/>
      <c r="D432" s="7"/>
      <c r="E432" s="7"/>
      <c r="F432" s="7"/>
      <c r="G432" s="7"/>
      <c r="H432" s="7"/>
      <c r="I432" s="7"/>
      <c r="J432" s="7"/>
      <c r="K432" s="7"/>
      <c r="L432" s="7"/>
      <c r="M432" s="7"/>
      <c r="N432" s="7"/>
      <c r="O432" s="7"/>
      <c r="P432" s="7"/>
      <c r="Q432" s="7"/>
      <c r="R432" s="7"/>
      <c r="S432" s="117">
        <v>431</v>
      </c>
      <c r="T432" s="118">
        <v>105737735277.48784</v>
      </c>
      <c r="U432" s="7"/>
      <c r="V432" s="7"/>
      <c r="W432" s="7"/>
      <c r="X432" s="7"/>
    </row>
    <row r="433" spans="1:24" ht="15.5" x14ac:dyDescent="0.35">
      <c r="A433" s="7"/>
      <c r="B433" s="7"/>
      <c r="C433" s="7"/>
      <c r="D433" s="7"/>
      <c r="E433" s="7"/>
      <c r="F433" s="7"/>
      <c r="G433" s="7"/>
      <c r="H433" s="7"/>
      <c r="I433" s="7"/>
      <c r="J433" s="7"/>
      <c r="K433" s="7"/>
      <c r="L433" s="7"/>
      <c r="M433" s="7"/>
      <c r="N433" s="7"/>
      <c r="O433" s="7"/>
      <c r="P433" s="7"/>
      <c r="Q433" s="7"/>
      <c r="R433" s="7"/>
      <c r="S433" s="117">
        <v>432</v>
      </c>
      <c r="T433" s="118">
        <v>112863514843.86613</v>
      </c>
      <c r="U433" s="7"/>
      <c r="V433" s="7"/>
      <c r="W433" s="7"/>
      <c r="X433" s="7"/>
    </row>
    <row r="434" spans="1:24" ht="15.5" x14ac:dyDescent="0.35">
      <c r="A434" s="7"/>
      <c r="B434" s="7"/>
      <c r="C434" s="7"/>
      <c r="D434" s="7"/>
      <c r="E434" s="7"/>
      <c r="F434" s="7"/>
      <c r="G434" s="7"/>
      <c r="H434" s="7"/>
      <c r="I434" s="7"/>
      <c r="J434" s="7"/>
      <c r="K434" s="7"/>
      <c r="L434" s="7"/>
      <c r="M434" s="7"/>
      <c r="N434" s="7"/>
      <c r="O434" s="7"/>
      <c r="P434" s="7"/>
      <c r="Q434" s="7"/>
      <c r="R434" s="7"/>
      <c r="S434" s="117">
        <v>433</v>
      </c>
      <c r="T434" s="118">
        <v>62999725790.376823</v>
      </c>
      <c r="U434" s="7"/>
      <c r="V434" s="7"/>
      <c r="W434" s="7"/>
      <c r="X434" s="7"/>
    </row>
    <row r="435" spans="1:24" ht="15.5" x14ac:dyDescent="0.35">
      <c r="A435" s="7"/>
      <c r="B435" s="7"/>
      <c r="C435" s="7"/>
      <c r="D435" s="7"/>
      <c r="E435" s="7"/>
      <c r="F435" s="7"/>
      <c r="G435" s="7"/>
      <c r="H435" s="7"/>
      <c r="I435" s="7"/>
      <c r="J435" s="7"/>
      <c r="K435" s="7"/>
      <c r="L435" s="7"/>
      <c r="M435" s="7"/>
      <c r="N435" s="7"/>
      <c r="O435" s="7"/>
      <c r="P435" s="7"/>
      <c r="Q435" s="7"/>
      <c r="R435" s="7"/>
      <c r="S435" s="117">
        <v>434</v>
      </c>
      <c r="T435" s="118">
        <v>243423621322.57904</v>
      </c>
      <c r="U435" s="7"/>
      <c r="V435" s="7"/>
      <c r="W435" s="7"/>
      <c r="X435" s="7"/>
    </row>
    <row r="436" spans="1:24" ht="15.5" x14ac:dyDescent="0.35">
      <c r="A436" s="7"/>
      <c r="B436" s="7"/>
      <c r="C436" s="7"/>
      <c r="D436" s="7"/>
      <c r="E436" s="7"/>
      <c r="F436" s="7"/>
      <c r="G436" s="7"/>
      <c r="H436" s="7"/>
      <c r="I436" s="7"/>
      <c r="J436" s="7"/>
      <c r="K436" s="7"/>
      <c r="L436" s="7"/>
      <c r="M436" s="7"/>
      <c r="N436" s="7"/>
      <c r="O436" s="7"/>
      <c r="P436" s="7"/>
      <c r="Q436" s="7"/>
      <c r="R436" s="7"/>
      <c r="S436" s="117">
        <v>435</v>
      </c>
      <c r="T436" s="118">
        <v>78382007377.59201</v>
      </c>
      <c r="U436" s="7"/>
      <c r="V436" s="7"/>
      <c r="W436" s="7"/>
      <c r="X436" s="7"/>
    </row>
    <row r="437" spans="1:24" ht="15.5" x14ac:dyDescent="0.35">
      <c r="A437" s="7"/>
      <c r="B437" s="7"/>
      <c r="C437" s="7"/>
      <c r="D437" s="7"/>
      <c r="E437" s="7"/>
      <c r="F437" s="7"/>
      <c r="G437" s="7"/>
      <c r="H437" s="7"/>
      <c r="I437" s="7"/>
      <c r="J437" s="7"/>
      <c r="K437" s="7"/>
      <c r="L437" s="7"/>
      <c r="M437" s="7"/>
      <c r="N437" s="7"/>
      <c r="O437" s="7"/>
      <c r="P437" s="7"/>
      <c r="Q437" s="7"/>
      <c r="R437" s="7"/>
      <c r="S437" s="117">
        <v>436</v>
      </c>
      <c r="T437" s="118">
        <v>70199851094.828857</v>
      </c>
      <c r="U437" s="7"/>
      <c r="V437" s="7"/>
      <c r="W437" s="7"/>
      <c r="X437" s="7"/>
    </row>
    <row r="438" spans="1:24" ht="15.5" x14ac:dyDescent="0.35">
      <c r="A438" s="7"/>
      <c r="B438" s="7"/>
      <c r="C438" s="7"/>
      <c r="D438" s="7"/>
      <c r="E438" s="7"/>
      <c r="F438" s="7"/>
      <c r="G438" s="7"/>
      <c r="H438" s="7"/>
      <c r="I438" s="7"/>
      <c r="J438" s="7"/>
      <c r="K438" s="7"/>
      <c r="L438" s="7"/>
      <c r="M438" s="7"/>
      <c r="N438" s="7"/>
      <c r="O438" s="7"/>
      <c r="P438" s="7"/>
      <c r="Q438" s="7"/>
      <c r="R438" s="7"/>
      <c r="S438" s="117">
        <v>437</v>
      </c>
      <c r="T438" s="118">
        <v>52198308209.256073</v>
      </c>
      <c r="U438" s="7"/>
      <c r="V438" s="7"/>
      <c r="W438" s="7"/>
      <c r="X438" s="7"/>
    </row>
    <row r="439" spans="1:24" ht="15.5" x14ac:dyDescent="0.35">
      <c r="A439" s="7"/>
      <c r="B439" s="7"/>
      <c r="C439" s="7"/>
      <c r="D439" s="7"/>
      <c r="E439" s="7"/>
      <c r="F439" s="7"/>
      <c r="G439" s="7"/>
      <c r="H439" s="7"/>
      <c r="I439" s="7"/>
      <c r="J439" s="7"/>
      <c r="K439" s="7"/>
      <c r="L439" s="7"/>
      <c r="M439" s="7"/>
      <c r="N439" s="7"/>
      <c r="O439" s="7"/>
      <c r="P439" s="7"/>
      <c r="Q439" s="7"/>
      <c r="R439" s="7"/>
      <c r="S439" s="117">
        <v>438</v>
      </c>
      <c r="T439" s="118">
        <v>81574930541.924683</v>
      </c>
      <c r="U439" s="7"/>
      <c r="V439" s="7"/>
      <c r="W439" s="7"/>
      <c r="X439" s="7"/>
    </row>
    <row r="440" spans="1:24" ht="15.5" x14ac:dyDescent="0.35">
      <c r="A440" s="7"/>
      <c r="B440" s="7"/>
      <c r="C440" s="7"/>
      <c r="D440" s="7"/>
      <c r="E440" s="7"/>
      <c r="F440" s="7"/>
      <c r="G440" s="7"/>
      <c r="H440" s="7"/>
      <c r="I440" s="7"/>
      <c r="J440" s="7"/>
      <c r="K440" s="7"/>
      <c r="L440" s="7"/>
      <c r="M440" s="7"/>
      <c r="N440" s="7"/>
      <c r="O440" s="7"/>
      <c r="P440" s="7"/>
      <c r="Q440" s="7"/>
      <c r="R440" s="7"/>
      <c r="S440" s="117">
        <v>439</v>
      </c>
      <c r="T440" s="118">
        <v>68875463636.607574</v>
      </c>
      <c r="U440" s="7"/>
      <c r="V440" s="7"/>
      <c r="W440" s="7"/>
      <c r="X440" s="7"/>
    </row>
    <row r="441" spans="1:24" ht="15.5" x14ac:dyDescent="0.35">
      <c r="A441" s="7"/>
      <c r="B441" s="7"/>
      <c r="C441" s="7"/>
      <c r="D441" s="7"/>
      <c r="E441" s="7"/>
      <c r="F441" s="7"/>
      <c r="G441" s="7"/>
      <c r="H441" s="7"/>
      <c r="I441" s="7"/>
      <c r="J441" s="7"/>
      <c r="K441" s="7"/>
      <c r="L441" s="7"/>
      <c r="M441" s="7"/>
      <c r="N441" s="7"/>
      <c r="O441" s="7"/>
      <c r="P441" s="7"/>
      <c r="Q441" s="7"/>
      <c r="R441" s="7"/>
      <c r="S441" s="117">
        <v>440</v>
      </c>
      <c r="T441" s="118">
        <v>73420028834.124069</v>
      </c>
      <c r="U441" s="7"/>
      <c r="V441" s="7"/>
      <c r="W441" s="7"/>
      <c r="X441" s="7"/>
    </row>
    <row r="442" spans="1:24" ht="15.5" x14ac:dyDescent="0.35">
      <c r="A442" s="7"/>
      <c r="B442" s="7"/>
      <c r="C442" s="7"/>
      <c r="D442" s="7"/>
      <c r="E442" s="7"/>
      <c r="F442" s="7"/>
      <c r="G442" s="7"/>
      <c r="H442" s="7"/>
      <c r="I442" s="7"/>
      <c r="J442" s="7"/>
      <c r="K442" s="7"/>
      <c r="L442" s="7"/>
      <c r="M442" s="7"/>
      <c r="N442" s="7"/>
      <c r="O442" s="7"/>
      <c r="P442" s="7"/>
      <c r="Q442" s="7"/>
      <c r="R442" s="7"/>
      <c r="S442" s="117">
        <v>441</v>
      </c>
      <c r="T442" s="118">
        <v>196492349177.52783</v>
      </c>
      <c r="U442" s="7"/>
      <c r="V442" s="7"/>
      <c r="W442" s="7"/>
      <c r="X442" s="7"/>
    </row>
    <row r="443" spans="1:24" ht="15.5" x14ac:dyDescent="0.35">
      <c r="A443" s="7"/>
      <c r="B443" s="7"/>
      <c r="C443" s="7"/>
      <c r="D443" s="7"/>
      <c r="E443" s="7"/>
      <c r="F443" s="7"/>
      <c r="G443" s="7"/>
      <c r="H443" s="7"/>
      <c r="I443" s="7"/>
      <c r="J443" s="7"/>
      <c r="K443" s="7"/>
      <c r="L443" s="7"/>
      <c r="M443" s="7"/>
      <c r="N443" s="7"/>
      <c r="O443" s="7"/>
      <c r="P443" s="7"/>
      <c r="Q443" s="7"/>
      <c r="R443" s="7"/>
      <c r="S443" s="117">
        <v>442</v>
      </c>
      <c r="T443" s="118">
        <v>170515305760.93445</v>
      </c>
      <c r="U443" s="7"/>
      <c r="V443" s="7"/>
      <c r="W443" s="7"/>
      <c r="X443" s="7"/>
    </row>
    <row r="444" spans="1:24" ht="15.5" x14ac:dyDescent="0.35">
      <c r="A444" s="7"/>
      <c r="B444" s="7"/>
      <c r="C444" s="7"/>
      <c r="D444" s="7"/>
      <c r="E444" s="7"/>
      <c r="F444" s="7"/>
      <c r="G444" s="7"/>
      <c r="H444" s="7"/>
      <c r="I444" s="7"/>
      <c r="J444" s="7"/>
      <c r="K444" s="7"/>
      <c r="L444" s="7"/>
      <c r="M444" s="7"/>
      <c r="N444" s="7"/>
      <c r="O444" s="7"/>
      <c r="P444" s="7"/>
      <c r="Q444" s="7"/>
      <c r="R444" s="7"/>
      <c r="S444" s="117">
        <v>443</v>
      </c>
      <c r="T444" s="118">
        <v>159425364163.04178</v>
      </c>
      <c r="U444" s="7"/>
      <c r="V444" s="7"/>
      <c r="W444" s="7"/>
      <c r="X444" s="7"/>
    </row>
    <row r="445" spans="1:24" ht="15.5" x14ac:dyDescent="0.35">
      <c r="A445" s="7"/>
      <c r="B445" s="7"/>
      <c r="C445" s="7"/>
      <c r="D445" s="7"/>
      <c r="E445" s="7"/>
      <c r="F445" s="7"/>
      <c r="G445" s="7"/>
      <c r="H445" s="7"/>
      <c r="I445" s="7"/>
      <c r="J445" s="7"/>
      <c r="K445" s="7"/>
      <c r="L445" s="7"/>
      <c r="M445" s="7"/>
      <c r="N445" s="7"/>
      <c r="O445" s="7"/>
      <c r="P445" s="7"/>
      <c r="Q445" s="7"/>
      <c r="R445" s="7"/>
      <c r="S445" s="117">
        <v>444</v>
      </c>
      <c r="T445" s="118">
        <v>94688455090.566589</v>
      </c>
      <c r="U445" s="7"/>
      <c r="V445" s="7"/>
      <c r="W445" s="7"/>
      <c r="X445" s="7"/>
    </row>
    <row r="446" spans="1:24" ht="15.5" x14ac:dyDescent="0.35">
      <c r="A446" s="7"/>
      <c r="B446" s="7"/>
      <c r="C446" s="7"/>
      <c r="D446" s="7"/>
      <c r="E446" s="7"/>
      <c r="F446" s="7"/>
      <c r="G446" s="7"/>
      <c r="H446" s="7"/>
      <c r="I446" s="7"/>
      <c r="J446" s="7"/>
      <c r="K446" s="7"/>
      <c r="L446" s="7"/>
      <c r="M446" s="7"/>
      <c r="N446" s="7"/>
      <c r="O446" s="7"/>
      <c r="P446" s="7"/>
      <c r="Q446" s="7"/>
      <c r="R446" s="7"/>
      <c r="S446" s="117">
        <v>445</v>
      </c>
      <c r="T446" s="118">
        <v>77363360104.07074</v>
      </c>
      <c r="U446" s="7"/>
      <c r="V446" s="7"/>
      <c r="W446" s="7"/>
      <c r="X446" s="7"/>
    </row>
    <row r="447" spans="1:24" ht="15.5" x14ac:dyDescent="0.35">
      <c r="A447" s="7"/>
      <c r="B447" s="7"/>
      <c r="C447" s="7"/>
      <c r="D447" s="7"/>
      <c r="E447" s="7"/>
      <c r="F447" s="7"/>
      <c r="G447" s="7"/>
      <c r="H447" s="7"/>
      <c r="I447" s="7"/>
      <c r="J447" s="7"/>
      <c r="K447" s="7"/>
      <c r="L447" s="7"/>
      <c r="M447" s="7"/>
      <c r="N447" s="7"/>
      <c r="O447" s="7"/>
      <c r="P447" s="7"/>
      <c r="Q447" s="7"/>
      <c r="R447" s="7"/>
      <c r="S447" s="117">
        <v>446</v>
      </c>
      <c r="T447" s="118">
        <v>118645273275.99147</v>
      </c>
      <c r="U447" s="7"/>
      <c r="V447" s="7"/>
      <c r="W447" s="7"/>
      <c r="X447" s="7"/>
    </row>
    <row r="448" spans="1:24" ht="15.5" x14ac:dyDescent="0.35">
      <c r="A448" s="7"/>
      <c r="B448" s="7"/>
      <c r="C448" s="7"/>
      <c r="D448" s="7"/>
      <c r="E448" s="7"/>
      <c r="F448" s="7"/>
      <c r="G448" s="7"/>
      <c r="H448" s="7"/>
      <c r="I448" s="7"/>
      <c r="J448" s="7"/>
      <c r="K448" s="7"/>
      <c r="L448" s="7"/>
      <c r="M448" s="7"/>
      <c r="N448" s="7"/>
      <c r="O448" s="7"/>
      <c r="P448" s="7"/>
      <c r="Q448" s="7"/>
      <c r="R448" s="7"/>
      <c r="S448" s="117">
        <v>447</v>
      </c>
      <c r="T448" s="118">
        <v>141591213968.0744</v>
      </c>
      <c r="U448" s="7"/>
      <c r="V448" s="7"/>
      <c r="W448" s="7"/>
      <c r="X448" s="7"/>
    </row>
    <row r="449" spans="1:24" ht="15.5" x14ac:dyDescent="0.35">
      <c r="A449" s="7"/>
      <c r="B449" s="7"/>
      <c r="C449" s="7"/>
      <c r="D449" s="7"/>
      <c r="E449" s="7"/>
      <c r="F449" s="7"/>
      <c r="G449" s="7"/>
      <c r="H449" s="7"/>
      <c r="I449" s="7"/>
      <c r="J449" s="7"/>
      <c r="K449" s="7"/>
      <c r="L449" s="7"/>
      <c r="M449" s="7"/>
      <c r="N449" s="7"/>
      <c r="O449" s="7"/>
      <c r="P449" s="7"/>
      <c r="Q449" s="7"/>
      <c r="R449" s="7"/>
      <c r="S449" s="117">
        <v>448</v>
      </c>
      <c r="T449" s="118">
        <v>133719815596.73877</v>
      </c>
      <c r="U449" s="7"/>
      <c r="V449" s="7"/>
      <c r="W449" s="7"/>
      <c r="X449" s="7"/>
    </row>
    <row r="450" spans="1:24" ht="15.5" x14ac:dyDescent="0.35">
      <c r="A450" s="7"/>
      <c r="B450" s="7"/>
      <c r="C450" s="7"/>
      <c r="D450" s="7"/>
      <c r="E450" s="7"/>
      <c r="F450" s="7"/>
      <c r="G450" s="7"/>
      <c r="H450" s="7"/>
      <c r="I450" s="7"/>
      <c r="J450" s="7"/>
      <c r="K450" s="7"/>
      <c r="L450" s="7"/>
      <c r="M450" s="7"/>
      <c r="N450" s="7"/>
      <c r="O450" s="7"/>
      <c r="P450" s="7"/>
      <c r="Q450" s="7"/>
      <c r="R450" s="7"/>
      <c r="S450" s="117">
        <v>449</v>
      </c>
      <c r="T450" s="118">
        <v>52513688529.787704</v>
      </c>
      <c r="U450" s="7"/>
      <c r="V450" s="7"/>
      <c r="W450" s="7"/>
      <c r="X450" s="7"/>
    </row>
    <row r="451" spans="1:24" ht="15.5" x14ac:dyDescent="0.35">
      <c r="A451" s="7"/>
      <c r="B451" s="7"/>
      <c r="C451" s="7"/>
      <c r="D451" s="7"/>
      <c r="E451" s="7"/>
      <c r="F451" s="7"/>
      <c r="G451" s="7"/>
      <c r="H451" s="7"/>
      <c r="I451" s="7"/>
      <c r="J451" s="7"/>
      <c r="K451" s="7"/>
      <c r="L451" s="7"/>
      <c r="M451" s="7"/>
      <c r="N451" s="7"/>
      <c r="O451" s="7"/>
      <c r="P451" s="7"/>
      <c r="Q451" s="7"/>
      <c r="R451" s="7"/>
      <c r="S451" s="117">
        <v>450</v>
      </c>
      <c r="T451" s="118">
        <v>147417158316.46442</v>
      </c>
      <c r="U451" s="7"/>
      <c r="V451" s="7"/>
      <c r="W451" s="7"/>
      <c r="X451" s="7"/>
    </row>
    <row r="452" spans="1:24" ht="15.5" x14ac:dyDescent="0.35">
      <c r="A452" s="7"/>
      <c r="B452" s="7"/>
      <c r="C452" s="7"/>
      <c r="D452" s="7"/>
      <c r="E452" s="7"/>
      <c r="F452" s="7"/>
      <c r="G452" s="7"/>
      <c r="H452" s="7"/>
      <c r="I452" s="7"/>
      <c r="J452" s="7"/>
      <c r="K452" s="7"/>
      <c r="L452" s="7"/>
      <c r="M452" s="7"/>
      <c r="N452" s="7"/>
      <c r="O452" s="7"/>
      <c r="P452" s="7"/>
      <c r="Q452" s="7"/>
      <c r="R452" s="7"/>
      <c r="S452" s="117">
        <v>451</v>
      </c>
      <c r="T452" s="118">
        <v>137643365194.74789</v>
      </c>
      <c r="U452" s="7"/>
      <c r="V452" s="7"/>
      <c r="W452" s="7"/>
      <c r="X452" s="7"/>
    </row>
    <row r="453" spans="1:24" ht="15.5" x14ac:dyDescent="0.35">
      <c r="A453" s="7"/>
      <c r="B453" s="7"/>
      <c r="C453" s="7"/>
      <c r="D453" s="7"/>
      <c r="E453" s="7"/>
      <c r="F453" s="7"/>
      <c r="G453" s="7"/>
      <c r="H453" s="7"/>
      <c r="I453" s="7"/>
      <c r="J453" s="7"/>
      <c r="K453" s="7"/>
      <c r="L453" s="7"/>
      <c r="M453" s="7"/>
      <c r="N453" s="7"/>
      <c r="O453" s="7"/>
      <c r="P453" s="7"/>
      <c r="Q453" s="7"/>
      <c r="R453" s="7"/>
      <c r="S453" s="117">
        <v>452</v>
      </c>
      <c r="T453" s="118">
        <v>138977603759.81592</v>
      </c>
      <c r="U453" s="7"/>
      <c r="V453" s="7"/>
      <c r="W453" s="7"/>
      <c r="X453" s="7"/>
    </row>
    <row r="454" spans="1:24" ht="15.5" x14ac:dyDescent="0.35">
      <c r="A454" s="7"/>
      <c r="B454" s="7"/>
      <c r="C454" s="7"/>
      <c r="D454" s="7"/>
      <c r="E454" s="7"/>
      <c r="F454" s="7"/>
      <c r="G454" s="7"/>
      <c r="H454" s="7"/>
      <c r="I454" s="7"/>
      <c r="J454" s="7"/>
      <c r="K454" s="7"/>
      <c r="L454" s="7"/>
      <c r="M454" s="7"/>
      <c r="N454" s="7"/>
      <c r="O454" s="7"/>
      <c r="P454" s="7"/>
      <c r="Q454" s="7"/>
      <c r="R454" s="7"/>
      <c r="S454" s="117">
        <v>453</v>
      </c>
      <c r="T454" s="118">
        <v>69412059639.143585</v>
      </c>
      <c r="U454" s="7"/>
      <c r="V454" s="7"/>
      <c r="W454" s="7"/>
      <c r="X454" s="7"/>
    </row>
    <row r="455" spans="1:24" ht="15.5" x14ac:dyDescent="0.35">
      <c r="A455" s="7"/>
      <c r="B455" s="7"/>
      <c r="C455" s="7"/>
      <c r="D455" s="7"/>
      <c r="E455" s="7"/>
      <c r="F455" s="7"/>
      <c r="G455" s="7"/>
      <c r="H455" s="7"/>
      <c r="I455" s="7"/>
      <c r="J455" s="7"/>
      <c r="K455" s="7"/>
      <c r="L455" s="7"/>
      <c r="M455" s="7"/>
      <c r="N455" s="7"/>
      <c r="O455" s="7"/>
      <c r="P455" s="7"/>
      <c r="Q455" s="7"/>
      <c r="R455" s="7"/>
      <c r="S455" s="117">
        <v>454</v>
      </c>
      <c r="T455" s="118">
        <v>84174282070.220276</v>
      </c>
      <c r="U455" s="7"/>
      <c r="V455" s="7"/>
      <c r="W455" s="7"/>
      <c r="X455" s="7"/>
    </row>
    <row r="456" spans="1:24" ht="15.5" x14ac:dyDescent="0.35">
      <c r="A456" s="7"/>
      <c r="B456" s="7"/>
      <c r="C456" s="7"/>
      <c r="D456" s="7"/>
      <c r="E456" s="7"/>
      <c r="F456" s="7"/>
      <c r="G456" s="7"/>
      <c r="H456" s="7"/>
      <c r="I456" s="7"/>
      <c r="J456" s="7"/>
      <c r="K456" s="7"/>
      <c r="L456" s="7"/>
      <c r="M456" s="7"/>
      <c r="N456" s="7"/>
      <c r="O456" s="7"/>
      <c r="P456" s="7"/>
      <c r="Q456" s="7"/>
      <c r="R456" s="7"/>
      <c r="S456" s="117">
        <v>455</v>
      </c>
      <c r="T456" s="118">
        <v>112349274346.88696</v>
      </c>
      <c r="U456" s="7"/>
      <c r="V456" s="7"/>
      <c r="W456" s="7"/>
      <c r="X456" s="7"/>
    </row>
    <row r="457" spans="1:24" ht="15.5" x14ac:dyDescent="0.35">
      <c r="A457" s="7"/>
      <c r="B457" s="7"/>
      <c r="C457" s="7"/>
      <c r="D457" s="7"/>
      <c r="E457" s="7"/>
      <c r="F457" s="7"/>
      <c r="G457" s="7"/>
      <c r="H457" s="7"/>
      <c r="I457" s="7"/>
      <c r="J457" s="7"/>
      <c r="K457" s="7"/>
      <c r="L457" s="7"/>
      <c r="M457" s="7"/>
      <c r="N457" s="7"/>
      <c r="O457" s="7"/>
      <c r="P457" s="7"/>
      <c r="Q457" s="7"/>
      <c r="R457" s="7"/>
      <c r="S457" s="117">
        <v>456</v>
      </c>
      <c r="T457" s="118">
        <v>104924771607.68036</v>
      </c>
      <c r="U457" s="7"/>
      <c r="V457" s="7"/>
      <c r="W457" s="7"/>
      <c r="X457" s="7"/>
    </row>
    <row r="458" spans="1:24" ht="15.5" x14ac:dyDescent="0.35">
      <c r="A458" s="7"/>
      <c r="B458" s="7"/>
      <c r="C458" s="7"/>
      <c r="D458" s="7"/>
      <c r="E458" s="7"/>
      <c r="F458" s="7"/>
      <c r="G458" s="7"/>
      <c r="H458" s="7"/>
      <c r="I458" s="7"/>
      <c r="J458" s="7"/>
      <c r="K458" s="7"/>
      <c r="L458" s="7"/>
      <c r="M458" s="7"/>
      <c r="N458" s="7"/>
      <c r="O458" s="7"/>
      <c r="P458" s="7"/>
      <c r="Q458" s="7"/>
      <c r="R458" s="7"/>
      <c r="S458" s="117">
        <v>457</v>
      </c>
      <c r="T458" s="118">
        <v>109352492907.66071</v>
      </c>
      <c r="U458" s="7"/>
      <c r="V458" s="7"/>
      <c r="W458" s="7"/>
      <c r="X458" s="7"/>
    </row>
    <row r="459" spans="1:24" ht="15.5" x14ac:dyDescent="0.35">
      <c r="A459" s="7"/>
      <c r="B459" s="7"/>
      <c r="C459" s="7"/>
      <c r="D459" s="7"/>
      <c r="E459" s="7"/>
      <c r="F459" s="7"/>
      <c r="G459" s="7"/>
      <c r="H459" s="7"/>
      <c r="I459" s="7"/>
      <c r="J459" s="7"/>
      <c r="K459" s="7"/>
      <c r="L459" s="7"/>
      <c r="M459" s="7"/>
      <c r="N459" s="7"/>
      <c r="O459" s="7"/>
      <c r="P459" s="7"/>
      <c r="Q459" s="7"/>
      <c r="R459" s="7"/>
      <c r="S459" s="117">
        <v>458</v>
      </c>
      <c r="T459" s="118">
        <v>74303899326.363739</v>
      </c>
      <c r="U459" s="7"/>
      <c r="V459" s="7"/>
      <c r="W459" s="7"/>
      <c r="X459" s="7"/>
    </row>
    <row r="460" spans="1:24" ht="15.5" x14ac:dyDescent="0.35">
      <c r="A460" s="7"/>
      <c r="B460" s="7"/>
      <c r="C460" s="7"/>
      <c r="D460" s="7"/>
      <c r="E460" s="7"/>
      <c r="F460" s="7"/>
      <c r="G460" s="7"/>
      <c r="H460" s="7"/>
      <c r="I460" s="7"/>
      <c r="J460" s="7"/>
      <c r="K460" s="7"/>
      <c r="L460" s="7"/>
      <c r="M460" s="7"/>
      <c r="N460" s="7"/>
      <c r="O460" s="7"/>
      <c r="P460" s="7"/>
      <c r="Q460" s="7"/>
      <c r="R460" s="7"/>
      <c r="S460" s="117">
        <v>459</v>
      </c>
      <c r="T460" s="118">
        <v>81387272676.226929</v>
      </c>
      <c r="U460" s="7"/>
      <c r="V460" s="7"/>
      <c r="W460" s="7"/>
      <c r="X460" s="7"/>
    </row>
    <row r="461" spans="1:24" ht="15.5" x14ac:dyDescent="0.35">
      <c r="A461" s="7"/>
      <c r="B461" s="7"/>
      <c r="C461" s="7"/>
      <c r="D461" s="7"/>
      <c r="E461" s="7"/>
      <c r="F461" s="7"/>
      <c r="G461" s="7"/>
      <c r="H461" s="7"/>
      <c r="I461" s="7"/>
      <c r="J461" s="7"/>
      <c r="K461" s="7"/>
      <c r="L461" s="7"/>
      <c r="M461" s="7"/>
      <c r="N461" s="7"/>
      <c r="O461" s="7"/>
      <c r="P461" s="7"/>
      <c r="Q461" s="7"/>
      <c r="R461" s="7"/>
      <c r="S461" s="117">
        <v>460</v>
      </c>
      <c r="T461" s="118">
        <v>133070421618.34848</v>
      </c>
      <c r="U461" s="7"/>
      <c r="V461" s="7"/>
      <c r="W461" s="7"/>
      <c r="X461" s="7"/>
    </row>
    <row r="462" spans="1:24" ht="15.5" x14ac:dyDescent="0.35">
      <c r="A462" s="7"/>
      <c r="B462" s="7"/>
      <c r="C462" s="7"/>
      <c r="D462" s="7"/>
      <c r="E462" s="7"/>
      <c r="F462" s="7"/>
      <c r="G462" s="7"/>
      <c r="H462" s="7"/>
      <c r="I462" s="7"/>
      <c r="J462" s="7"/>
      <c r="K462" s="7"/>
      <c r="L462" s="7"/>
      <c r="M462" s="7"/>
      <c r="N462" s="7"/>
      <c r="O462" s="7"/>
      <c r="P462" s="7"/>
      <c r="Q462" s="7"/>
      <c r="R462" s="7"/>
      <c r="S462" s="117">
        <v>461</v>
      </c>
      <c r="T462" s="118">
        <v>100763018844.7876</v>
      </c>
      <c r="U462" s="7"/>
      <c r="V462" s="7"/>
      <c r="W462" s="7"/>
      <c r="X462" s="7"/>
    </row>
    <row r="463" spans="1:24" ht="15.5" x14ac:dyDescent="0.35">
      <c r="A463" s="7"/>
      <c r="B463" s="7"/>
      <c r="C463" s="7"/>
      <c r="D463" s="7"/>
      <c r="E463" s="7"/>
      <c r="F463" s="7"/>
      <c r="G463" s="7"/>
      <c r="H463" s="7"/>
      <c r="I463" s="7"/>
      <c r="J463" s="7"/>
      <c r="K463" s="7"/>
      <c r="L463" s="7"/>
      <c r="M463" s="7"/>
      <c r="N463" s="7"/>
      <c r="O463" s="7"/>
      <c r="P463" s="7"/>
      <c r="Q463" s="7"/>
      <c r="R463" s="7"/>
      <c r="S463" s="117">
        <v>462</v>
      </c>
      <c r="T463" s="118">
        <v>138407104292.00256</v>
      </c>
      <c r="U463" s="7"/>
      <c r="V463" s="7"/>
      <c r="W463" s="7"/>
      <c r="X463" s="7"/>
    </row>
    <row r="464" spans="1:24" ht="15.5" x14ac:dyDescent="0.35">
      <c r="A464" s="7"/>
      <c r="B464" s="7"/>
      <c r="C464" s="7"/>
      <c r="D464" s="7"/>
      <c r="E464" s="7"/>
      <c r="F464" s="7"/>
      <c r="G464" s="7"/>
      <c r="H464" s="7"/>
      <c r="I464" s="7"/>
      <c r="J464" s="7"/>
      <c r="K464" s="7"/>
      <c r="L464" s="7"/>
      <c r="M464" s="7"/>
      <c r="N464" s="7"/>
      <c r="O464" s="7"/>
      <c r="P464" s="7"/>
      <c r="Q464" s="7"/>
      <c r="R464" s="7"/>
      <c r="S464" s="117">
        <v>463</v>
      </c>
      <c r="T464" s="118">
        <v>87385866304.500336</v>
      </c>
      <c r="U464" s="7"/>
      <c r="V464" s="7"/>
      <c r="W464" s="7"/>
      <c r="X464" s="7"/>
    </row>
    <row r="465" spans="1:24" ht="15.5" x14ac:dyDescent="0.35">
      <c r="A465" s="7"/>
      <c r="B465" s="7"/>
      <c r="C465" s="7"/>
      <c r="D465" s="7"/>
      <c r="E465" s="7"/>
      <c r="F465" s="7"/>
      <c r="G465" s="7"/>
      <c r="H465" s="7"/>
      <c r="I465" s="7"/>
      <c r="J465" s="7"/>
      <c r="K465" s="7"/>
      <c r="L465" s="7"/>
      <c r="M465" s="7"/>
      <c r="N465" s="7"/>
      <c r="O465" s="7"/>
      <c r="P465" s="7"/>
      <c r="Q465" s="7"/>
      <c r="R465" s="7"/>
      <c r="S465" s="117">
        <v>464</v>
      </c>
      <c r="T465" s="118">
        <v>79323221730.590057</v>
      </c>
      <c r="U465" s="7"/>
      <c r="V465" s="7"/>
      <c r="W465" s="7"/>
      <c r="X465" s="7"/>
    </row>
    <row r="466" spans="1:24" ht="15.5" x14ac:dyDescent="0.35">
      <c r="A466" s="7"/>
      <c r="B466" s="7"/>
      <c r="C466" s="7"/>
      <c r="D466" s="7"/>
      <c r="E466" s="7"/>
      <c r="F466" s="7"/>
      <c r="G466" s="7"/>
      <c r="H466" s="7"/>
      <c r="I466" s="7"/>
      <c r="J466" s="7"/>
      <c r="K466" s="7"/>
      <c r="L466" s="7"/>
      <c r="M466" s="7"/>
      <c r="N466" s="7"/>
      <c r="O466" s="7"/>
      <c r="P466" s="7"/>
      <c r="Q466" s="7"/>
      <c r="R466" s="7"/>
      <c r="S466" s="117">
        <v>465</v>
      </c>
      <c r="T466" s="118">
        <v>85804928816.177628</v>
      </c>
      <c r="U466" s="7"/>
      <c r="V466" s="7"/>
      <c r="W466" s="7"/>
      <c r="X466" s="7"/>
    </row>
    <row r="467" spans="1:24" ht="15.5" x14ac:dyDescent="0.35">
      <c r="A467" s="7"/>
      <c r="B467" s="7"/>
      <c r="C467" s="7"/>
      <c r="D467" s="7"/>
      <c r="E467" s="7"/>
      <c r="F467" s="7"/>
      <c r="G467" s="7"/>
      <c r="H467" s="7"/>
      <c r="I467" s="7"/>
      <c r="J467" s="7"/>
      <c r="K467" s="7"/>
      <c r="L467" s="7"/>
      <c r="M467" s="7"/>
      <c r="N467" s="7"/>
      <c r="O467" s="7"/>
      <c r="P467" s="7"/>
      <c r="Q467" s="7"/>
      <c r="R467" s="7"/>
      <c r="S467" s="117">
        <v>466</v>
      </c>
      <c r="T467" s="118">
        <v>56410114704.865379</v>
      </c>
      <c r="U467" s="7"/>
      <c r="V467" s="7"/>
      <c r="W467" s="7"/>
      <c r="X467" s="7"/>
    </row>
    <row r="468" spans="1:24" ht="15.5" x14ac:dyDescent="0.35">
      <c r="A468" s="7"/>
      <c r="B468" s="7"/>
      <c r="C468" s="7"/>
      <c r="D468" s="7"/>
      <c r="E468" s="7"/>
      <c r="F468" s="7"/>
      <c r="G468" s="7"/>
      <c r="H468" s="7"/>
      <c r="I468" s="7"/>
      <c r="J468" s="7"/>
      <c r="K468" s="7"/>
      <c r="L468" s="7"/>
      <c r="M468" s="7"/>
      <c r="N468" s="7"/>
      <c r="O468" s="7"/>
      <c r="P468" s="7"/>
      <c r="Q468" s="7"/>
      <c r="R468" s="7"/>
      <c r="S468" s="117">
        <v>467</v>
      </c>
      <c r="T468" s="118">
        <v>150633686880.30292</v>
      </c>
      <c r="U468" s="7"/>
      <c r="V468" s="7"/>
      <c r="W468" s="7"/>
      <c r="X468" s="7"/>
    </row>
    <row r="469" spans="1:24" ht="15.5" x14ac:dyDescent="0.35">
      <c r="A469" s="7"/>
      <c r="B469" s="7"/>
      <c r="C469" s="7"/>
      <c r="D469" s="7"/>
      <c r="E469" s="7"/>
      <c r="F469" s="7"/>
      <c r="G469" s="7"/>
      <c r="H469" s="7"/>
      <c r="I469" s="7"/>
      <c r="J469" s="7"/>
      <c r="K469" s="7"/>
      <c r="L469" s="7"/>
      <c r="M469" s="7"/>
      <c r="N469" s="7"/>
      <c r="O469" s="7"/>
      <c r="P469" s="7"/>
      <c r="Q469" s="7"/>
      <c r="R469" s="7"/>
      <c r="S469" s="117">
        <v>468</v>
      </c>
      <c r="T469" s="118">
        <v>82948318768.407104</v>
      </c>
      <c r="U469" s="7"/>
      <c r="V469" s="7"/>
      <c r="W469" s="7"/>
      <c r="X469" s="7"/>
    </row>
    <row r="470" spans="1:24" ht="15.5" x14ac:dyDescent="0.35">
      <c r="A470" s="7"/>
      <c r="B470" s="7"/>
      <c r="C470" s="7"/>
      <c r="D470" s="7"/>
      <c r="E470" s="7"/>
      <c r="F470" s="7"/>
      <c r="G470" s="7"/>
      <c r="H470" s="7"/>
      <c r="I470" s="7"/>
      <c r="J470" s="7"/>
      <c r="K470" s="7"/>
      <c r="L470" s="7"/>
      <c r="M470" s="7"/>
      <c r="N470" s="7"/>
      <c r="O470" s="7"/>
      <c r="P470" s="7"/>
      <c r="Q470" s="7"/>
      <c r="R470" s="7"/>
      <c r="S470" s="117">
        <v>469</v>
      </c>
      <c r="T470" s="118">
        <v>71640999275.314529</v>
      </c>
      <c r="U470" s="7"/>
      <c r="V470" s="7"/>
      <c r="W470" s="7"/>
      <c r="X470" s="7"/>
    </row>
    <row r="471" spans="1:24" ht="15.5" x14ac:dyDescent="0.35">
      <c r="A471" s="7"/>
      <c r="B471" s="7"/>
      <c r="C471" s="7"/>
      <c r="D471" s="7"/>
      <c r="E471" s="7"/>
      <c r="F471" s="7"/>
      <c r="G471" s="7"/>
      <c r="H471" s="7"/>
      <c r="I471" s="7"/>
      <c r="J471" s="7"/>
      <c r="K471" s="7"/>
      <c r="L471" s="7"/>
      <c r="M471" s="7"/>
      <c r="N471" s="7"/>
      <c r="O471" s="7"/>
      <c r="P471" s="7"/>
      <c r="Q471" s="7"/>
      <c r="R471" s="7"/>
      <c r="S471" s="117">
        <v>470</v>
      </c>
      <c r="T471" s="118">
        <v>76583133572.636154</v>
      </c>
      <c r="U471" s="7"/>
      <c r="V471" s="7"/>
      <c r="W471" s="7"/>
      <c r="X471" s="7"/>
    </row>
    <row r="472" spans="1:24" ht="15.5" x14ac:dyDescent="0.35">
      <c r="A472" s="7"/>
      <c r="B472" s="7"/>
      <c r="C472" s="7"/>
      <c r="D472" s="7"/>
      <c r="E472" s="7"/>
      <c r="F472" s="7"/>
      <c r="G472" s="7"/>
      <c r="H472" s="7"/>
      <c r="I472" s="7"/>
      <c r="J472" s="7"/>
      <c r="K472" s="7"/>
      <c r="L472" s="7"/>
      <c r="M472" s="7"/>
      <c r="N472" s="7"/>
      <c r="O472" s="7"/>
      <c r="P472" s="7"/>
      <c r="Q472" s="7"/>
      <c r="R472" s="7"/>
      <c r="S472" s="117">
        <v>471</v>
      </c>
      <c r="T472" s="118">
        <v>62753652923.122208</v>
      </c>
      <c r="U472" s="7"/>
      <c r="V472" s="7"/>
      <c r="W472" s="7"/>
      <c r="X472" s="7"/>
    </row>
    <row r="473" spans="1:24" ht="15.5" x14ac:dyDescent="0.35">
      <c r="A473" s="7"/>
      <c r="B473" s="7"/>
      <c r="C473" s="7"/>
      <c r="D473" s="7"/>
      <c r="E473" s="7"/>
      <c r="F473" s="7"/>
      <c r="G473" s="7"/>
      <c r="H473" s="7"/>
      <c r="I473" s="7"/>
      <c r="J473" s="7"/>
      <c r="K473" s="7"/>
      <c r="L473" s="7"/>
      <c r="M473" s="7"/>
      <c r="N473" s="7"/>
      <c r="O473" s="7"/>
      <c r="P473" s="7"/>
      <c r="Q473" s="7"/>
      <c r="R473" s="7"/>
      <c r="S473" s="117">
        <v>472</v>
      </c>
      <c r="T473" s="118">
        <v>94071789418.953125</v>
      </c>
      <c r="U473" s="7"/>
      <c r="V473" s="7"/>
      <c r="W473" s="7"/>
      <c r="X473" s="7"/>
    </row>
    <row r="474" spans="1:24" ht="15.5" x14ac:dyDescent="0.35">
      <c r="A474" s="7"/>
      <c r="B474" s="7"/>
      <c r="C474" s="7"/>
      <c r="D474" s="7"/>
      <c r="E474" s="7"/>
      <c r="F474" s="7"/>
      <c r="G474" s="7"/>
      <c r="H474" s="7"/>
      <c r="I474" s="7"/>
      <c r="J474" s="7"/>
      <c r="K474" s="7"/>
      <c r="L474" s="7"/>
      <c r="M474" s="7"/>
      <c r="N474" s="7"/>
      <c r="O474" s="7"/>
      <c r="P474" s="7"/>
      <c r="Q474" s="7"/>
      <c r="R474" s="7"/>
      <c r="S474" s="117">
        <v>473</v>
      </c>
      <c r="T474" s="118">
        <v>57165268617.978943</v>
      </c>
      <c r="U474" s="7"/>
      <c r="V474" s="7"/>
      <c r="W474" s="7"/>
      <c r="X474" s="7"/>
    </row>
    <row r="475" spans="1:24" ht="15.5" x14ac:dyDescent="0.35">
      <c r="A475" s="7"/>
      <c r="B475" s="7"/>
      <c r="C475" s="7"/>
      <c r="D475" s="7"/>
      <c r="E475" s="7"/>
      <c r="F475" s="7"/>
      <c r="G475" s="7"/>
      <c r="H475" s="7"/>
      <c r="I475" s="7"/>
      <c r="J475" s="7"/>
      <c r="K475" s="7"/>
      <c r="L475" s="7"/>
      <c r="M475" s="7"/>
      <c r="N475" s="7"/>
      <c r="O475" s="7"/>
      <c r="P475" s="7"/>
      <c r="Q475" s="7"/>
      <c r="R475" s="7"/>
      <c r="S475" s="117">
        <v>474</v>
      </c>
      <c r="T475" s="118">
        <v>82334128091.166489</v>
      </c>
      <c r="U475" s="7"/>
      <c r="V475" s="7"/>
      <c r="W475" s="7"/>
      <c r="X475" s="7"/>
    </row>
    <row r="476" spans="1:24" ht="15.5" x14ac:dyDescent="0.35">
      <c r="A476" s="7"/>
      <c r="B476" s="7"/>
      <c r="C476" s="7"/>
      <c r="D476" s="7"/>
      <c r="E476" s="7"/>
      <c r="F476" s="7"/>
      <c r="G476" s="7"/>
      <c r="H476" s="7"/>
      <c r="I476" s="7"/>
      <c r="J476" s="7"/>
      <c r="K476" s="7"/>
      <c r="L476" s="7"/>
      <c r="M476" s="7"/>
      <c r="N476" s="7"/>
      <c r="O476" s="7"/>
      <c r="P476" s="7"/>
      <c r="Q476" s="7"/>
      <c r="R476" s="7"/>
      <c r="S476" s="117">
        <v>475</v>
      </c>
      <c r="T476" s="118">
        <v>104298951711.47176</v>
      </c>
      <c r="U476" s="7"/>
      <c r="V476" s="7"/>
      <c r="W476" s="7"/>
      <c r="X476" s="7"/>
    </row>
    <row r="477" spans="1:24" ht="15.5" x14ac:dyDescent="0.35">
      <c r="A477" s="7"/>
      <c r="B477" s="7"/>
      <c r="C477" s="7"/>
      <c r="D477" s="7"/>
      <c r="E477" s="7"/>
      <c r="F477" s="7"/>
      <c r="G477" s="7"/>
      <c r="H477" s="7"/>
      <c r="I477" s="7"/>
      <c r="J477" s="7"/>
      <c r="K477" s="7"/>
      <c r="L477" s="7"/>
      <c r="M477" s="7"/>
      <c r="N477" s="7"/>
      <c r="O477" s="7"/>
      <c r="P477" s="7"/>
      <c r="Q477" s="7"/>
      <c r="R477" s="7"/>
      <c r="S477" s="117">
        <v>476</v>
      </c>
      <c r="T477" s="118">
        <v>125415486043.30669</v>
      </c>
      <c r="U477" s="7"/>
      <c r="V477" s="7"/>
      <c r="W477" s="7"/>
      <c r="X477" s="7"/>
    </row>
    <row r="478" spans="1:24" ht="15.5" x14ac:dyDescent="0.35">
      <c r="A478" s="7"/>
      <c r="B478" s="7"/>
      <c r="C478" s="7"/>
      <c r="D478" s="7"/>
      <c r="E478" s="7"/>
      <c r="F478" s="7"/>
      <c r="G478" s="7"/>
      <c r="H478" s="7"/>
      <c r="I478" s="7"/>
      <c r="J478" s="7"/>
      <c r="K478" s="7"/>
      <c r="L478" s="7"/>
      <c r="M478" s="7"/>
      <c r="N478" s="7"/>
      <c r="O478" s="7"/>
      <c r="P478" s="7"/>
      <c r="Q478" s="7"/>
      <c r="R478" s="7"/>
      <c r="S478" s="117">
        <v>477</v>
      </c>
      <c r="T478" s="118">
        <v>65587569957.685081</v>
      </c>
      <c r="U478" s="7"/>
      <c r="V478" s="7"/>
      <c r="W478" s="7"/>
      <c r="X478" s="7"/>
    </row>
    <row r="479" spans="1:24" ht="15.5" x14ac:dyDescent="0.35">
      <c r="A479" s="7"/>
      <c r="B479" s="7"/>
      <c r="C479" s="7"/>
      <c r="D479" s="7"/>
      <c r="E479" s="7"/>
      <c r="F479" s="7"/>
      <c r="G479" s="7"/>
      <c r="H479" s="7"/>
      <c r="I479" s="7"/>
      <c r="J479" s="7"/>
      <c r="K479" s="7"/>
      <c r="L479" s="7"/>
      <c r="M479" s="7"/>
      <c r="N479" s="7"/>
      <c r="O479" s="7"/>
      <c r="P479" s="7"/>
      <c r="Q479" s="7"/>
      <c r="R479" s="7"/>
      <c r="S479" s="117">
        <v>478</v>
      </c>
      <c r="T479" s="118">
        <v>74853356839.452438</v>
      </c>
      <c r="U479" s="7"/>
      <c r="V479" s="7"/>
      <c r="W479" s="7"/>
      <c r="X479" s="7"/>
    </row>
    <row r="480" spans="1:24" ht="15.5" x14ac:dyDescent="0.35">
      <c r="A480" s="7"/>
      <c r="B480" s="7"/>
      <c r="C480" s="7"/>
      <c r="D480" s="7"/>
      <c r="E480" s="7"/>
      <c r="F480" s="7"/>
      <c r="G480" s="7"/>
      <c r="H480" s="7"/>
      <c r="I480" s="7"/>
      <c r="J480" s="7"/>
      <c r="K480" s="7"/>
      <c r="L480" s="7"/>
      <c r="M480" s="7"/>
      <c r="N480" s="7"/>
      <c r="O480" s="7"/>
      <c r="P480" s="7"/>
      <c r="Q480" s="7"/>
      <c r="R480" s="7"/>
      <c r="S480" s="117">
        <v>479</v>
      </c>
      <c r="T480" s="118">
        <v>119305743889.02104</v>
      </c>
      <c r="U480" s="7"/>
      <c r="V480" s="7"/>
      <c r="W480" s="7"/>
      <c r="X480" s="7"/>
    </row>
    <row r="481" spans="1:24" ht="15.5" x14ac:dyDescent="0.35">
      <c r="A481" s="7"/>
      <c r="B481" s="7"/>
      <c r="C481" s="7"/>
      <c r="D481" s="7"/>
      <c r="E481" s="7"/>
      <c r="F481" s="7"/>
      <c r="G481" s="7"/>
      <c r="H481" s="7"/>
      <c r="I481" s="7"/>
      <c r="J481" s="7"/>
      <c r="K481" s="7"/>
      <c r="L481" s="7"/>
      <c r="M481" s="7"/>
      <c r="N481" s="7"/>
      <c r="O481" s="7"/>
      <c r="P481" s="7"/>
      <c r="Q481" s="7"/>
      <c r="R481" s="7"/>
      <c r="S481" s="117">
        <v>480</v>
      </c>
      <c r="T481" s="118">
        <v>172922399699.2417</v>
      </c>
      <c r="U481" s="7"/>
      <c r="V481" s="7"/>
      <c r="W481" s="7"/>
      <c r="X481" s="7"/>
    </row>
    <row r="482" spans="1:24" ht="15.5" x14ac:dyDescent="0.35">
      <c r="A482" s="7"/>
      <c r="B482" s="7"/>
      <c r="C482" s="7"/>
      <c r="D482" s="7"/>
      <c r="E482" s="7"/>
      <c r="F482" s="7"/>
      <c r="G482" s="7"/>
      <c r="H482" s="7"/>
      <c r="I482" s="7"/>
      <c r="J482" s="7"/>
      <c r="K482" s="7"/>
      <c r="L482" s="7"/>
      <c r="M482" s="7"/>
      <c r="N482" s="7"/>
      <c r="O482" s="7"/>
      <c r="P482" s="7"/>
      <c r="Q482" s="7"/>
      <c r="R482" s="7"/>
      <c r="S482" s="117">
        <v>481</v>
      </c>
      <c r="T482" s="118">
        <v>91258707414.547394</v>
      </c>
      <c r="U482" s="7"/>
      <c r="V482" s="7"/>
      <c r="W482" s="7"/>
      <c r="X482" s="7"/>
    </row>
    <row r="483" spans="1:24" ht="15.5" x14ac:dyDescent="0.35">
      <c r="A483" s="7"/>
      <c r="B483" s="7"/>
      <c r="C483" s="7"/>
      <c r="D483" s="7"/>
      <c r="E483" s="7"/>
      <c r="F483" s="7"/>
      <c r="G483" s="7"/>
      <c r="H483" s="7"/>
      <c r="I483" s="7"/>
      <c r="J483" s="7"/>
      <c r="K483" s="7"/>
      <c r="L483" s="7"/>
      <c r="M483" s="7"/>
      <c r="N483" s="7"/>
      <c r="O483" s="7"/>
      <c r="P483" s="7"/>
      <c r="Q483" s="7"/>
      <c r="R483" s="7"/>
      <c r="S483" s="117">
        <v>482</v>
      </c>
      <c r="T483" s="118">
        <v>113907397490.55247</v>
      </c>
      <c r="U483" s="7"/>
      <c r="V483" s="7"/>
      <c r="W483" s="7"/>
      <c r="X483" s="7"/>
    </row>
    <row r="484" spans="1:24" ht="15.5" x14ac:dyDescent="0.35">
      <c r="A484" s="7"/>
      <c r="B484" s="7"/>
      <c r="C484" s="7"/>
      <c r="D484" s="7"/>
      <c r="E484" s="7"/>
      <c r="F484" s="7"/>
      <c r="G484" s="7"/>
      <c r="H484" s="7"/>
      <c r="I484" s="7"/>
      <c r="J484" s="7"/>
      <c r="K484" s="7"/>
      <c r="L484" s="7"/>
      <c r="M484" s="7"/>
      <c r="N484" s="7"/>
      <c r="O484" s="7"/>
      <c r="P484" s="7"/>
      <c r="Q484" s="7"/>
      <c r="R484" s="7"/>
      <c r="S484" s="117">
        <v>483</v>
      </c>
      <c r="T484" s="118">
        <v>70741213991.247101</v>
      </c>
      <c r="U484" s="7"/>
      <c r="V484" s="7"/>
      <c r="W484" s="7"/>
      <c r="X484" s="7"/>
    </row>
    <row r="485" spans="1:24" ht="15.5" x14ac:dyDescent="0.35">
      <c r="A485" s="7"/>
      <c r="B485" s="7"/>
      <c r="C485" s="7"/>
      <c r="D485" s="7"/>
      <c r="E485" s="7"/>
      <c r="F485" s="7"/>
      <c r="G485" s="7"/>
      <c r="H485" s="7"/>
      <c r="I485" s="7"/>
      <c r="J485" s="7"/>
      <c r="K485" s="7"/>
      <c r="L485" s="7"/>
      <c r="M485" s="7"/>
      <c r="N485" s="7"/>
      <c r="O485" s="7"/>
      <c r="P485" s="7"/>
      <c r="Q485" s="7"/>
      <c r="R485" s="7"/>
      <c r="S485" s="117">
        <v>484</v>
      </c>
      <c r="T485" s="118">
        <v>98315557956.527466</v>
      </c>
      <c r="U485" s="7"/>
      <c r="V485" s="7"/>
      <c r="W485" s="7"/>
      <c r="X485" s="7"/>
    </row>
    <row r="486" spans="1:24" ht="15.5" x14ac:dyDescent="0.35">
      <c r="A486" s="7"/>
      <c r="B486" s="7"/>
      <c r="C486" s="7"/>
      <c r="D486" s="7"/>
      <c r="E486" s="7"/>
      <c r="F486" s="7"/>
      <c r="G486" s="7"/>
      <c r="H486" s="7"/>
      <c r="I486" s="7"/>
      <c r="J486" s="7"/>
      <c r="K486" s="7"/>
      <c r="L486" s="7"/>
      <c r="M486" s="7"/>
      <c r="N486" s="7"/>
      <c r="O486" s="7"/>
      <c r="P486" s="7"/>
      <c r="Q486" s="7"/>
      <c r="R486" s="7"/>
      <c r="S486" s="117">
        <v>485</v>
      </c>
      <c r="T486" s="118">
        <v>144328571898.80304</v>
      </c>
      <c r="U486" s="7"/>
      <c r="V486" s="7"/>
      <c r="W486" s="7"/>
      <c r="X486" s="7"/>
    </row>
    <row r="487" spans="1:24" ht="15.5" x14ac:dyDescent="0.35">
      <c r="A487" s="7"/>
      <c r="B487" s="7"/>
      <c r="C487" s="7"/>
      <c r="D487" s="7"/>
      <c r="E487" s="7"/>
      <c r="F487" s="7"/>
      <c r="G487" s="7"/>
      <c r="H487" s="7"/>
      <c r="I487" s="7"/>
      <c r="J487" s="7"/>
      <c r="K487" s="7"/>
      <c r="L487" s="7"/>
      <c r="M487" s="7"/>
      <c r="N487" s="7"/>
      <c r="O487" s="7"/>
      <c r="P487" s="7"/>
      <c r="Q487" s="7"/>
      <c r="R487" s="7"/>
      <c r="S487" s="117">
        <v>486</v>
      </c>
      <c r="T487" s="118">
        <v>132093957885.9805</v>
      </c>
      <c r="U487" s="7"/>
      <c r="V487" s="7"/>
      <c r="W487" s="7"/>
      <c r="X487" s="7"/>
    </row>
    <row r="488" spans="1:24" ht="15.5" x14ac:dyDescent="0.35">
      <c r="A488" s="7"/>
      <c r="B488" s="7"/>
      <c r="C488" s="7"/>
      <c r="D488" s="7"/>
      <c r="E488" s="7"/>
      <c r="F488" s="7"/>
      <c r="G488" s="7"/>
      <c r="H488" s="7"/>
      <c r="I488" s="7"/>
      <c r="J488" s="7"/>
      <c r="K488" s="7"/>
      <c r="L488" s="7"/>
      <c r="M488" s="7"/>
      <c r="N488" s="7"/>
      <c r="O488" s="7"/>
      <c r="P488" s="7"/>
      <c r="Q488" s="7"/>
      <c r="R488" s="7"/>
      <c r="S488" s="117">
        <v>487</v>
      </c>
      <c r="T488" s="118">
        <v>72105283227.293762</v>
      </c>
      <c r="U488" s="7"/>
      <c r="V488" s="7"/>
      <c r="W488" s="7"/>
      <c r="X488" s="7"/>
    </row>
    <row r="489" spans="1:24" ht="15.5" x14ac:dyDescent="0.35">
      <c r="A489" s="7"/>
      <c r="B489" s="7"/>
      <c r="C489" s="7"/>
      <c r="D489" s="7"/>
      <c r="E489" s="7"/>
      <c r="F489" s="7"/>
      <c r="G489" s="7"/>
      <c r="H489" s="7"/>
      <c r="I489" s="7"/>
      <c r="J489" s="7"/>
      <c r="K489" s="7"/>
      <c r="L489" s="7"/>
      <c r="M489" s="7"/>
      <c r="N489" s="7"/>
      <c r="O489" s="7"/>
      <c r="P489" s="7"/>
      <c r="Q489" s="7"/>
      <c r="R489" s="7"/>
      <c r="S489" s="117">
        <v>488</v>
      </c>
      <c r="T489" s="118">
        <v>75234565384.920883</v>
      </c>
      <c r="U489" s="7"/>
      <c r="V489" s="7"/>
      <c r="W489" s="7"/>
      <c r="X489" s="7"/>
    </row>
    <row r="490" spans="1:24" ht="15.5" x14ac:dyDescent="0.35">
      <c r="A490" s="7"/>
      <c r="B490" s="7"/>
      <c r="C490" s="7"/>
      <c r="D490" s="7"/>
      <c r="E490" s="7"/>
      <c r="F490" s="7"/>
      <c r="G490" s="7"/>
      <c r="H490" s="7"/>
      <c r="I490" s="7"/>
      <c r="J490" s="7"/>
      <c r="K490" s="7"/>
      <c r="L490" s="7"/>
      <c r="M490" s="7"/>
      <c r="N490" s="7"/>
      <c r="O490" s="7"/>
      <c r="P490" s="7"/>
      <c r="Q490" s="7"/>
      <c r="R490" s="7"/>
      <c r="S490" s="117">
        <v>489</v>
      </c>
      <c r="T490" s="118">
        <v>110325009332.59732</v>
      </c>
      <c r="U490" s="7"/>
      <c r="V490" s="7"/>
      <c r="W490" s="7"/>
      <c r="X490" s="7"/>
    </row>
    <row r="491" spans="1:24" ht="15.5" x14ac:dyDescent="0.35">
      <c r="A491" s="7"/>
      <c r="B491" s="7"/>
      <c r="C491" s="7"/>
      <c r="D491" s="7"/>
      <c r="E491" s="7"/>
      <c r="F491" s="7"/>
      <c r="G491" s="7"/>
      <c r="H491" s="7"/>
      <c r="I491" s="7"/>
      <c r="J491" s="7"/>
      <c r="K491" s="7"/>
      <c r="L491" s="7"/>
      <c r="M491" s="7"/>
      <c r="N491" s="7"/>
      <c r="O491" s="7"/>
      <c r="P491" s="7"/>
      <c r="Q491" s="7"/>
      <c r="R491" s="7"/>
      <c r="S491" s="117">
        <v>490</v>
      </c>
      <c r="T491" s="118">
        <v>127349173908.43549</v>
      </c>
      <c r="U491" s="7"/>
      <c r="V491" s="7"/>
      <c r="W491" s="7"/>
      <c r="X491" s="7"/>
    </row>
    <row r="492" spans="1:24" ht="15.5" x14ac:dyDescent="0.35">
      <c r="A492" s="7"/>
      <c r="B492" s="7"/>
      <c r="C492" s="7"/>
      <c r="D492" s="7"/>
      <c r="E492" s="7"/>
      <c r="F492" s="7"/>
      <c r="G492" s="7"/>
      <c r="H492" s="7"/>
      <c r="I492" s="7"/>
      <c r="J492" s="7"/>
      <c r="K492" s="7"/>
      <c r="L492" s="7"/>
      <c r="M492" s="7"/>
      <c r="N492" s="7"/>
      <c r="O492" s="7"/>
      <c r="P492" s="7"/>
      <c r="Q492" s="7"/>
      <c r="R492" s="7"/>
      <c r="S492" s="117">
        <v>491</v>
      </c>
      <c r="T492" s="118">
        <v>219214807861.16147</v>
      </c>
      <c r="U492" s="7"/>
      <c r="V492" s="7"/>
      <c r="W492" s="7"/>
      <c r="X492" s="7"/>
    </row>
    <row r="493" spans="1:24" ht="15.5" x14ac:dyDescent="0.35">
      <c r="A493" s="7"/>
      <c r="B493" s="7"/>
      <c r="C493" s="7"/>
      <c r="D493" s="7"/>
      <c r="E493" s="7"/>
      <c r="F493" s="7"/>
      <c r="G493" s="7"/>
      <c r="H493" s="7"/>
      <c r="I493" s="7"/>
      <c r="J493" s="7"/>
      <c r="K493" s="7"/>
      <c r="L493" s="7"/>
      <c r="M493" s="7"/>
      <c r="N493" s="7"/>
      <c r="O493" s="7"/>
      <c r="P493" s="7"/>
      <c r="Q493" s="7"/>
      <c r="R493" s="7"/>
      <c r="S493" s="117">
        <v>492</v>
      </c>
      <c r="T493" s="118">
        <v>134508796220.30893</v>
      </c>
      <c r="U493" s="7"/>
      <c r="V493" s="7"/>
      <c r="W493" s="7"/>
      <c r="X493" s="7"/>
    </row>
    <row r="494" spans="1:24" ht="15.5" x14ac:dyDescent="0.35">
      <c r="A494" s="7"/>
      <c r="B494" s="7"/>
      <c r="C494" s="7"/>
      <c r="D494" s="7"/>
      <c r="E494" s="7"/>
      <c r="F494" s="7"/>
      <c r="G494" s="7"/>
      <c r="H494" s="7"/>
      <c r="I494" s="7"/>
      <c r="J494" s="7"/>
      <c r="K494" s="7"/>
      <c r="L494" s="7"/>
      <c r="M494" s="7"/>
      <c r="N494" s="7"/>
      <c r="O494" s="7"/>
      <c r="P494" s="7"/>
      <c r="Q494" s="7"/>
      <c r="R494" s="7"/>
      <c r="S494" s="117">
        <v>493</v>
      </c>
      <c r="T494" s="118">
        <v>68064300603.470932</v>
      </c>
      <c r="U494" s="7"/>
      <c r="V494" s="7"/>
      <c r="W494" s="7"/>
      <c r="X494" s="7"/>
    </row>
    <row r="495" spans="1:24" ht="15.5" x14ac:dyDescent="0.35">
      <c r="A495" s="7"/>
      <c r="B495" s="7"/>
      <c r="C495" s="7"/>
      <c r="D495" s="7"/>
      <c r="E495" s="7"/>
      <c r="F495" s="7"/>
      <c r="G495" s="7"/>
      <c r="H495" s="7"/>
      <c r="I495" s="7"/>
      <c r="J495" s="7"/>
      <c r="K495" s="7"/>
      <c r="L495" s="7"/>
      <c r="M495" s="7"/>
      <c r="N495" s="7"/>
      <c r="O495" s="7"/>
      <c r="P495" s="7"/>
      <c r="Q495" s="7"/>
      <c r="R495" s="7"/>
      <c r="S495" s="117">
        <v>494</v>
      </c>
      <c r="T495" s="118">
        <v>105892940024.36749</v>
      </c>
      <c r="U495" s="7"/>
      <c r="V495" s="7"/>
      <c r="W495" s="7"/>
      <c r="X495" s="7"/>
    </row>
    <row r="496" spans="1:24" ht="15.5" x14ac:dyDescent="0.35">
      <c r="A496" s="7"/>
      <c r="B496" s="7"/>
      <c r="C496" s="7"/>
      <c r="D496" s="7"/>
      <c r="E496" s="7"/>
      <c r="F496" s="7"/>
      <c r="G496" s="7"/>
      <c r="H496" s="7"/>
      <c r="I496" s="7"/>
      <c r="J496" s="7"/>
      <c r="K496" s="7"/>
      <c r="L496" s="7"/>
      <c r="M496" s="7"/>
      <c r="N496" s="7"/>
      <c r="O496" s="7"/>
      <c r="P496" s="7"/>
      <c r="Q496" s="7"/>
      <c r="R496" s="7"/>
      <c r="S496" s="117">
        <v>495</v>
      </c>
      <c r="T496" s="118">
        <v>74716629484.888962</v>
      </c>
      <c r="U496" s="7"/>
      <c r="V496" s="7"/>
      <c r="W496" s="7"/>
      <c r="X496" s="7"/>
    </row>
    <row r="497" spans="1:24" ht="15.5" x14ac:dyDescent="0.35">
      <c r="A497" s="7"/>
      <c r="B497" s="7"/>
      <c r="C497" s="7"/>
      <c r="D497" s="7"/>
      <c r="E497" s="7"/>
      <c r="F497" s="7"/>
      <c r="G497" s="7"/>
      <c r="H497" s="7"/>
      <c r="I497" s="7"/>
      <c r="J497" s="7"/>
      <c r="K497" s="7"/>
      <c r="L497" s="7"/>
      <c r="M497" s="7"/>
      <c r="N497" s="7"/>
      <c r="O497" s="7"/>
      <c r="P497" s="7"/>
      <c r="Q497" s="7"/>
      <c r="R497" s="7"/>
      <c r="S497" s="117">
        <v>496</v>
      </c>
      <c r="T497" s="118">
        <v>86957659370.238373</v>
      </c>
      <c r="U497" s="7"/>
      <c r="V497" s="7"/>
      <c r="W497" s="7"/>
      <c r="X497" s="7"/>
    </row>
    <row r="498" spans="1:24" ht="15.5" x14ac:dyDescent="0.35">
      <c r="A498" s="7"/>
      <c r="B498" s="7"/>
      <c r="C498" s="7"/>
      <c r="D498" s="7"/>
      <c r="E498" s="7"/>
      <c r="F498" s="7"/>
      <c r="G498" s="7"/>
      <c r="H498" s="7"/>
      <c r="I498" s="7"/>
      <c r="J498" s="7"/>
      <c r="K498" s="7"/>
      <c r="L498" s="7"/>
      <c r="M498" s="7"/>
      <c r="N498" s="7"/>
      <c r="O498" s="7"/>
      <c r="P498" s="7"/>
      <c r="Q498" s="7"/>
      <c r="R498" s="7"/>
      <c r="S498" s="117">
        <v>497</v>
      </c>
      <c r="T498" s="118">
        <v>78365245383.182159</v>
      </c>
      <c r="U498" s="7"/>
      <c r="V498" s="7"/>
      <c r="W498" s="7"/>
      <c r="X498" s="7"/>
    </row>
    <row r="499" spans="1:24" ht="15.5" x14ac:dyDescent="0.35">
      <c r="A499" s="7"/>
      <c r="B499" s="7"/>
      <c r="C499" s="7"/>
      <c r="D499" s="7"/>
      <c r="E499" s="7"/>
      <c r="F499" s="7"/>
      <c r="G499" s="7"/>
      <c r="H499" s="7"/>
      <c r="I499" s="7"/>
      <c r="J499" s="7"/>
      <c r="K499" s="7"/>
      <c r="L499" s="7"/>
      <c r="M499" s="7"/>
      <c r="N499" s="7"/>
      <c r="O499" s="7"/>
      <c r="P499" s="7"/>
      <c r="Q499" s="7"/>
      <c r="R499" s="7"/>
      <c r="S499" s="117">
        <v>498</v>
      </c>
      <c r="T499" s="118">
        <v>120001917268.26752</v>
      </c>
      <c r="U499" s="7"/>
      <c r="V499" s="7"/>
      <c r="W499" s="7"/>
      <c r="X499" s="7"/>
    </row>
    <row r="500" spans="1:24" ht="15.5" x14ac:dyDescent="0.35">
      <c r="A500" s="7"/>
      <c r="B500" s="7"/>
      <c r="C500" s="7"/>
      <c r="D500" s="7"/>
      <c r="E500" s="7"/>
      <c r="F500" s="7"/>
      <c r="G500" s="7"/>
      <c r="H500" s="7"/>
      <c r="I500" s="7"/>
      <c r="J500" s="7"/>
      <c r="K500" s="7"/>
      <c r="L500" s="7"/>
      <c r="M500" s="7"/>
      <c r="N500" s="7"/>
      <c r="O500" s="7"/>
      <c r="P500" s="7"/>
      <c r="Q500" s="7"/>
      <c r="R500" s="7"/>
      <c r="S500" s="117">
        <v>499</v>
      </c>
      <c r="T500" s="118">
        <v>95898401083.758057</v>
      </c>
      <c r="U500" s="7"/>
      <c r="V500" s="7"/>
      <c r="W500" s="7"/>
      <c r="X500" s="7"/>
    </row>
    <row r="501" spans="1:24" ht="15.5" x14ac:dyDescent="0.35">
      <c r="A501" s="7"/>
      <c r="B501" s="7"/>
      <c r="C501" s="7"/>
      <c r="D501" s="7"/>
      <c r="E501" s="7"/>
      <c r="F501" s="7"/>
      <c r="G501" s="7"/>
      <c r="H501" s="7"/>
      <c r="I501" s="7"/>
      <c r="J501" s="7"/>
      <c r="K501" s="7"/>
      <c r="L501" s="7"/>
      <c r="M501" s="7"/>
      <c r="N501" s="7"/>
      <c r="O501" s="7"/>
      <c r="P501" s="7"/>
      <c r="Q501" s="7"/>
      <c r="R501" s="7"/>
      <c r="S501" s="117">
        <v>500</v>
      </c>
      <c r="T501" s="118">
        <v>81022049431.245697</v>
      </c>
      <c r="U501" s="7"/>
      <c r="V501" s="7"/>
      <c r="W501" s="7"/>
      <c r="X501" s="7"/>
    </row>
    <row r="502" spans="1:24" ht="15.5" x14ac:dyDescent="0.35">
      <c r="A502" s="7"/>
      <c r="B502" s="7"/>
      <c r="C502" s="7"/>
      <c r="D502" s="7"/>
      <c r="E502" s="7"/>
      <c r="F502" s="7"/>
      <c r="G502" s="7"/>
      <c r="H502" s="7"/>
      <c r="I502" s="7"/>
      <c r="J502" s="7"/>
      <c r="K502" s="7"/>
      <c r="L502" s="7"/>
      <c r="M502" s="7"/>
      <c r="N502" s="7"/>
      <c r="O502" s="7"/>
      <c r="P502" s="7"/>
      <c r="Q502" s="7"/>
      <c r="R502" s="7"/>
      <c r="S502" s="117">
        <v>501</v>
      </c>
      <c r="T502" s="118">
        <v>95468153042.438049</v>
      </c>
      <c r="U502" s="7"/>
      <c r="V502" s="7"/>
      <c r="W502" s="7"/>
      <c r="X502" s="7"/>
    </row>
    <row r="503" spans="1:24" ht="15.5" x14ac:dyDescent="0.35">
      <c r="A503" s="7"/>
      <c r="B503" s="7"/>
      <c r="C503" s="7"/>
      <c r="D503" s="7"/>
      <c r="E503" s="7"/>
      <c r="F503" s="7"/>
      <c r="G503" s="7"/>
      <c r="H503" s="7"/>
      <c r="I503" s="7"/>
      <c r="J503" s="7"/>
      <c r="K503" s="7"/>
      <c r="L503" s="7"/>
      <c r="M503" s="7"/>
      <c r="N503" s="7"/>
      <c r="O503" s="7"/>
      <c r="P503" s="7"/>
      <c r="Q503" s="7"/>
      <c r="R503" s="7"/>
      <c r="S503" s="117">
        <v>502</v>
      </c>
      <c r="T503" s="118">
        <v>92475027108.73996</v>
      </c>
      <c r="U503" s="7"/>
      <c r="V503" s="7"/>
      <c r="W503" s="7"/>
      <c r="X503" s="7"/>
    </row>
    <row r="504" spans="1:24" ht="15.5" x14ac:dyDescent="0.35">
      <c r="A504" s="7"/>
      <c r="B504" s="7"/>
      <c r="C504" s="7"/>
      <c r="D504" s="7"/>
      <c r="E504" s="7"/>
      <c r="F504" s="7"/>
      <c r="G504" s="7"/>
      <c r="H504" s="7"/>
      <c r="I504" s="7"/>
      <c r="J504" s="7"/>
      <c r="K504" s="7"/>
      <c r="L504" s="7"/>
      <c r="M504" s="7"/>
      <c r="N504" s="7"/>
      <c r="O504" s="7"/>
      <c r="P504" s="7"/>
      <c r="Q504" s="7"/>
      <c r="R504" s="7"/>
      <c r="S504" s="117">
        <v>503</v>
      </c>
      <c r="T504" s="118">
        <v>78230927316.894547</v>
      </c>
      <c r="U504" s="7"/>
      <c r="V504" s="7"/>
      <c r="W504" s="7"/>
      <c r="X504" s="7"/>
    </row>
    <row r="505" spans="1:24" ht="15.5" x14ac:dyDescent="0.35">
      <c r="A505" s="7"/>
      <c r="B505" s="7"/>
      <c r="C505" s="7"/>
      <c r="D505" s="7"/>
      <c r="E505" s="7"/>
      <c r="F505" s="7"/>
      <c r="G505" s="7"/>
      <c r="H505" s="7"/>
      <c r="I505" s="7"/>
      <c r="J505" s="7"/>
      <c r="K505" s="7"/>
      <c r="L505" s="7"/>
      <c r="M505" s="7"/>
      <c r="N505" s="7"/>
      <c r="O505" s="7"/>
      <c r="P505" s="7"/>
      <c r="Q505" s="7"/>
      <c r="R505" s="7"/>
      <c r="S505" s="117">
        <v>504</v>
      </c>
      <c r="T505" s="118">
        <v>66441658031.141876</v>
      </c>
      <c r="U505" s="7"/>
      <c r="V505" s="7"/>
      <c r="W505" s="7"/>
      <c r="X505" s="7"/>
    </row>
    <row r="506" spans="1:24" ht="15.5" x14ac:dyDescent="0.35">
      <c r="A506" s="7"/>
      <c r="B506" s="7"/>
      <c r="C506" s="7"/>
      <c r="D506" s="7"/>
      <c r="E506" s="7"/>
      <c r="F506" s="7"/>
      <c r="G506" s="7"/>
      <c r="H506" s="7"/>
      <c r="I506" s="7"/>
      <c r="J506" s="7"/>
      <c r="K506" s="7"/>
      <c r="L506" s="7"/>
      <c r="M506" s="7"/>
      <c r="N506" s="7"/>
      <c r="O506" s="7"/>
      <c r="P506" s="7"/>
      <c r="Q506" s="7"/>
      <c r="R506" s="7"/>
      <c r="S506" s="117">
        <v>505</v>
      </c>
      <c r="T506" s="118">
        <v>83464284232.3526</v>
      </c>
      <c r="U506" s="7"/>
      <c r="V506" s="7"/>
      <c r="W506" s="7"/>
      <c r="X506" s="7"/>
    </row>
    <row r="507" spans="1:24" ht="15.5" x14ac:dyDescent="0.35">
      <c r="A507" s="7"/>
      <c r="B507" s="7"/>
      <c r="C507" s="7"/>
      <c r="D507" s="7"/>
      <c r="E507" s="7"/>
      <c r="F507" s="7"/>
      <c r="G507" s="7"/>
      <c r="H507" s="7"/>
      <c r="I507" s="7"/>
      <c r="J507" s="7"/>
      <c r="K507" s="7"/>
      <c r="L507" s="7"/>
      <c r="M507" s="7"/>
      <c r="N507" s="7"/>
      <c r="O507" s="7"/>
      <c r="P507" s="7"/>
      <c r="Q507" s="7"/>
      <c r="R507" s="7"/>
      <c r="S507" s="117">
        <v>506</v>
      </c>
      <c r="T507" s="118">
        <v>97168205818.453979</v>
      </c>
      <c r="U507" s="7"/>
      <c r="V507" s="7"/>
      <c r="W507" s="7"/>
      <c r="X507" s="7"/>
    </row>
    <row r="508" spans="1:24" ht="15.5" x14ac:dyDescent="0.35">
      <c r="A508" s="7"/>
      <c r="B508" s="7"/>
      <c r="C508" s="7"/>
      <c r="D508" s="7"/>
      <c r="E508" s="7"/>
      <c r="F508" s="7"/>
      <c r="G508" s="7"/>
      <c r="H508" s="7"/>
      <c r="I508" s="7"/>
      <c r="J508" s="7"/>
      <c r="K508" s="7"/>
      <c r="L508" s="7"/>
      <c r="M508" s="7"/>
      <c r="N508" s="7"/>
      <c r="O508" s="7"/>
      <c r="P508" s="7"/>
      <c r="Q508" s="7"/>
      <c r="R508" s="7"/>
      <c r="S508" s="117">
        <v>507</v>
      </c>
      <c r="T508" s="118">
        <v>71458710709.692841</v>
      </c>
      <c r="U508" s="7"/>
      <c r="V508" s="7"/>
      <c r="W508" s="7"/>
      <c r="X508" s="7"/>
    </row>
    <row r="509" spans="1:24" ht="15.5" x14ac:dyDescent="0.35">
      <c r="A509" s="7"/>
      <c r="B509" s="7"/>
      <c r="C509" s="7"/>
      <c r="D509" s="7"/>
      <c r="E509" s="7"/>
      <c r="F509" s="7"/>
      <c r="G509" s="7"/>
      <c r="H509" s="7"/>
      <c r="I509" s="7"/>
      <c r="J509" s="7"/>
      <c r="K509" s="7"/>
      <c r="L509" s="7"/>
      <c r="M509" s="7"/>
      <c r="N509" s="7"/>
      <c r="O509" s="7"/>
      <c r="P509" s="7"/>
      <c r="Q509" s="7"/>
      <c r="R509" s="7"/>
      <c r="S509" s="117">
        <v>508</v>
      </c>
      <c r="T509" s="118">
        <v>91661843170.737686</v>
      </c>
      <c r="U509" s="7"/>
      <c r="V509" s="7"/>
      <c r="W509" s="7"/>
      <c r="X509" s="7"/>
    </row>
    <row r="510" spans="1:24" ht="15.5" x14ac:dyDescent="0.35">
      <c r="A510" s="7"/>
      <c r="B510" s="7"/>
      <c r="C510" s="7"/>
      <c r="D510" s="7"/>
      <c r="E510" s="7"/>
      <c r="F510" s="7"/>
      <c r="G510" s="7"/>
      <c r="H510" s="7"/>
      <c r="I510" s="7"/>
      <c r="J510" s="7"/>
      <c r="K510" s="7"/>
      <c r="L510" s="7"/>
      <c r="M510" s="7"/>
      <c r="N510" s="7"/>
      <c r="O510" s="7"/>
      <c r="P510" s="7"/>
      <c r="Q510" s="7"/>
      <c r="R510" s="7"/>
      <c r="S510" s="117">
        <v>509</v>
      </c>
      <c r="T510" s="118">
        <v>118457828533.38608</v>
      </c>
      <c r="U510" s="7"/>
      <c r="V510" s="7"/>
      <c r="W510" s="7"/>
      <c r="X510" s="7"/>
    </row>
    <row r="511" spans="1:24" ht="15.5" x14ac:dyDescent="0.35">
      <c r="A511" s="7"/>
      <c r="B511" s="7"/>
      <c r="C511" s="7"/>
      <c r="D511" s="7"/>
      <c r="E511" s="7"/>
      <c r="F511" s="7"/>
      <c r="G511" s="7"/>
      <c r="H511" s="7"/>
      <c r="I511" s="7"/>
      <c r="J511" s="7"/>
      <c r="K511" s="7"/>
      <c r="L511" s="7"/>
      <c r="M511" s="7"/>
      <c r="N511" s="7"/>
      <c r="O511" s="7"/>
      <c r="P511" s="7"/>
      <c r="Q511" s="7"/>
      <c r="R511" s="7"/>
      <c r="S511" s="117">
        <v>510</v>
      </c>
      <c r="T511" s="118">
        <v>174510717128.32349</v>
      </c>
      <c r="U511" s="7"/>
      <c r="V511" s="7"/>
      <c r="W511" s="7"/>
      <c r="X511" s="7"/>
    </row>
    <row r="512" spans="1:24" ht="15.5" x14ac:dyDescent="0.35">
      <c r="A512" s="7"/>
      <c r="B512" s="7"/>
      <c r="C512" s="7"/>
      <c r="D512" s="7"/>
      <c r="E512" s="7"/>
      <c r="F512" s="7"/>
      <c r="G512" s="7"/>
      <c r="H512" s="7"/>
      <c r="I512" s="7"/>
      <c r="J512" s="7"/>
      <c r="K512" s="7"/>
      <c r="L512" s="7"/>
      <c r="M512" s="7"/>
      <c r="N512" s="7"/>
      <c r="O512" s="7"/>
      <c r="P512" s="7"/>
      <c r="Q512" s="7"/>
      <c r="R512" s="7"/>
      <c r="S512" s="117">
        <v>511</v>
      </c>
      <c r="T512" s="118">
        <v>69384466323.159439</v>
      </c>
      <c r="U512" s="7"/>
      <c r="V512" s="7"/>
      <c r="W512" s="7"/>
      <c r="X512" s="7"/>
    </row>
    <row r="513" spans="1:24" ht="15.5" x14ac:dyDescent="0.35">
      <c r="A513" s="7"/>
      <c r="B513" s="7"/>
      <c r="C513" s="7"/>
      <c r="D513" s="7"/>
      <c r="E513" s="7"/>
      <c r="F513" s="7"/>
      <c r="G513" s="7"/>
      <c r="H513" s="7"/>
      <c r="I513" s="7"/>
      <c r="J513" s="7"/>
      <c r="K513" s="7"/>
      <c r="L513" s="7"/>
      <c r="M513" s="7"/>
      <c r="N513" s="7"/>
      <c r="O513" s="7"/>
      <c r="P513" s="7"/>
      <c r="Q513" s="7"/>
      <c r="R513" s="7"/>
      <c r="S513" s="117">
        <v>512</v>
      </c>
      <c r="T513" s="118">
        <v>77874945162.488953</v>
      </c>
      <c r="U513" s="7"/>
      <c r="V513" s="7"/>
      <c r="W513" s="7"/>
      <c r="X513" s="7"/>
    </row>
    <row r="514" spans="1:24" ht="15.5" x14ac:dyDescent="0.35">
      <c r="A514" s="7"/>
      <c r="B514" s="7"/>
      <c r="C514" s="7"/>
      <c r="D514" s="7"/>
      <c r="E514" s="7"/>
      <c r="F514" s="7"/>
      <c r="G514" s="7"/>
      <c r="H514" s="7"/>
      <c r="I514" s="7"/>
      <c r="J514" s="7"/>
      <c r="K514" s="7"/>
      <c r="L514" s="7"/>
      <c r="M514" s="7"/>
      <c r="N514" s="7"/>
      <c r="O514" s="7"/>
      <c r="P514" s="7"/>
      <c r="Q514" s="7"/>
      <c r="R514" s="7"/>
      <c r="S514" s="117">
        <v>513</v>
      </c>
      <c r="T514" s="118">
        <v>96289491845.622681</v>
      </c>
      <c r="U514" s="7"/>
      <c r="V514" s="7"/>
      <c r="W514" s="7"/>
      <c r="X514" s="7"/>
    </row>
    <row r="515" spans="1:24" ht="15.5" x14ac:dyDescent="0.35">
      <c r="A515" s="7"/>
      <c r="B515" s="7"/>
      <c r="C515" s="7"/>
      <c r="D515" s="7"/>
      <c r="E515" s="7"/>
      <c r="F515" s="7"/>
      <c r="G515" s="7"/>
      <c r="H515" s="7"/>
      <c r="I515" s="7"/>
      <c r="J515" s="7"/>
      <c r="K515" s="7"/>
      <c r="L515" s="7"/>
      <c r="M515" s="7"/>
      <c r="N515" s="7"/>
      <c r="O515" s="7"/>
      <c r="P515" s="7"/>
      <c r="Q515" s="7"/>
      <c r="R515" s="7"/>
      <c r="S515" s="117">
        <v>514</v>
      </c>
      <c r="T515" s="118">
        <v>95798537387.232941</v>
      </c>
      <c r="U515" s="7"/>
      <c r="V515" s="7"/>
      <c r="W515" s="7"/>
      <c r="X515" s="7"/>
    </row>
    <row r="516" spans="1:24" ht="15.5" x14ac:dyDescent="0.35">
      <c r="A516" s="7"/>
      <c r="B516" s="7"/>
      <c r="C516" s="7"/>
      <c r="D516" s="7"/>
      <c r="E516" s="7"/>
      <c r="F516" s="7"/>
      <c r="G516" s="7"/>
      <c r="H516" s="7"/>
      <c r="I516" s="7"/>
      <c r="J516" s="7"/>
      <c r="K516" s="7"/>
      <c r="L516" s="7"/>
      <c r="M516" s="7"/>
      <c r="N516" s="7"/>
      <c r="O516" s="7"/>
      <c r="P516" s="7"/>
      <c r="Q516" s="7"/>
      <c r="R516" s="7"/>
      <c r="S516" s="117">
        <v>515</v>
      </c>
      <c r="T516" s="118">
        <v>86296125228.030853</v>
      </c>
      <c r="U516" s="7"/>
      <c r="V516" s="7"/>
      <c r="W516" s="7"/>
      <c r="X516" s="7"/>
    </row>
    <row r="517" spans="1:24" ht="15.5" x14ac:dyDescent="0.35">
      <c r="A517" s="7"/>
      <c r="B517" s="7"/>
      <c r="C517" s="7"/>
      <c r="D517" s="7"/>
      <c r="E517" s="7"/>
      <c r="F517" s="7"/>
      <c r="G517" s="7"/>
      <c r="H517" s="7"/>
      <c r="I517" s="7"/>
      <c r="J517" s="7"/>
      <c r="K517" s="7"/>
      <c r="L517" s="7"/>
      <c r="M517" s="7"/>
      <c r="N517" s="7"/>
      <c r="O517" s="7"/>
      <c r="P517" s="7"/>
      <c r="Q517" s="7"/>
      <c r="R517" s="7"/>
      <c r="S517" s="117">
        <v>516</v>
      </c>
      <c r="T517" s="118">
        <v>139497087249.82709</v>
      </c>
      <c r="U517" s="7"/>
      <c r="V517" s="7"/>
      <c r="W517" s="7"/>
      <c r="X517" s="7"/>
    </row>
    <row r="518" spans="1:24" ht="15.5" x14ac:dyDescent="0.35">
      <c r="A518" s="7"/>
      <c r="B518" s="7"/>
      <c r="C518" s="7"/>
      <c r="D518" s="7"/>
      <c r="E518" s="7"/>
      <c r="F518" s="7"/>
      <c r="G518" s="7"/>
      <c r="H518" s="7"/>
      <c r="I518" s="7"/>
      <c r="J518" s="7"/>
      <c r="K518" s="7"/>
      <c r="L518" s="7"/>
      <c r="M518" s="7"/>
      <c r="N518" s="7"/>
      <c r="O518" s="7"/>
      <c r="P518" s="7"/>
      <c r="Q518" s="7"/>
      <c r="R518" s="7"/>
      <c r="S518" s="117">
        <v>517</v>
      </c>
      <c r="T518" s="118">
        <v>80863645993.391876</v>
      </c>
      <c r="U518" s="7"/>
      <c r="V518" s="7"/>
      <c r="W518" s="7"/>
      <c r="X518" s="7"/>
    </row>
    <row r="519" spans="1:24" ht="15.5" x14ac:dyDescent="0.35">
      <c r="A519" s="7"/>
      <c r="B519" s="7"/>
      <c r="C519" s="7"/>
      <c r="D519" s="7"/>
      <c r="E519" s="7"/>
      <c r="F519" s="7"/>
      <c r="G519" s="7"/>
      <c r="H519" s="7"/>
      <c r="I519" s="7"/>
      <c r="J519" s="7"/>
      <c r="K519" s="7"/>
      <c r="L519" s="7"/>
      <c r="M519" s="7"/>
      <c r="N519" s="7"/>
      <c r="O519" s="7"/>
      <c r="P519" s="7"/>
      <c r="Q519" s="7"/>
      <c r="R519" s="7"/>
      <c r="S519" s="117">
        <v>518</v>
      </c>
      <c r="T519" s="118">
        <v>73406055184.017883</v>
      </c>
      <c r="U519" s="7"/>
      <c r="V519" s="7"/>
      <c r="W519" s="7"/>
      <c r="X519" s="7"/>
    </row>
    <row r="520" spans="1:24" ht="15.5" x14ac:dyDescent="0.35">
      <c r="A520" s="7"/>
      <c r="B520" s="7"/>
      <c r="C520" s="7"/>
      <c r="D520" s="7"/>
      <c r="E520" s="7"/>
      <c r="F520" s="7"/>
      <c r="G520" s="7"/>
      <c r="H520" s="7"/>
      <c r="I520" s="7"/>
      <c r="J520" s="7"/>
      <c r="K520" s="7"/>
      <c r="L520" s="7"/>
      <c r="M520" s="7"/>
      <c r="N520" s="7"/>
      <c r="O520" s="7"/>
      <c r="P520" s="7"/>
      <c r="Q520" s="7"/>
      <c r="R520" s="7"/>
      <c r="S520" s="117">
        <v>519</v>
      </c>
      <c r="T520" s="118">
        <v>99350912607.560654</v>
      </c>
      <c r="U520" s="7"/>
      <c r="V520" s="7"/>
      <c r="W520" s="7"/>
      <c r="X520" s="7"/>
    </row>
    <row r="521" spans="1:24" ht="15.5" x14ac:dyDescent="0.35">
      <c r="A521" s="7"/>
      <c r="B521" s="7"/>
      <c r="C521" s="7"/>
      <c r="D521" s="7"/>
      <c r="E521" s="7"/>
      <c r="F521" s="7"/>
      <c r="G521" s="7"/>
      <c r="H521" s="7"/>
      <c r="I521" s="7"/>
      <c r="J521" s="7"/>
      <c r="K521" s="7"/>
      <c r="L521" s="7"/>
      <c r="M521" s="7"/>
      <c r="N521" s="7"/>
      <c r="O521" s="7"/>
      <c r="P521" s="7"/>
      <c r="Q521" s="7"/>
      <c r="R521" s="7"/>
      <c r="S521" s="117">
        <v>520</v>
      </c>
      <c r="T521" s="118">
        <v>83331697302.377869</v>
      </c>
      <c r="U521" s="7"/>
      <c r="V521" s="7"/>
      <c r="W521" s="7"/>
      <c r="X521" s="7"/>
    </row>
    <row r="522" spans="1:24" ht="15.5" x14ac:dyDescent="0.35">
      <c r="A522" s="7"/>
      <c r="B522" s="7"/>
      <c r="C522" s="7"/>
      <c r="D522" s="7"/>
      <c r="E522" s="7"/>
      <c r="F522" s="7"/>
      <c r="G522" s="7"/>
      <c r="H522" s="7"/>
      <c r="I522" s="7"/>
      <c r="J522" s="7"/>
      <c r="K522" s="7"/>
      <c r="L522" s="7"/>
      <c r="M522" s="7"/>
      <c r="N522" s="7"/>
      <c r="O522" s="7"/>
      <c r="P522" s="7"/>
      <c r="Q522" s="7"/>
      <c r="R522" s="7"/>
      <c r="S522" s="117">
        <v>521</v>
      </c>
      <c r="T522" s="118">
        <v>74914835827.043152</v>
      </c>
      <c r="U522" s="7"/>
      <c r="V522" s="7"/>
      <c r="W522" s="7"/>
      <c r="X522" s="7"/>
    </row>
    <row r="523" spans="1:24" ht="15.5" x14ac:dyDescent="0.35">
      <c r="A523" s="7"/>
      <c r="B523" s="7"/>
      <c r="C523" s="7"/>
      <c r="D523" s="7"/>
      <c r="E523" s="7"/>
      <c r="F523" s="7"/>
      <c r="G523" s="7"/>
      <c r="H523" s="7"/>
      <c r="I523" s="7"/>
      <c r="J523" s="7"/>
      <c r="K523" s="7"/>
      <c r="L523" s="7"/>
      <c r="M523" s="7"/>
      <c r="N523" s="7"/>
      <c r="O523" s="7"/>
      <c r="P523" s="7"/>
      <c r="Q523" s="7"/>
      <c r="R523" s="7"/>
      <c r="S523" s="117">
        <v>522</v>
      </c>
      <c r="T523" s="118">
        <v>66207940635.215103</v>
      </c>
      <c r="U523" s="7"/>
      <c r="V523" s="7"/>
      <c r="W523" s="7"/>
      <c r="X523" s="7"/>
    </row>
    <row r="524" spans="1:24" ht="15.5" x14ac:dyDescent="0.35">
      <c r="A524" s="7"/>
      <c r="B524" s="7"/>
      <c r="C524" s="7"/>
      <c r="D524" s="7"/>
      <c r="E524" s="7"/>
      <c r="F524" s="7"/>
      <c r="G524" s="7"/>
      <c r="H524" s="7"/>
      <c r="I524" s="7"/>
      <c r="J524" s="7"/>
      <c r="K524" s="7"/>
      <c r="L524" s="7"/>
      <c r="M524" s="7"/>
      <c r="N524" s="7"/>
      <c r="O524" s="7"/>
      <c r="P524" s="7"/>
      <c r="Q524" s="7"/>
      <c r="R524" s="7"/>
      <c r="S524" s="117">
        <v>523</v>
      </c>
      <c r="T524" s="118">
        <v>80476599492.343246</v>
      </c>
      <c r="U524" s="7"/>
      <c r="V524" s="7"/>
      <c r="W524" s="7"/>
      <c r="X524" s="7"/>
    </row>
    <row r="525" spans="1:24" ht="15.5" x14ac:dyDescent="0.35">
      <c r="A525" s="7"/>
      <c r="B525" s="7"/>
      <c r="C525" s="7"/>
      <c r="D525" s="7"/>
      <c r="E525" s="7"/>
      <c r="F525" s="7"/>
      <c r="G525" s="7"/>
      <c r="H525" s="7"/>
      <c r="I525" s="7"/>
      <c r="J525" s="7"/>
      <c r="K525" s="7"/>
      <c r="L525" s="7"/>
      <c r="M525" s="7"/>
      <c r="N525" s="7"/>
      <c r="O525" s="7"/>
      <c r="P525" s="7"/>
      <c r="Q525" s="7"/>
      <c r="R525" s="7"/>
      <c r="S525" s="117">
        <v>524</v>
      </c>
      <c r="T525" s="118">
        <v>101111408561.13205</v>
      </c>
      <c r="U525" s="7"/>
      <c r="V525" s="7"/>
      <c r="W525" s="7"/>
      <c r="X525" s="7"/>
    </row>
    <row r="526" spans="1:24" ht="15.5" x14ac:dyDescent="0.35">
      <c r="A526" s="7"/>
      <c r="B526" s="7"/>
      <c r="C526" s="7"/>
      <c r="D526" s="7"/>
      <c r="E526" s="7"/>
      <c r="F526" s="7"/>
      <c r="G526" s="7"/>
      <c r="H526" s="7"/>
      <c r="I526" s="7"/>
      <c r="J526" s="7"/>
      <c r="K526" s="7"/>
      <c r="L526" s="7"/>
      <c r="M526" s="7"/>
      <c r="N526" s="7"/>
      <c r="O526" s="7"/>
      <c r="P526" s="7"/>
      <c r="Q526" s="7"/>
      <c r="R526" s="7"/>
      <c r="S526" s="117">
        <v>525</v>
      </c>
      <c r="T526" s="118">
        <v>156841409740.09161</v>
      </c>
      <c r="U526" s="7"/>
      <c r="V526" s="7"/>
      <c r="W526" s="7"/>
      <c r="X526" s="7"/>
    </row>
    <row r="527" spans="1:24" ht="15.5" x14ac:dyDescent="0.35">
      <c r="A527" s="7"/>
      <c r="B527" s="7"/>
      <c r="C527" s="7"/>
      <c r="D527" s="7"/>
      <c r="E527" s="7"/>
      <c r="F527" s="7"/>
      <c r="G527" s="7"/>
      <c r="H527" s="7"/>
      <c r="I527" s="7"/>
      <c r="J527" s="7"/>
      <c r="K527" s="7"/>
      <c r="L527" s="7"/>
      <c r="M527" s="7"/>
      <c r="N527" s="7"/>
      <c r="O527" s="7"/>
      <c r="P527" s="7"/>
      <c r="Q527" s="7"/>
      <c r="R527" s="7"/>
      <c r="S527" s="117">
        <v>526</v>
      </c>
      <c r="T527" s="118">
        <v>168881821874.5589</v>
      </c>
      <c r="U527" s="7"/>
      <c r="V527" s="7"/>
      <c r="W527" s="7"/>
      <c r="X527" s="7"/>
    </row>
    <row r="528" spans="1:24" ht="15.5" x14ac:dyDescent="0.35">
      <c r="A528" s="7"/>
      <c r="B528" s="7"/>
      <c r="C528" s="7"/>
      <c r="D528" s="7"/>
      <c r="E528" s="7"/>
      <c r="F528" s="7"/>
      <c r="G528" s="7"/>
      <c r="H528" s="7"/>
      <c r="I528" s="7"/>
      <c r="J528" s="7"/>
      <c r="K528" s="7"/>
      <c r="L528" s="7"/>
      <c r="M528" s="7"/>
      <c r="N528" s="7"/>
      <c r="O528" s="7"/>
      <c r="P528" s="7"/>
      <c r="Q528" s="7"/>
      <c r="R528" s="7"/>
      <c r="S528" s="117">
        <v>527</v>
      </c>
      <c r="T528" s="118">
        <v>89292234372.119232</v>
      </c>
      <c r="U528" s="7"/>
      <c r="V528" s="7"/>
      <c r="W528" s="7"/>
      <c r="X528" s="7"/>
    </row>
    <row r="529" spans="1:24" ht="15.5" x14ac:dyDescent="0.35">
      <c r="A529" s="7"/>
      <c r="B529" s="7"/>
      <c r="C529" s="7"/>
      <c r="D529" s="7"/>
      <c r="E529" s="7"/>
      <c r="F529" s="7"/>
      <c r="G529" s="7"/>
      <c r="H529" s="7"/>
      <c r="I529" s="7"/>
      <c r="J529" s="7"/>
      <c r="K529" s="7"/>
      <c r="L529" s="7"/>
      <c r="M529" s="7"/>
      <c r="N529" s="7"/>
      <c r="O529" s="7"/>
      <c r="P529" s="7"/>
      <c r="Q529" s="7"/>
      <c r="R529" s="7"/>
      <c r="S529" s="117">
        <v>528</v>
      </c>
      <c r="T529" s="118">
        <v>90855803354.273224</v>
      </c>
      <c r="U529" s="7"/>
      <c r="V529" s="7"/>
      <c r="W529" s="7"/>
      <c r="X529" s="7"/>
    </row>
    <row r="530" spans="1:24" ht="15.5" x14ac:dyDescent="0.35">
      <c r="A530" s="7"/>
      <c r="B530" s="7"/>
      <c r="C530" s="7"/>
      <c r="D530" s="7"/>
      <c r="E530" s="7"/>
      <c r="F530" s="7"/>
      <c r="G530" s="7"/>
      <c r="H530" s="7"/>
      <c r="I530" s="7"/>
      <c r="J530" s="7"/>
      <c r="K530" s="7"/>
      <c r="L530" s="7"/>
      <c r="M530" s="7"/>
      <c r="N530" s="7"/>
      <c r="O530" s="7"/>
      <c r="P530" s="7"/>
      <c r="Q530" s="7"/>
      <c r="R530" s="7"/>
      <c r="S530" s="117">
        <v>529</v>
      </c>
      <c r="T530" s="118">
        <v>110470173203.04872</v>
      </c>
      <c r="U530" s="7"/>
      <c r="V530" s="7"/>
      <c r="W530" s="7"/>
      <c r="X530" s="7"/>
    </row>
    <row r="531" spans="1:24" ht="15.5" x14ac:dyDescent="0.35">
      <c r="A531" s="7"/>
      <c r="B531" s="7"/>
      <c r="C531" s="7"/>
      <c r="D531" s="7"/>
      <c r="E531" s="7"/>
      <c r="F531" s="7"/>
      <c r="G531" s="7"/>
      <c r="H531" s="7"/>
      <c r="I531" s="7"/>
      <c r="J531" s="7"/>
      <c r="K531" s="7"/>
      <c r="L531" s="7"/>
      <c r="M531" s="7"/>
      <c r="N531" s="7"/>
      <c r="O531" s="7"/>
      <c r="P531" s="7"/>
      <c r="Q531" s="7"/>
      <c r="R531" s="7"/>
      <c r="S531" s="117">
        <v>530</v>
      </c>
      <c r="T531" s="118">
        <v>119009627432.39046</v>
      </c>
      <c r="U531" s="7"/>
      <c r="V531" s="7"/>
      <c r="W531" s="7"/>
      <c r="X531" s="7"/>
    </row>
    <row r="532" spans="1:24" ht="15.5" x14ac:dyDescent="0.35">
      <c r="A532" s="7"/>
      <c r="B532" s="7"/>
      <c r="C532" s="7"/>
      <c r="D532" s="7"/>
      <c r="E532" s="7"/>
      <c r="F532" s="7"/>
      <c r="G532" s="7"/>
      <c r="H532" s="7"/>
      <c r="I532" s="7"/>
      <c r="J532" s="7"/>
      <c r="K532" s="7"/>
      <c r="L532" s="7"/>
      <c r="M532" s="7"/>
      <c r="N532" s="7"/>
      <c r="O532" s="7"/>
      <c r="P532" s="7"/>
      <c r="Q532" s="7"/>
      <c r="R532" s="7"/>
      <c r="S532" s="117">
        <v>531</v>
      </c>
      <c r="T532" s="118">
        <v>95470933773.757034</v>
      </c>
      <c r="U532" s="7"/>
      <c r="V532" s="7"/>
      <c r="W532" s="7"/>
      <c r="X532" s="7"/>
    </row>
    <row r="533" spans="1:24" ht="15.5" x14ac:dyDescent="0.35">
      <c r="A533" s="7"/>
      <c r="B533" s="7"/>
      <c r="C533" s="7"/>
      <c r="D533" s="7"/>
      <c r="E533" s="7"/>
      <c r="F533" s="7"/>
      <c r="G533" s="7"/>
      <c r="H533" s="7"/>
      <c r="I533" s="7"/>
      <c r="J533" s="7"/>
      <c r="K533" s="7"/>
      <c r="L533" s="7"/>
      <c r="M533" s="7"/>
      <c r="N533" s="7"/>
      <c r="O533" s="7"/>
      <c r="P533" s="7"/>
      <c r="Q533" s="7"/>
      <c r="R533" s="7"/>
      <c r="S533" s="117">
        <v>532</v>
      </c>
      <c r="T533" s="118">
        <v>115828802013.97383</v>
      </c>
      <c r="U533" s="7"/>
      <c r="V533" s="7"/>
      <c r="W533" s="7"/>
      <c r="X533" s="7"/>
    </row>
    <row r="534" spans="1:24" ht="15.5" x14ac:dyDescent="0.35">
      <c r="A534" s="7"/>
      <c r="B534" s="7"/>
      <c r="C534" s="7"/>
      <c r="D534" s="7"/>
      <c r="E534" s="7"/>
      <c r="F534" s="7"/>
      <c r="G534" s="7"/>
      <c r="H534" s="7"/>
      <c r="I534" s="7"/>
      <c r="J534" s="7"/>
      <c r="K534" s="7"/>
      <c r="L534" s="7"/>
      <c r="M534" s="7"/>
      <c r="N534" s="7"/>
      <c r="O534" s="7"/>
      <c r="P534" s="7"/>
      <c r="Q534" s="7"/>
      <c r="R534" s="7"/>
      <c r="S534" s="117">
        <v>533</v>
      </c>
      <c r="T534" s="118">
        <v>133269616914.34116</v>
      </c>
      <c r="U534" s="7"/>
      <c r="V534" s="7"/>
      <c r="W534" s="7"/>
      <c r="X534" s="7"/>
    </row>
    <row r="535" spans="1:24" ht="15.5" x14ac:dyDescent="0.35">
      <c r="A535" s="7"/>
      <c r="B535" s="7"/>
      <c r="C535" s="7"/>
      <c r="D535" s="7"/>
      <c r="E535" s="7"/>
      <c r="F535" s="7"/>
      <c r="G535" s="7"/>
      <c r="H535" s="7"/>
      <c r="I535" s="7"/>
      <c r="J535" s="7"/>
      <c r="K535" s="7"/>
      <c r="L535" s="7"/>
      <c r="M535" s="7"/>
      <c r="N535" s="7"/>
      <c r="O535" s="7"/>
      <c r="P535" s="7"/>
      <c r="Q535" s="7"/>
      <c r="R535" s="7"/>
      <c r="S535" s="117">
        <v>534</v>
      </c>
      <c r="T535" s="118">
        <v>164689967975.62167</v>
      </c>
      <c r="U535" s="7"/>
      <c r="V535" s="7"/>
      <c r="W535" s="7"/>
      <c r="X535" s="7"/>
    </row>
    <row r="536" spans="1:24" ht="15.5" x14ac:dyDescent="0.35">
      <c r="A536" s="7"/>
      <c r="B536" s="7"/>
      <c r="C536" s="7"/>
      <c r="D536" s="7"/>
      <c r="E536" s="7"/>
      <c r="F536" s="7"/>
      <c r="G536" s="7"/>
      <c r="H536" s="7"/>
      <c r="I536" s="7"/>
      <c r="J536" s="7"/>
      <c r="K536" s="7"/>
      <c r="L536" s="7"/>
      <c r="M536" s="7"/>
      <c r="N536" s="7"/>
      <c r="O536" s="7"/>
      <c r="P536" s="7"/>
      <c r="Q536" s="7"/>
      <c r="R536" s="7"/>
      <c r="S536" s="117">
        <v>535</v>
      </c>
      <c r="T536" s="118">
        <v>47945861201.991623</v>
      </c>
      <c r="U536" s="7"/>
      <c r="V536" s="7"/>
      <c r="W536" s="7"/>
      <c r="X536" s="7"/>
    </row>
    <row r="537" spans="1:24" ht="15.5" x14ac:dyDescent="0.35">
      <c r="A537" s="7"/>
      <c r="B537" s="7"/>
      <c r="C537" s="7"/>
      <c r="D537" s="7"/>
      <c r="E537" s="7"/>
      <c r="F537" s="7"/>
      <c r="G537" s="7"/>
      <c r="H537" s="7"/>
      <c r="I537" s="7"/>
      <c r="J537" s="7"/>
      <c r="K537" s="7"/>
      <c r="L537" s="7"/>
      <c r="M537" s="7"/>
      <c r="N537" s="7"/>
      <c r="O537" s="7"/>
      <c r="P537" s="7"/>
      <c r="Q537" s="7"/>
      <c r="R537" s="7"/>
      <c r="S537" s="117">
        <v>536</v>
      </c>
      <c r="T537" s="118">
        <v>104837870093.6918</v>
      </c>
      <c r="U537" s="7"/>
      <c r="V537" s="7"/>
      <c r="W537" s="7"/>
      <c r="X537" s="7"/>
    </row>
    <row r="538" spans="1:24" ht="15.5" x14ac:dyDescent="0.35">
      <c r="A538" s="7"/>
      <c r="B538" s="7"/>
      <c r="C538" s="7"/>
      <c r="D538" s="7"/>
      <c r="E538" s="7"/>
      <c r="F538" s="7"/>
      <c r="G538" s="7"/>
      <c r="H538" s="7"/>
      <c r="I538" s="7"/>
      <c r="J538" s="7"/>
      <c r="K538" s="7"/>
      <c r="L538" s="7"/>
      <c r="M538" s="7"/>
      <c r="N538" s="7"/>
      <c r="O538" s="7"/>
      <c r="P538" s="7"/>
      <c r="Q538" s="7"/>
      <c r="R538" s="7"/>
      <c r="S538" s="117">
        <v>537</v>
      </c>
      <c r="T538" s="118">
        <v>110110940110.22136</v>
      </c>
      <c r="U538" s="7"/>
      <c r="V538" s="7"/>
      <c r="W538" s="7"/>
      <c r="X538" s="7"/>
    </row>
    <row r="539" spans="1:24" ht="15.5" x14ac:dyDescent="0.35">
      <c r="A539" s="7"/>
      <c r="B539" s="7"/>
      <c r="C539" s="7"/>
      <c r="D539" s="7"/>
      <c r="E539" s="7"/>
      <c r="F539" s="7"/>
      <c r="G539" s="7"/>
      <c r="H539" s="7"/>
      <c r="I539" s="7"/>
      <c r="J539" s="7"/>
      <c r="K539" s="7"/>
      <c r="L539" s="7"/>
      <c r="M539" s="7"/>
      <c r="N539" s="7"/>
      <c r="O539" s="7"/>
      <c r="P539" s="7"/>
      <c r="Q539" s="7"/>
      <c r="R539" s="7"/>
      <c r="S539" s="117">
        <v>538</v>
      </c>
      <c r="T539" s="118">
        <v>144754410103.51251</v>
      </c>
      <c r="U539" s="7"/>
      <c r="V539" s="7"/>
      <c r="W539" s="7"/>
      <c r="X539" s="7"/>
    </row>
    <row r="540" spans="1:24" ht="15.5" x14ac:dyDescent="0.35">
      <c r="A540" s="7"/>
      <c r="B540" s="7"/>
      <c r="C540" s="7"/>
      <c r="D540" s="7"/>
      <c r="E540" s="7"/>
      <c r="F540" s="7"/>
      <c r="G540" s="7"/>
      <c r="H540" s="7"/>
      <c r="I540" s="7"/>
      <c r="J540" s="7"/>
      <c r="K540" s="7"/>
      <c r="L540" s="7"/>
      <c r="M540" s="7"/>
      <c r="N540" s="7"/>
      <c r="O540" s="7"/>
      <c r="P540" s="7"/>
      <c r="Q540" s="7"/>
      <c r="R540" s="7"/>
      <c r="S540" s="117">
        <v>539</v>
      </c>
      <c r="T540" s="118">
        <v>85006890200.888672</v>
      </c>
      <c r="U540" s="7"/>
      <c r="V540" s="7"/>
      <c r="W540" s="7"/>
      <c r="X540" s="7"/>
    </row>
    <row r="541" spans="1:24" ht="15.5" x14ac:dyDescent="0.35">
      <c r="A541" s="7"/>
      <c r="B541" s="7"/>
      <c r="C541" s="7"/>
      <c r="D541" s="7"/>
      <c r="E541" s="7"/>
      <c r="F541" s="7"/>
      <c r="G541" s="7"/>
      <c r="H541" s="7"/>
      <c r="I541" s="7"/>
      <c r="J541" s="7"/>
      <c r="K541" s="7"/>
      <c r="L541" s="7"/>
      <c r="M541" s="7"/>
      <c r="N541" s="7"/>
      <c r="O541" s="7"/>
      <c r="P541" s="7"/>
      <c r="Q541" s="7"/>
      <c r="R541" s="7"/>
      <c r="S541" s="117">
        <v>540</v>
      </c>
      <c r="T541" s="118">
        <v>83136995562.053909</v>
      </c>
      <c r="U541" s="7"/>
      <c r="V541" s="7"/>
      <c r="W541" s="7"/>
      <c r="X541" s="7"/>
    </row>
    <row r="542" spans="1:24" ht="15.5" x14ac:dyDescent="0.35">
      <c r="A542" s="7"/>
      <c r="B542" s="7"/>
      <c r="C542" s="7"/>
      <c r="D542" s="7"/>
      <c r="E542" s="7"/>
      <c r="F542" s="7"/>
      <c r="G542" s="7"/>
      <c r="H542" s="7"/>
      <c r="I542" s="7"/>
      <c r="J542" s="7"/>
      <c r="K542" s="7"/>
      <c r="L542" s="7"/>
      <c r="M542" s="7"/>
      <c r="N542" s="7"/>
      <c r="O542" s="7"/>
      <c r="P542" s="7"/>
      <c r="Q542" s="7"/>
      <c r="R542" s="7"/>
      <c r="S542" s="117">
        <v>541</v>
      </c>
      <c r="T542" s="118">
        <v>53090955887.581268</v>
      </c>
      <c r="U542" s="7"/>
      <c r="V542" s="7"/>
      <c r="W542" s="7"/>
      <c r="X542" s="7"/>
    </row>
    <row r="543" spans="1:24" ht="15.5" x14ac:dyDescent="0.35">
      <c r="A543" s="7"/>
      <c r="B543" s="7"/>
      <c r="C543" s="7"/>
      <c r="D543" s="7"/>
      <c r="E543" s="7"/>
      <c r="F543" s="7"/>
      <c r="G543" s="7"/>
      <c r="H543" s="7"/>
      <c r="I543" s="7"/>
      <c r="J543" s="7"/>
      <c r="K543" s="7"/>
      <c r="L543" s="7"/>
      <c r="M543" s="7"/>
      <c r="N543" s="7"/>
      <c r="O543" s="7"/>
      <c r="P543" s="7"/>
      <c r="Q543" s="7"/>
      <c r="R543" s="7"/>
      <c r="S543" s="117">
        <v>542</v>
      </c>
      <c r="T543" s="118">
        <v>106218285773.15576</v>
      </c>
      <c r="U543" s="7"/>
      <c r="V543" s="7"/>
      <c r="W543" s="7"/>
      <c r="X543" s="7"/>
    </row>
    <row r="544" spans="1:24" ht="15.5" x14ac:dyDescent="0.35">
      <c r="A544" s="7"/>
      <c r="B544" s="7"/>
      <c r="C544" s="7"/>
      <c r="D544" s="7"/>
      <c r="E544" s="7"/>
      <c r="F544" s="7"/>
      <c r="G544" s="7"/>
      <c r="H544" s="7"/>
      <c r="I544" s="7"/>
      <c r="J544" s="7"/>
      <c r="K544" s="7"/>
      <c r="L544" s="7"/>
      <c r="M544" s="7"/>
      <c r="N544" s="7"/>
      <c r="O544" s="7"/>
      <c r="P544" s="7"/>
      <c r="Q544" s="7"/>
      <c r="R544" s="7"/>
      <c r="S544" s="117">
        <v>543</v>
      </c>
      <c r="T544" s="118">
        <v>64932386384.110153</v>
      </c>
      <c r="U544" s="7"/>
      <c r="V544" s="7"/>
      <c r="W544" s="7"/>
      <c r="X544" s="7"/>
    </row>
    <row r="545" spans="1:24" ht="15.5" x14ac:dyDescent="0.35">
      <c r="A545" s="7"/>
      <c r="B545" s="7"/>
      <c r="C545" s="7"/>
      <c r="D545" s="7"/>
      <c r="E545" s="7"/>
      <c r="F545" s="7"/>
      <c r="G545" s="7"/>
      <c r="H545" s="7"/>
      <c r="I545" s="7"/>
      <c r="J545" s="7"/>
      <c r="K545" s="7"/>
      <c r="L545" s="7"/>
      <c r="M545" s="7"/>
      <c r="N545" s="7"/>
      <c r="O545" s="7"/>
      <c r="P545" s="7"/>
      <c r="Q545" s="7"/>
      <c r="R545" s="7"/>
      <c r="S545" s="117">
        <v>544</v>
      </c>
      <c r="T545" s="118">
        <v>131570940133.79138</v>
      </c>
      <c r="U545" s="7"/>
      <c r="V545" s="7"/>
      <c r="W545" s="7"/>
      <c r="X545" s="7"/>
    </row>
    <row r="546" spans="1:24" ht="15.5" x14ac:dyDescent="0.35">
      <c r="A546" s="7"/>
      <c r="B546" s="7"/>
      <c r="C546" s="7"/>
      <c r="D546" s="7"/>
      <c r="E546" s="7"/>
      <c r="F546" s="7"/>
      <c r="G546" s="7"/>
      <c r="H546" s="7"/>
      <c r="I546" s="7"/>
      <c r="J546" s="7"/>
      <c r="K546" s="7"/>
      <c r="L546" s="7"/>
      <c r="M546" s="7"/>
      <c r="N546" s="7"/>
      <c r="O546" s="7"/>
      <c r="P546" s="7"/>
      <c r="Q546" s="7"/>
      <c r="R546" s="7"/>
      <c r="S546" s="117">
        <v>545</v>
      </c>
      <c r="T546" s="118">
        <v>154400604657.23776</v>
      </c>
      <c r="U546" s="7"/>
      <c r="V546" s="7"/>
      <c r="W546" s="7"/>
      <c r="X546" s="7"/>
    </row>
    <row r="547" spans="1:24" ht="15.5" x14ac:dyDescent="0.35">
      <c r="A547" s="7"/>
      <c r="B547" s="7"/>
      <c r="C547" s="7"/>
      <c r="D547" s="7"/>
      <c r="E547" s="7"/>
      <c r="F547" s="7"/>
      <c r="G547" s="7"/>
      <c r="H547" s="7"/>
      <c r="I547" s="7"/>
      <c r="J547" s="7"/>
      <c r="K547" s="7"/>
      <c r="L547" s="7"/>
      <c r="M547" s="7"/>
      <c r="N547" s="7"/>
      <c r="O547" s="7"/>
      <c r="P547" s="7"/>
      <c r="Q547" s="7"/>
      <c r="R547" s="7"/>
      <c r="S547" s="117">
        <v>546</v>
      </c>
      <c r="T547" s="118">
        <v>70271691953.259216</v>
      </c>
      <c r="U547" s="7"/>
      <c r="V547" s="7"/>
      <c r="W547" s="7"/>
      <c r="X547" s="7"/>
    </row>
    <row r="548" spans="1:24" ht="15.5" x14ac:dyDescent="0.35">
      <c r="A548" s="7"/>
      <c r="B548" s="7"/>
      <c r="C548" s="7"/>
      <c r="D548" s="7"/>
      <c r="E548" s="7"/>
      <c r="F548" s="7"/>
      <c r="G548" s="7"/>
      <c r="H548" s="7"/>
      <c r="I548" s="7"/>
      <c r="J548" s="7"/>
      <c r="K548" s="7"/>
      <c r="L548" s="7"/>
      <c r="M548" s="7"/>
      <c r="N548" s="7"/>
      <c r="O548" s="7"/>
      <c r="P548" s="7"/>
      <c r="Q548" s="7"/>
      <c r="R548" s="7"/>
      <c r="S548" s="117">
        <v>547</v>
      </c>
      <c r="T548" s="118">
        <v>129459415863.92807</v>
      </c>
      <c r="U548" s="7"/>
      <c r="V548" s="7"/>
      <c r="W548" s="7"/>
      <c r="X548" s="7"/>
    </row>
    <row r="549" spans="1:24" ht="15.5" x14ac:dyDescent="0.35">
      <c r="A549" s="7"/>
      <c r="B549" s="7"/>
      <c r="C549" s="7"/>
      <c r="D549" s="7"/>
      <c r="E549" s="7"/>
      <c r="F549" s="7"/>
      <c r="G549" s="7"/>
      <c r="H549" s="7"/>
      <c r="I549" s="7"/>
      <c r="J549" s="7"/>
      <c r="K549" s="7"/>
      <c r="L549" s="7"/>
      <c r="M549" s="7"/>
      <c r="N549" s="7"/>
      <c r="O549" s="7"/>
      <c r="P549" s="7"/>
      <c r="Q549" s="7"/>
      <c r="R549" s="7"/>
      <c r="S549" s="117">
        <v>548</v>
      </c>
      <c r="T549" s="118">
        <v>166502383290.3573</v>
      </c>
      <c r="U549" s="7"/>
      <c r="V549" s="7"/>
      <c r="W549" s="7"/>
      <c r="X549" s="7"/>
    </row>
    <row r="550" spans="1:24" ht="15.5" x14ac:dyDescent="0.35">
      <c r="A550" s="7"/>
      <c r="B550" s="7"/>
      <c r="C550" s="7"/>
      <c r="D550" s="7"/>
      <c r="E550" s="7"/>
      <c r="F550" s="7"/>
      <c r="G550" s="7"/>
      <c r="H550" s="7"/>
      <c r="I550" s="7"/>
      <c r="J550" s="7"/>
      <c r="K550" s="7"/>
      <c r="L550" s="7"/>
      <c r="M550" s="7"/>
      <c r="N550" s="7"/>
      <c r="O550" s="7"/>
      <c r="P550" s="7"/>
      <c r="Q550" s="7"/>
      <c r="R550" s="7"/>
      <c r="S550" s="117">
        <v>549</v>
      </c>
      <c r="T550" s="118">
        <v>103850742720.64459</v>
      </c>
      <c r="U550" s="7"/>
      <c r="V550" s="7"/>
      <c r="W550" s="7"/>
      <c r="X550" s="7"/>
    </row>
    <row r="551" spans="1:24" ht="15.5" x14ac:dyDescent="0.35">
      <c r="A551" s="7"/>
      <c r="B551" s="7"/>
      <c r="C551" s="7"/>
      <c r="D551" s="7"/>
      <c r="E551" s="7"/>
      <c r="F551" s="7"/>
      <c r="G551" s="7"/>
      <c r="H551" s="7"/>
      <c r="I551" s="7"/>
      <c r="J551" s="7"/>
      <c r="K551" s="7"/>
      <c r="L551" s="7"/>
      <c r="M551" s="7"/>
      <c r="N551" s="7"/>
      <c r="O551" s="7"/>
      <c r="P551" s="7"/>
      <c r="Q551" s="7"/>
      <c r="R551" s="7"/>
      <c r="S551" s="117">
        <v>550</v>
      </c>
      <c r="T551" s="118">
        <v>98419547482.692688</v>
      </c>
      <c r="U551" s="7"/>
      <c r="V551" s="7"/>
      <c r="W551" s="7"/>
      <c r="X551" s="7"/>
    </row>
    <row r="552" spans="1:24" ht="15.5" x14ac:dyDescent="0.35">
      <c r="A552" s="7"/>
      <c r="B552" s="7"/>
      <c r="C552" s="7"/>
      <c r="D552" s="7"/>
      <c r="E552" s="7"/>
      <c r="F552" s="7"/>
      <c r="G552" s="7"/>
      <c r="H552" s="7"/>
      <c r="I552" s="7"/>
      <c r="J552" s="7"/>
      <c r="K552" s="7"/>
      <c r="L552" s="7"/>
      <c r="M552" s="7"/>
      <c r="N552" s="7"/>
      <c r="O552" s="7"/>
      <c r="P552" s="7"/>
      <c r="Q552" s="7"/>
      <c r="R552" s="7"/>
      <c r="S552" s="117">
        <v>551</v>
      </c>
      <c r="T552" s="118">
        <v>126248584349.86279</v>
      </c>
      <c r="U552" s="7"/>
      <c r="V552" s="7"/>
      <c r="W552" s="7"/>
      <c r="X552" s="7"/>
    </row>
    <row r="553" spans="1:24" ht="15.5" x14ac:dyDescent="0.35">
      <c r="A553" s="7"/>
      <c r="B553" s="7"/>
      <c r="C553" s="7"/>
      <c r="D553" s="7"/>
      <c r="E553" s="7"/>
      <c r="F553" s="7"/>
      <c r="G553" s="7"/>
      <c r="H553" s="7"/>
      <c r="I553" s="7"/>
      <c r="J553" s="7"/>
      <c r="K553" s="7"/>
      <c r="L553" s="7"/>
      <c r="M553" s="7"/>
      <c r="N553" s="7"/>
      <c r="O553" s="7"/>
      <c r="P553" s="7"/>
      <c r="Q553" s="7"/>
      <c r="R553" s="7"/>
      <c r="S553" s="117">
        <v>552</v>
      </c>
      <c r="T553" s="118">
        <v>87658981565.324448</v>
      </c>
      <c r="U553" s="7"/>
      <c r="V553" s="7"/>
      <c r="W553" s="7"/>
      <c r="X553" s="7"/>
    </row>
    <row r="554" spans="1:24" ht="15.5" x14ac:dyDescent="0.35">
      <c r="A554" s="7"/>
      <c r="B554" s="7"/>
      <c r="C554" s="7"/>
      <c r="D554" s="7"/>
      <c r="E554" s="7"/>
      <c r="F554" s="7"/>
      <c r="G554" s="7"/>
      <c r="H554" s="7"/>
      <c r="I554" s="7"/>
      <c r="J554" s="7"/>
      <c r="K554" s="7"/>
      <c r="L554" s="7"/>
      <c r="M554" s="7"/>
      <c r="N554" s="7"/>
      <c r="O554" s="7"/>
      <c r="P554" s="7"/>
      <c r="Q554" s="7"/>
      <c r="R554" s="7"/>
      <c r="S554" s="117">
        <v>553</v>
      </c>
      <c r="T554" s="118">
        <v>81016345122.152496</v>
      </c>
      <c r="U554" s="7"/>
      <c r="V554" s="7"/>
      <c r="W554" s="7"/>
      <c r="X554" s="7"/>
    </row>
    <row r="555" spans="1:24" ht="15.5" x14ac:dyDescent="0.35">
      <c r="A555" s="7"/>
      <c r="B555" s="7"/>
      <c r="C555" s="7"/>
      <c r="D555" s="7"/>
      <c r="E555" s="7"/>
      <c r="F555" s="7"/>
      <c r="G555" s="7"/>
      <c r="H555" s="7"/>
      <c r="I555" s="7"/>
      <c r="J555" s="7"/>
      <c r="K555" s="7"/>
      <c r="L555" s="7"/>
      <c r="M555" s="7"/>
      <c r="N555" s="7"/>
      <c r="O555" s="7"/>
      <c r="P555" s="7"/>
      <c r="Q555" s="7"/>
      <c r="R555" s="7"/>
      <c r="S555" s="117">
        <v>554</v>
      </c>
      <c r="T555" s="118">
        <v>62970886782.612183</v>
      </c>
      <c r="U555" s="7"/>
      <c r="V555" s="7"/>
      <c r="W555" s="7"/>
      <c r="X555" s="7"/>
    </row>
    <row r="556" spans="1:24" ht="15.5" x14ac:dyDescent="0.35">
      <c r="A556" s="7"/>
      <c r="B556" s="7"/>
      <c r="C556" s="7"/>
      <c r="D556" s="7"/>
      <c r="E556" s="7"/>
      <c r="F556" s="7"/>
      <c r="G556" s="7"/>
      <c r="H556" s="7"/>
      <c r="I556" s="7"/>
      <c r="J556" s="7"/>
      <c r="K556" s="7"/>
      <c r="L556" s="7"/>
      <c r="M556" s="7"/>
      <c r="N556" s="7"/>
      <c r="O556" s="7"/>
      <c r="P556" s="7"/>
      <c r="Q556" s="7"/>
      <c r="R556" s="7"/>
      <c r="S556" s="117">
        <v>555</v>
      </c>
      <c r="T556" s="118">
        <v>108441850827.17372</v>
      </c>
      <c r="U556" s="7"/>
      <c r="V556" s="7"/>
      <c r="W556" s="7"/>
      <c r="X556" s="7"/>
    </row>
    <row r="557" spans="1:24" ht="15.5" x14ac:dyDescent="0.35">
      <c r="A557" s="7"/>
      <c r="B557" s="7"/>
      <c r="C557" s="7"/>
      <c r="D557" s="7"/>
      <c r="E557" s="7"/>
      <c r="F557" s="7"/>
      <c r="G557" s="7"/>
      <c r="H557" s="7"/>
      <c r="I557" s="7"/>
      <c r="J557" s="7"/>
      <c r="K557" s="7"/>
      <c r="L557" s="7"/>
      <c r="M557" s="7"/>
      <c r="N557" s="7"/>
      <c r="O557" s="7"/>
      <c r="P557" s="7"/>
      <c r="Q557" s="7"/>
      <c r="R557" s="7"/>
      <c r="S557" s="117">
        <v>556</v>
      </c>
      <c r="T557" s="118">
        <v>81201123655.660492</v>
      </c>
      <c r="U557" s="7"/>
      <c r="V557" s="7"/>
      <c r="W557" s="7"/>
      <c r="X557" s="7"/>
    </row>
    <row r="558" spans="1:24" ht="15.5" x14ac:dyDescent="0.35">
      <c r="A558" s="7"/>
      <c r="B558" s="7"/>
      <c r="C558" s="7"/>
      <c r="D558" s="7"/>
      <c r="E558" s="7"/>
      <c r="F558" s="7"/>
      <c r="G558" s="7"/>
      <c r="H558" s="7"/>
      <c r="I558" s="7"/>
      <c r="J558" s="7"/>
      <c r="K558" s="7"/>
      <c r="L558" s="7"/>
      <c r="M558" s="7"/>
      <c r="N558" s="7"/>
      <c r="O558" s="7"/>
      <c r="P558" s="7"/>
      <c r="Q558" s="7"/>
      <c r="R558" s="7"/>
      <c r="S558" s="117">
        <v>557</v>
      </c>
      <c r="T558" s="118">
        <v>83706517895.316513</v>
      </c>
      <c r="U558" s="7"/>
      <c r="V558" s="7"/>
      <c r="W558" s="7"/>
      <c r="X558" s="7"/>
    </row>
    <row r="559" spans="1:24" ht="15.5" x14ac:dyDescent="0.35">
      <c r="A559" s="7"/>
      <c r="B559" s="7"/>
      <c r="C559" s="7"/>
      <c r="D559" s="7"/>
      <c r="E559" s="7"/>
      <c r="F559" s="7"/>
      <c r="G559" s="7"/>
      <c r="H559" s="7"/>
      <c r="I559" s="7"/>
      <c r="J559" s="7"/>
      <c r="K559" s="7"/>
      <c r="L559" s="7"/>
      <c r="M559" s="7"/>
      <c r="N559" s="7"/>
      <c r="O559" s="7"/>
      <c r="P559" s="7"/>
      <c r="Q559" s="7"/>
      <c r="R559" s="7"/>
      <c r="S559" s="117">
        <v>558</v>
      </c>
      <c r="T559" s="118">
        <v>81210290839.365738</v>
      </c>
      <c r="U559" s="7"/>
      <c r="V559" s="7"/>
      <c r="W559" s="7"/>
      <c r="X559" s="7"/>
    </row>
    <row r="560" spans="1:24" ht="15.5" x14ac:dyDescent="0.35">
      <c r="A560" s="7"/>
      <c r="B560" s="7"/>
      <c r="C560" s="7"/>
      <c r="D560" s="7"/>
      <c r="E560" s="7"/>
      <c r="F560" s="7"/>
      <c r="G560" s="7"/>
      <c r="H560" s="7"/>
      <c r="I560" s="7"/>
      <c r="J560" s="7"/>
      <c r="K560" s="7"/>
      <c r="L560" s="7"/>
      <c r="M560" s="7"/>
      <c r="N560" s="7"/>
      <c r="O560" s="7"/>
      <c r="P560" s="7"/>
      <c r="Q560" s="7"/>
      <c r="R560" s="7"/>
      <c r="S560" s="117">
        <v>559</v>
      </c>
      <c r="T560" s="118">
        <v>68671638193.726685</v>
      </c>
      <c r="U560" s="7"/>
      <c r="V560" s="7"/>
      <c r="W560" s="7"/>
      <c r="X560" s="7"/>
    </row>
    <row r="561" spans="1:24" ht="15.5" x14ac:dyDescent="0.35">
      <c r="A561" s="7"/>
      <c r="B561" s="7"/>
      <c r="C561" s="7"/>
      <c r="D561" s="7"/>
      <c r="E561" s="7"/>
      <c r="F561" s="7"/>
      <c r="G561" s="7"/>
      <c r="H561" s="7"/>
      <c r="I561" s="7"/>
      <c r="J561" s="7"/>
      <c r="K561" s="7"/>
      <c r="L561" s="7"/>
      <c r="M561" s="7"/>
      <c r="N561" s="7"/>
      <c r="O561" s="7"/>
      <c r="P561" s="7"/>
      <c r="Q561" s="7"/>
      <c r="R561" s="7"/>
      <c r="S561" s="117">
        <v>560</v>
      </c>
      <c r="T561" s="118">
        <v>67232411848.910706</v>
      </c>
      <c r="U561" s="7"/>
      <c r="V561" s="7"/>
      <c r="W561" s="7"/>
      <c r="X561" s="7"/>
    </row>
    <row r="562" spans="1:24" ht="15.5" x14ac:dyDescent="0.35">
      <c r="A562" s="7"/>
      <c r="B562" s="7"/>
      <c r="C562" s="7"/>
      <c r="D562" s="7"/>
      <c r="E562" s="7"/>
      <c r="F562" s="7"/>
      <c r="G562" s="7"/>
      <c r="H562" s="7"/>
      <c r="I562" s="7"/>
      <c r="J562" s="7"/>
      <c r="K562" s="7"/>
      <c r="L562" s="7"/>
      <c r="M562" s="7"/>
      <c r="N562" s="7"/>
      <c r="O562" s="7"/>
      <c r="P562" s="7"/>
      <c r="Q562" s="7"/>
      <c r="R562" s="7"/>
      <c r="S562" s="117">
        <v>561</v>
      </c>
      <c r="T562" s="118">
        <v>139642380360.05774</v>
      </c>
      <c r="U562" s="7"/>
      <c r="V562" s="7"/>
      <c r="W562" s="7"/>
      <c r="X562" s="7"/>
    </row>
    <row r="563" spans="1:24" ht="15.5" x14ac:dyDescent="0.35">
      <c r="A563" s="7"/>
      <c r="B563" s="7"/>
      <c r="C563" s="7"/>
      <c r="D563" s="7"/>
      <c r="E563" s="7"/>
      <c r="F563" s="7"/>
      <c r="G563" s="7"/>
      <c r="H563" s="7"/>
      <c r="I563" s="7"/>
      <c r="J563" s="7"/>
      <c r="K563" s="7"/>
      <c r="L563" s="7"/>
      <c r="M563" s="7"/>
      <c r="N563" s="7"/>
      <c r="O563" s="7"/>
      <c r="P563" s="7"/>
      <c r="Q563" s="7"/>
      <c r="R563" s="7"/>
      <c r="S563" s="117">
        <v>562</v>
      </c>
      <c r="T563" s="118">
        <v>168736225723.84308</v>
      </c>
      <c r="U563" s="7"/>
      <c r="V563" s="7"/>
      <c r="W563" s="7"/>
      <c r="X563" s="7"/>
    </row>
    <row r="564" spans="1:24" ht="15.5" x14ac:dyDescent="0.35">
      <c r="A564" s="7"/>
      <c r="B564" s="7"/>
      <c r="C564" s="7"/>
      <c r="D564" s="7"/>
      <c r="E564" s="7"/>
      <c r="F564" s="7"/>
      <c r="G564" s="7"/>
      <c r="H564" s="7"/>
      <c r="I564" s="7"/>
      <c r="J564" s="7"/>
      <c r="K564" s="7"/>
      <c r="L564" s="7"/>
      <c r="M564" s="7"/>
      <c r="N564" s="7"/>
      <c r="O564" s="7"/>
      <c r="P564" s="7"/>
      <c r="Q564" s="7"/>
      <c r="R564" s="7"/>
      <c r="S564" s="117">
        <v>563</v>
      </c>
      <c r="T564" s="118">
        <v>85164166900.952347</v>
      </c>
      <c r="U564" s="7"/>
      <c r="V564" s="7"/>
      <c r="W564" s="7"/>
      <c r="X564" s="7"/>
    </row>
    <row r="565" spans="1:24" ht="15.5" x14ac:dyDescent="0.35">
      <c r="A565" s="7"/>
      <c r="B565" s="7"/>
      <c r="C565" s="7"/>
      <c r="D565" s="7"/>
      <c r="E565" s="7"/>
      <c r="F565" s="7"/>
      <c r="G565" s="7"/>
      <c r="H565" s="7"/>
      <c r="I565" s="7"/>
      <c r="J565" s="7"/>
      <c r="K565" s="7"/>
      <c r="L565" s="7"/>
      <c r="M565" s="7"/>
      <c r="N565" s="7"/>
      <c r="O565" s="7"/>
      <c r="P565" s="7"/>
      <c r="Q565" s="7"/>
      <c r="R565" s="7"/>
      <c r="S565" s="117">
        <v>564</v>
      </c>
      <c r="T565" s="118">
        <v>84705853548.322113</v>
      </c>
      <c r="U565" s="7"/>
      <c r="V565" s="7"/>
      <c r="W565" s="7"/>
      <c r="X565" s="7"/>
    </row>
    <row r="566" spans="1:24" ht="15.5" x14ac:dyDescent="0.35">
      <c r="A566" s="7"/>
      <c r="B566" s="7"/>
      <c r="C566" s="7"/>
      <c r="D566" s="7"/>
      <c r="E566" s="7"/>
      <c r="F566" s="7"/>
      <c r="G566" s="7"/>
      <c r="H566" s="7"/>
      <c r="I566" s="7"/>
      <c r="J566" s="7"/>
      <c r="K566" s="7"/>
      <c r="L566" s="7"/>
      <c r="M566" s="7"/>
      <c r="N566" s="7"/>
      <c r="O566" s="7"/>
      <c r="P566" s="7"/>
      <c r="Q566" s="7"/>
      <c r="R566" s="7"/>
      <c r="S566" s="117">
        <v>565</v>
      </c>
      <c r="T566" s="118">
        <v>82231683245.714355</v>
      </c>
      <c r="U566" s="7"/>
      <c r="V566" s="7"/>
      <c r="W566" s="7"/>
      <c r="X566" s="7"/>
    </row>
    <row r="567" spans="1:24" ht="15.5" x14ac:dyDescent="0.35">
      <c r="A567" s="7"/>
      <c r="B567" s="7"/>
      <c r="C567" s="7"/>
      <c r="D567" s="7"/>
      <c r="E567" s="7"/>
      <c r="F567" s="7"/>
      <c r="G567" s="7"/>
      <c r="H567" s="7"/>
      <c r="I567" s="7"/>
      <c r="J567" s="7"/>
      <c r="K567" s="7"/>
      <c r="L567" s="7"/>
      <c r="M567" s="7"/>
      <c r="N567" s="7"/>
      <c r="O567" s="7"/>
      <c r="P567" s="7"/>
      <c r="Q567" s="7"/>
      <c r="R567" s="7"/>
      <c r="S567" s="117">
        <v>566</v>
      </c>
      <c r="T567" s="118">
        <v>66597507085.211548</v>
      </c>
      <c r="U567" s="7"/>
      <c r="V567" s="7"/>
      <c r="W567" s="7"/>
      <c r="X567" s="7"/>
    </row>
    <row r="568" spans="1:24" ht="15.5" x14ac:dyDescent="0.35">
      <c r="A568" s="7"/>
      <c r="B568" s="7"/>
      <c r="C568" s="7"/>
      <c r="D568" s="7"/>
      <c r="E568" s="7"/>
      <c r="F568" s="7"/>
      <c r="G568" s="7"/>
      <c r="H568" s="7"/>
      <c r="I568" s="7"/>
      <c r="J568" s="7"/>
      <c r="K568" s="7"/>
      <c r="L568" s="7"/>
      <c r="M568" s="7"/>
      <c r="N568" s="7"/>
      <c r="O568" s="7"/>
      <c r="P568" s="7"/>
      <c r="Q568" s="7"/>
      <c r="R568" s="7"/>
      <c r="S568" s="117">
        <v>567</v>
      </c>
      <c r="T568" s="118">
        <v>118778211095.8537</v>
      </c>
      <c r="U568" s="7"/>
      <c r="V568" s="7"/>
      <c r="W568" s="7"/>
      <c r="X568" s="7"/>
    </row>
    <row r="569" spans="1:24" ht="15.5" x14ac:dyDescent="0.35">
      <c r="A569" s="7"/>
      <c r="B569" s="7"/>
      <c r="C569" s="7"/>
      <c r="D569" s="7"/>
      <c r="E569" s="7"/>
      <c r="F569" s="7"/>
      <c r="G569" s="7"/>
      <c r="H569" s="7"/>
      <c r="I569" s="7"/>
      <c r="J569" s="7"/>
      <c r="K569" s="7"/>
      <c r="L569" s="7"/>
      <c r="M569" s="7"/>
      <c r="N569" s="7"/>
      <c r="O569" s="7"/>
      <c r="P569" s="7"/>
      <c r="Q569" s="7"/>
      <c r="R569" s="7"/>
      <c r="S569" s="117">
        <v>568</v>
      </c>
      <c r="T569" s="118">
        <v>71351224705.689011</v>
      </c>
      <c r="U569" s="7"/>
      <c r="V569" s="7"/>
      <c r="W569" s="7"/>
      <c r="X569" s="7"/>
    </row>
    <row r="570" spans="1:24" ht="15.5" x14ac:dyDescent="0.35">
      <c r="A570" s="7"/>
      <c r="B570" s="7"/>
      <c r="C570" s="7"/>
      <c r="D570" s="7"/>
      <c r="E570" s="7"/>
      <c r="F570" s="7"/>
      <c r="G570" s="7"/>
      <c r="H570" s="7"/>
      <c r="I570" s="7"/>
      <c r="J570" s="7"/>
      <c r="K570" s="7"/>
      <c r="L570" s="7"/>
      <c r="M570" s="7"/>
      <c r="N570" s="7"/>
      <c r="O570" s="7"/>
      <c r="P570" s="7"/>
      <c r="Q570" s="7"/>
      <c r="R570" s="7"/>
      <c r="S570" s="117">
        <v>569</v>
      </c>
      <c r="T570" s="118">
        <v>166104249682.7179</v>
      </c>
      <c r="U570" s="7"/>
      <c r="V570" s="7"/>
      <c r="W570" s="7"/>
      <c r="X570" s="7"/>
    </row>
    <row r="571" spans="1:24" ht="15.5" x14ac:dyDescent="0.35">
      <c r="A571" s="7"/>
      <c r="B571" s="7"/>
      <c r="C571" s="7"/>
      <c r="D571" s="7"/>
      <c r="E571" s="7"/>
      <c r="F571" s="7"/>
      <c r="G571" s="7"/>
      <c r="H571" s="7"/>
      <c r="I571" s="7"/>
      <c r="J571" s="7"/>
      <c r="K571" s="7"/>
      <c r="L571" s="7"/>
      <c r="M571" s="7"/>
      <c r="N571" s="7"/>
      <c r="O571" s="7"/>
      <c r="P571" s="7"/>
      <c r="Q571" s="7"/>
      <c r="R571" s="7"/>
      <c r="S571" s="117">
        <v>570</v>
      </c>
      <c r="T571" s="118">
        <v>115023134952.18637</v>
      </c>
      <c r="U571" s="7"/>
      <c r="V571" s="7"/>
      <c r="W571" s="7"/>
      <c r="X571" s="7"/>
    </row>
    <row r="572" spans="1:24" ht="15.5" x14ac:dyDescent="0.35">
      <c r="A572" s="7"/>
      <c r="B572" s="7"/>
      <c r="C572" s="7"/>
      <c r="D572" s="7"/>
      <c r="E572" s="7"/>
      <c r="F572" s="7"/>
      <c r="G572" s="7"/>
      <c r="H572" s="7"/>
      <c r="I572" s="7"/>
      <c r="J572" s="7"/>
      <c r="K572" s="7"/>
      <c r="L572" s="7"/>
      <c r="M572" s="7"/>
      <c r="N572" s="7"/>
      <c r="O572" s="7"/>
      <c r="P572" s="7"/>
      <c r="Q572" s="7"/>
      <c r="R572" s="7"/>
      <c r="S572" s="117">
        <v>571</v>
      </c>
      <c r="T572" s="118">
        <v>104640318333.44069</v>
      </c>
      <c r="U572" s="7"/>
      <c r="V572" s="7"/>
      <c r="W572" s="7"/>
      <c r="X572" s="7"/>
    </row>
    <row r="573" spans="1:24" ht="15.5" x14ac:dyDescent="0.35">
      <c r="A573" s="7"/>
      <c r="B573" s="7"/>
      <c r="C573" s="7"/>
      <c r="D573" s="7"/>
      <c r="E573" s="7"/>
      <c r="F573" s="7"/>
      <c r="G573" s="7"/>
      <c r="H573" s="7"/>
      <c r="I573" s="7"/>
      <c r="J573" s="7"/>
      <c r="K573" s="7"/>
      <c r="L573" s="7"/>
      <c r="M573" s="7"/>
      <c r="N573" s="7"/>
      <c r="O573" s="7"/>
      <c r="P573" s="7"/>
      <c r="Q573" s="7"/>
      <c r="R573" s="7"/>
      <c r="S573" s="117">
        <v>572</v>
      </c>
      <c r="T573" s="118">
        <v>99121307911.286957</v>
      </c>
      <c r="U573" s="7"/>
      <c r="V573" s="7"/>
      <c r="W573" s="7"/>
      <c r="X573" s="7"/>
    </row>
    <row r="574" spans="1:24" ht="15.5" x14ac:dyDescent="0.35">
      <c r="A574" s="7"/>
      <c r="B574" s="7"/>
      <c r="C574" s="7"/>
      <c r="D574" s="7"/>
      <c r="E574" s="7"/>
      <c r="F574" s="7"/>
      <c r="G574" s="7"/>
      <c r="H574" s="7"/>
      <c r="I574" s="7"/>
      <c r="J574" s="7"/>
      <c r="K574" s="7"/>
      <c r="L574" s="7"/>
      <c r="M574" s="7"/>
      <c r="N574" s="7"/>
      <c r="O574" s="7"/>
      <c r="P574" s="7"/>
      <c r="Q574" s="7"/>
      <c r="R574" s="7"/>
      <c r="S574" s="117">
        <v>573</v>
      </c>
      <c r="T574" s="118">
        <v>125927567772.49269</v>
      </c>
      <c r="U574" s="7"/>
      <c r="V574" s="7"/>
      <c r="W574" s="7"/>
      <c r="X574" s="7"/>
    </row>
    <row r="575" spans="1:24" ht="15.5" x14ac:dyDescent="0.35">
      <c r="A575" s="7"/>
      <c r="B575" s="7"/>
      <c r="C575" s="7"/>
      <c r="D575" s="7"/>
      <c r="E575" s="7"/>
      <c r="F575" s="7"/>
      <c r="G575" s="7"/>
      <c r="H575" s="7"/>
      <c r="I575" s="7"/>
      <c r="J575" s="7"/>
      <c r="K575" s="7"/>
      <c r="L575" s="7"/>
      <c r="M575" s="7"/>
      <c r="N575" s="7"/>
      <c r="O575" s="7"/>
      <c r="P575" s="7"/>
      <c r="Q575" s="7"/>
      <c r="R575" s="7"/>
      <c r="S575" s="117">
        <v>574</v>
      </c>
      <c r="T575" s="118">
        <v>89638099273.010162</v>
      </c>
      <c r="U575" s="7"/>
      <c r="V575" s="7"/>
      <c r="W575" s="7"/>
      <c r="X575" s="7"/>
    </row>
    <row r="576" spans="1:24" ht="15.5" x14ac:dyDescent="0.35">
      <c r="A576" s="7"/>
      <c r="B576" s="7"/>
      <c r="C576" s="7"/>
      <c r="D576" s="7"/>
      <c r="E576" s="7"/>
      <c r="F576" s="7"/>
      <c r="G576" s="7"/>
      <c r="H576" s="7"/>
      <c r="I576" s="7"/>
      <c r="J576" s="7"/>
      <c r="K576" s="7"/>
      <c r="L576" s="7"/>
      <c r="M576" s="7"/>
      <c r="N576" s="7"/>
      <c r="O576" s="7"/>
      <c r="P576" s="7"/>
      <c r="Q576" s="7"/>
      <c r="R576" s="7"/>
      <c r="S576" s="117">
        <v>575</v>
      </c>
      <c r="T576" s="118">
        <v>89948509611.000275</v>
      </c>
      <c r="U576" s="7"/>
      <c r="V576" s="7"/>
      <c r="W576" s="7"/>
      <c r="X576" s="7"/>
    </row>
    <row r="577" spans="1:24" ht="15.5" x14ac:dyDescent="0.35">
      <c r="A577" s="7"/>
      <c r="B577" s="7"/>
      <c r="C577" s="7"/>
      <c r="D577" s="7"/>
      <c r="E577" s="7"/>
      <c r="F577" s="7"/>
      <c r="G577" s="7"/>
      <c r="H577" s="7"/>
      <c r="I577" s="7"/>
      <c r="J577" s="7"/>
      <c r="K577" s="7"/>
      <c r="L577" s="7"/>
      <c r="M577" s="7"/>
      <c r="N577" s="7"/>
      <c r="O577" s="7"/>
      <c r="P577" s="7"/>
      <c r="Q577" s="7"/>
      <c r="R577" s="7"/>
      <c r="S577" s="117">
        <v>576</v>
      </c>
      <c r="T577" s="118">
        <v>116470344978.38326</v>
      </c>
      <c r="U577" s="7"/>
      <c r="V577" s="7"/>
      <c r="W577" s="7"/>
      <c r="X577" s="7"/>
    </row>
    <row r="578" spans="1:24" ht="15.5" x14ac:dyDescent="0.35">
      <c r="A578" s="7"/>
      <c r="B578" s="7"/>
      <c r="C578" s="7"/>
      <c r="D578" s="7"/>
      <c r="E578" s="7"/>
      <c r="F578" s="7"/>
      <c r="G578" s="7"/>
      <c r="H578" s="7"/>
      <c r="I578" s="7"/>
      <c r="J578" s="7"/>
      <c r="K578" s="7"/>
      <c r="L578" s="7"/>
      <c r="M578" s="7"/>
      <c r="N578" s="7"/>
      <c r="O578" s="7"/>
      <c r="P578" s="7"/>
      <c r="Q578" s="7"/>
      <c r="R578" s="7"/>
      <c r="S578" s="117">
        <v>577</v>
      </c>
      <c r="T578" s="118">
        <v>81404099149.829483</v>
      </c>
      <c r="U578" s="7"/>
      <c r="V578" s="7"/>
      <c r="W578" s="7"/>
      <c r="X578" s="7"/>
    </row>
    <row r="579" spans="1:24" ht="15.5" x14ac:dyDescent="0.35">
      <c r="A579" s="7"/>
      <c r="B579" s="7"/>
      <c r="C579" s="7"/>
      <c r="D579" s="7"/>
      <c r="E579" s="7"/>
      <c r="F579" s="7"/>
      <c r="G579" s="7"/>
      <c r="H579" s="7"/>
      <c r="I579" s="7"/>
      <c r="J579" s="7"/>
      <c r="K579" s="7"/>
      <c r="L579" s="7"/>
      <c r="M579" s="7"/>
      <c r="N579" s="7"/>
      <c r="O579" s="7"/>
      <c r="P579" s="7"/>
      <c r="Q579" s="7"/>
      <c r="R579" s="7"/>
      <c r="S579" s="117">
        <v>578</v>
      </c>
      <c r="T579" s="118">
        <v>109195924433.87988</v>
      </c>
      <c r="U579" s="7"/>
      <c r="V579" s="7"/>
      <c r="W579" s="7"/>
      <c r="X579" s="7"/>
    </row>
    <row r="580" spans="1:24" ht="15.5" x14ac:dyDescent="0.35">
      <c r="A580" s="7"/>
      <c r="B580" s="7"/>
      <c r="C580" s="7"/>
      <c r="D580" s="7"/>
      <c r="E580" s="7"/>
      <c r="F580" s="7"/>
      <c r="G580" s="7"/>
      <c r="H580" s="7"/>
      <c r="I580" s="7"/>
      <c r="J580" s="7"/>
      <c r="K580" s="7"/>
      <c r="L580" s="7"/>
      <c r="M580" s="7"/>
      <c r="N580" s="7"/>
      <c r="O580" s="7"/>
      <c r="P580" s="7"/>
      <c r="Q580" s="7"/>
      <c r="R580" s="7"/>
      <c r="S580" s="117">
        <v>579</v>
      </c>
      <c r="T580" s="118">
        <v>154174575207.33167</v>
      </c>
      <c r="U580" s="7"/>
      <c r="V580" s="7"/>
      <c r="W580" s="7"/>
      <c r="X580" s="7"/>
    </row>
    <row r="581" spans="1:24" ht="15.5" x14ac:dyDescent="0.35">
      <c r="A581" s="7"/>
      <c r="B581" s="7"/>
      <c r="C581" s="7"/>
      <c r="D581" s="7"/>
      <c r="E581" s="7"/>
      <c r="F581" s="7"/>
      <c r="G581" s="7"/>
      <c r="H581" s="7"/>
      <c r="I581" s="7"/>
      <c r="J581" s="7"/>
      <c r="K581" s="7"/>
      <c r="L581" s="7"/>
      <c r="M581" s="7"/>
      <c r="N581" s="7"/>
      <c r="O581" s="7"/>
      <c r="P581" s="7"/>
      <c r="Q581" s="7"/>
      <c r="R581" s="7"/>
      <c r="S581" s="117">
        <v>580</v>
      </c>
      <c r="T581" s="118">
        <v>110009107992.89474</v>
      </c>
      <c r="U581" s="7"/>
      <c r="V581" s="7"/>
      <c r="W581" s="7"/>
      <c r="X581" s="7"/>
    </row>
    <row r="582" spans="1:24" ht="15.5" x14ac:dyDescent="0.35">
      <c r="A582" s="7"/>
      <c r="B582" s="7"/>
      <c r="C582" s="7"/>
      <c r="D582" s="7"/>
      <c r="E582" s="7"/>
      <c r="F582" s="7"/>
      <c r="G582" s="7"/>
      <c r="H582" s="7"/>
      <c r="I582" s="7"/>
      <c r="J582" s="7"/>
      <c r="K582" s="7"/>
      <c r="L582" s="7"/>
      <c r="M582" s="7"/>
      <c r="N582" s="7"/>
      <c r="O582" s="7"/>
      <c r="P582" s="7"/>
      <c r="Q582" s="7"/>
      <c r="R582" s="7"/>
      <c r="S582" s="117">
        <v>581</v>
      </c>
      <c r="T582" s="118">
        <v>99247452273.89917</v>
      </c>
      <c r="U582" s="7"/>
      <c r="V582" s="7"/>
      <c r="W582" s="7"/>
      <c r="X582" s="7"/>
    </row>
    <row r="583" spans="1:24" ht="15.5" x14ac:dyDescent="0.35">
      <c r="A583" s="7"/>
      <c r="B583" s="7"/>
      <c r="C583" s="7"/>
      <c r="D583" s="7"/>
      <c r="E583" s="7"/>
      <c r="F583" s="7"/>
      <c r="G583" s="7"/>
      <c r="H583" s="7"/>
      <c r="I583" s="7"/>
      <c r="J583" s="7"/>
      <c r="K583" s="7"/>
      <c r="L583" s="7"/>
      <c r="M583" s="7"/>
      <c r="N583" s="7"/>
      <c r="O583" s="7"/>
      <c r="P583" s="7"/>
      <c r="Q583" s="7"/>
      <c r="R583" s="7"/>
      <c r="S583" s="117">
        <v>582</v>
      </c>
      <c r="T583" s="118">
        <v>71401152921.729431</v>
      </c>
      <c r="U583" s="7"/>
      <c r="V583" s="7"/>
      <c r="W583" s="7"/>
      <c r="X583" s="7"/>
    </row>
    <row r="584" spans="1:24" ht="15.5" x14ac:dyDescent="0.35">
      <c r="A584" s="7"/>
      <c r="B584" s="7"/>
      <c r="C584" s="7"/>
      <c r="D584" s="7"/>
      <c r="E584" s="7"/>
      <c r="F584" s="7"/>
      <c r="G584" s="7"/>
      <c r="H584" s="7"/>
      <c r="I584" s="7"/>
      <c r="J584" s="7"/>
      <c r="K584" s="7"/>
      <c r="L584" s="7"/>
      <c r="M584" s="7"/>
      <c r="N584" s="7"/>
      <c r="O584" s="7"/>
      <c r="P584" s="7"/>
      <c r="Q584" s="7"/>
      <c r="R584" s="7"/>
      <c r="S584" s="117">
        <v>583</v>
      </c>
      <c r="T584" s="118">
        <v>59094908116.989075</v>
      </c>
      <c r="U584" s="7"/>
      <c r="V584" s="7"/>
      <c r="W584" s="7"/>
      <c r="X584" s="7"/>
    </row>
    <row r="585" spans="1:24" ht="15.5" x14ac:dyDescent="0.35">
      <c r="A585" s="7"/>
      <c r="B585" s="7"/>
      <c r="C585" s="7"/>
      <c r="D585" s="7"/>
      <c r="E585" s="7"/>
      <c r="F585" s="7"/>
      <c r="G585" s="7"/>
      <c r="H585" s="7"/>
      <c r="I585" s="7"/>
      <c r="J585" s="7"/>
      <c r="K585" s="7"/>
      <c r="L585" s="7"/>
      <c r="M585" s="7"/>
      <c r="N585" s="7"/>
      <c r="O585" s="7"/>
      <c r="P585" s="7"/>
      <c r="Q585" s="7"/>
      <c r="R585" s="7"/>
      <c r="S585" s="117">
        <v>584</v>
      </c>
      <c r="T585" s="118">
        <v>89039496768.05658</v>
      </c>
      <c r="U585" s="7"/>
      <c r="V585" s="7"/>
      <c r="W585" s="7"/>
      <c r="X585" s="7"/>
    </row>
    <row r="586" spans="1:24" ht="15.5" x14ac:dyDescent="0.35">
      <c r="A586" s="7"/>
      <c r="B586" s="7"/>
      <c r="C586" s="7"/>
      <c r="D586" s="7"/>
      <c r="E586" s="7"/>
      <c r="F586" s="7"/>
      <c r="G586" s="7"/>
      <c r="H586" s="7"/>
      <c r="I586" s="7"/>
      <c r="J586" s="7"/>
      <c r="K586" s="7"/>
      <c r="L586" s="7"/>
      <c r="M586" s="7"/>
      <c r="N586" s="7"/>
      <c r="O586" s="7"/>
      <c r="P586" s="7"/>
      <c r="Q586" s="7"/>
      <c r="R586" s="7"/>
      <c r="S586" s="117">
        <v>585</v>
      </c>
      <c r="T586" s="118">
        <v>95692886064.695892</v>
      </c>
      <c r="U586" s="7"/>
      <c r="V586" s="7"/>
      <c r="W586" s="7"/>
      <c r="X586" s="7"/>
    </row>
    <row r="587" spans="1:24" ht="15.5" x14ac:dyDescent="0.35">
      <c r="A587" s="7"/>
      <c r="B587" s="7"/>
      <c r="C587" s="7"/>
      <c r="D587" s="7"/>
      <c r="E587" s="7"/>
      <c r="F587" s="7"/>
      <c r="G587" s="7"/>
      <c r="H587" s="7"/>
      <c r="I587" s="7"/>
      <c r="J587" s="7"/>
      <c r="K587" s="7"/>
      <c r="L587" s="7"/>
      <c r="M587" s="7"/>
      <c r="N587" s="7"/>
      <c r="O587" s="7"/>
      <c r="P587" s="7"/>
      <c r="Q587" s="7"/>
      <c r="R587" s="7"/>
      <c r="S587" s="117">
        <v>586</v>
      </c>
      <c r="T587" s="118">
        <v>61127526590.02861</v>
      </c>
      <c r="U587" s="7"/>
      <c r="V587" s="7"/>
      <c r="W587" s="7"/>
      <c r="X587" s="7"/>
    </row>
    <row r="588" spans="1:24" ht="15.5" x14ac:dyDescent="0.35">
      <c r="A588" s="7"/>
      <c r="B588" s="7"/>
      <c r="C588" s="7"/>
      <c r="D588" s="7"/>
      <c r="E588" s="7"/>
      <c r="F588" s="7"/>
      <c r="G588" s="7"/>
      <c r="H588" s="7"/>
      <c r="I588" s="7"/>
      <c r="J588" s="7"/>
      <c r="K588" s="7"/>
      <c r="L588" s="7"/>
      <c r="M588" s="7"/>
      <c r="N588" s="7"/>
      <c r="O588" s="7"/>
      <c r="P588" s="7"/>
      <c r="Q588" s="7"/>
      <c r="R588" s="7"/>
      <c r="S588" s="117">
        <v>587</v>
      </c>
      <c r="T588" s="118">
        <v>101071176160.29034</v>
      </c>
      <c r="U588" s="7"/>
      <c r="V588" s="7"/>
      <c r="W588" s="7"/>
      <c r="X588" s="7"/>
    </row>
    <row r="589" spans="1:24" ht="15.5" x14ac:dyDescent="0.35">
      <c r="A589" s="7"/>
      <c r="B589" s="7"/>
      <c r="C589" s="7"/>
      <c r="D589" s="7"/>
      <c r="E589" s="7"/>
      <c r="F589" s="7"/>
      <c r="G589" s="7"/>
      <c r="H589" s="7"/>
      <c r="I589" s="7"/>
      <c r="J589" s="7"/>
      <c r="K589" s="7"/>
      <c r="L589" s="7"/>
      <c r="M589" s="7"/>
      <c r="N589" s="7"/>
      <c r="O589" s="7"/>
      <c r="P589" s="7"/>
      <c r="Q589" s="7"/>
      <c r="R589" s="7"/>
      <c r="S589" s="117">
        <v>588</v>
      </c>
      <c r="T589" s="118">
        <v>117464251837.31195</v>
      </c>
      <c r="U589" s="7"/>
      <c r="V589" s="7"/>
      <c r="W589" s="7"/>
      <c r="X589" s="7"/>
    </row>
    <row r="590" spans="1:24" ht="15.5" x14ac:dyDescent="0.35">
      <c r="A590" s="7"/>
      <c r="B590" s="7"/>
      <c r="C590" s="7"/>
      <c r="D590" s="7"/>
      <c r="E590" s="7"/>
      <c r="F590" s="7"/>
      <c r="G590" s="7"/>
      <c r="H590" s="7"/>
      <c r="I590" s="7"/>
      <c r="J590" s="7"/>
      <c r="K590" s="7"/>
      <c r="L590" s="7"/>
      <c r="M590" s="7"/>
      <c r="N590" s="7"/>
      <c r="O590" s="7"/>
      <c r="P590" s="7"/>
      <c r="Q590" s="7"/>
      <c r="R590" s="7"/>
      <c r="S590" s="117">
        <v>589</v>
      </c>
      <c r="T590" s="118">
        <v>95672896455.641052</v>
      </c>
      <c r="U590" s="7"/>
      <c r="V590" s="7"/>
      <c r="W590" s="7"/>
      <c r="X590" s="7"/>
    </row>
    <row r="591" spans="1:24" ht="15.5" x14ac:dyDescent="0.35">
      <c r="A591" s="7"/>
      <c r="B591" s="7"/>
      <c r="C591" s="7"/>
      <c r="D591" s="7"/>
      <c r="E591" s="7"/>
      <c r="F591" s="7"/>
      <c r="G591" s="7"/>
      <c r="H591" s="7"/>
      <c r="I591" s="7"/>
      <c r="J591" s="7"/>
      <c r="K591" s="7"/>
      <c r="L591" s="7"/>
      <c r="M591" s="7"/>
      <c r="N591" s="7"/>
      <c r="O591" s="7"/>
      <c r="P591" s="7"/>
      <c r="Q591" s="7"/>
      <c r="R591" s="7"/>
      <c r="S591" s="117">
        <v>590</v>
      </c>
      <c r="T591" s="118">
        <v>73700700972.299454</v>
      </c>
      <c r="U591" s="7"/>
      <c r="V591" s="7"/>
      <c r="W591" s="7"/>
      <c r="X591" s="7"/>
    </row>
    <row r="592" spans="1:24" ht="15.5" x14ac:dyDescent="0.35">
      <c r="A592" s="7"/>
      <c r="B592" s="7"/>
      <c r="C592" s="7"/>
      <c r="D592" s="7"/>
      <c r="E592" s="7"/>
      <c r="F592" s="7"/>
      <c r="G592" s="7"/>
      <c r="H592" s="7"/>
      <c r="I592" s="7"/>
      <c r="J592" s="7"/>
      <c r="K592" s="7"/>
      <c r="L592" s="7"/>
      <c r="M592" s="7"/>
      <c r="N592" s="7"/>
      <c r="O592" s="7"/>
      <c r="P592" s="7"/>
      <c r="Q592" s="7"/>
      <c r="R592" s="7"/>
      <c r="S592" s="117">
        <v>591</v>
      </c>
      <c r="T592" s="118">
        <v>64979966454.584175</v>
      </c>
      <c r="U592" s="7"/>
      <c r="V592" s="7"/>
      <c r="W592" s="7"/>
      <c r="X592" s="7"/>
    </row>
    <row r="593" spans="1:24" ht="15.5" x14ac:dyDescent="0.35">
      <c r="A593" s="7"/>
      <c r="B593" s="7"/>
      <c r="C593" s="7"/>
      <c r="D593" s="7"/>
      <c r="E593" s="7"/>
      <c r="F593" s="7"/>
      <c r="G593" s="7"/>
      <c r="H593" s="7"/>
      <c r="I593" s="7"/>
      <c r="J593" s="7"/>
      <c r="K593" s="7"/>
      <c r="L593" s="7"/>
      <c r="M593" s="7"/>
      <c r="N593" s="7"/>
      <c r="O593" s="7"/>
      <c r="P593" s="7"/>
      <c r="Q593" s="7"/>
      <c r="R593" s="7"/>
      <c r="S593" s="117">
        <v>592</v>
      </c>
      <c r="T593" s="118">
        <v>58852898442.034706</v>
      </c>
      <c r="U593" s="7"/>
      <c r="V593" s="7"/>
      <c r="W593" s="7"/>
      <c r="X593" s="7"/>
    </row>
    <row r="594" spans="1:24" ht="15.5" x14ac:dyDescent="0.35">
      <c r="A594" s="7"/>
      <c r="B594" s="7"/>
      <c r="C594" s="7"/>
      <c r="D594" s="7"/>
      <c r="E594" s="7"/>
      <c r="F594" s="7"/>
      <c r="G594" s="7"/>
      <c r="H594" s="7"/>
      <c r="I594" s="7"/>
      <c r="J594" s="7"/>
      <c r="K594" s="7"/>
      <c r="L594" s="7"/>
      <c r="M594" s="7"/>
      <c r="N594" s="7"/>
      <c r="O594" s="7"/>
      <c r="P594" s="7"/>
      <c r="Q594" s="7"/>
      <c r="R594" s="7"/>
      <c r="S594" s="117">
        <v>593</v>
      </c>
      <c r="T594" s="118">
        <v>88580681438.475464</v>
      </c>
      <c r="U594" s="7"/>
      <c r="V594" s="7"/>
      <c r="W594" s="7"/>
      <c r="X594" s="7"/>
    </row>
    <row r="595" spans="1:24" ht="15.5" x14ac:dyDescent="0.35">
      <c r="A595" s="7"/>
      <c r="B595" s="7"/>
      <c r="C595" s="7"/>
      <c r="D595" s="7"/>
      <c r="E595" s="7"/>
      <c r="F595" s="7"/>
      <c r="G595" s="7"/>
      <c r="H595" s="7"/>
      <c r="I595" s="7"/>
      <c r="J595" s="7"/>
      <c r="K595" s="7"/>
      <c r="L595" s="7"/>
      <c r="M595" s="7"/>
      <c r="N595" s="7"/>
      <c r="O595" s="7"/>
      <c r="P595" s="7"/>
      <c r="Q595" s="7"/>
      <c r="R595" s="7"/>
      <c r="S595" s="117">
        <v>594</v>
      </c>
      <c r="T595" s="118">
        <v>134955348492.06288</v>
      </c>
      <c r="U595" s="7"/>
      <c r="V595" s="7"/>
      <c r="W595" s="7"/>
      <c r="X595" s="7"/>
    </row>
    <row r="596" spans="1:24" ht="15.5" x14ac:dyDescent="0.35">
      <c r="A596" s="7"/>
      <c r="B596" s="7"/>
      <c r="C596" s="7"/>
      <c r="D596" s="7"/>
      <c r="E596" s="7"/>
      <c r="F596" s="7"/>
      <c r="G596" s="7"/>
      <c r="H596" s="7"/>
      <c r="I596" s="7"/>
      <c r="J596" s="7"/>
      <c r="K596" s="7"/>
      <c r="L596" s="7"/>
      <c r="M596" s="7"/>
      <c r="N596" s="7"/>
      <c r="O596" s="7"/>
      <c r="P596" s="7"/>
      <c r="Q596" s="7"/>
      <c r="R596" s="7"/>
      <c r="S596" s="117">
        <v>595</v>
      </c>
      <c r="T596" s="118">
        <v>55076011017.419968</v>
      </c>
      <c r="U596" s="7"/>
      <c r="V596" s="7"/>
      <c r="W596" s="7"/>
      <c r="X596" s="7"/>
    </row>
    <row r="597" spans="1:24" ht="15.5" x14ac:dyDescent="0.35">
      <c r="A597" s="7"/>
      <c r="B597" s="7"/>
      <c r="C597" s="7"/>
      <c r="D597" s="7"/>
      <c r="E597" s="7"/>
      <c r="F597" s="7"/>
      <c r="G597" s="7"/>
      <c r="H597" s="7"/>
      <c r="I597" s="7"/>
      <c r="J597" s="7"/>
      <c r="K597" s="7"/>
      <c r="L597" s="7"/>
      <c r="M597" s="7"/>
      <c r="N597" s="7"/>
      <c r="O597" s="7"/>
      <c r="P597" s="7"/>
      <c r="Q597" s="7"/>
      <c r="R597" s="7"/>
      <c r="S597" s="117">
        <v>596</v>
      </c>
      <c r="T597" s="118">
        <v>92240791758.833847</v>
      </c>
      <c r="U597" s="7"/>
      <c r="V597" s="7"/>
      <c r="W597" s="7"/>
      <c r="X597" s="7"/>
    </row>
    <row r="598" spans="1:24" ht="15.5" x14ac:dyDescent="0.35">
      <c r="A598" s="7"/>
      <c r="B598" s="7"/>
      <c r="C598" s="7"/>
      <c r="D598" s="7"/>
      <c r="E598" s="7"/>
      <c r="F598" s="7"/>
      <c r="G598" s="7"/>
      <c r="H598" s="7"/>
      <c r="I598" s="7"/>
      <c r="J598" s="7"/>
      <c r="K598" s="7"/>
      <c r="L598" s="7"/>
      <c r="M598" s="7"/>
      <c r="N598" s="7"/>
      <c r="O598" s="7"/>
      <c r="P598" s="7"/>
      <c r="Q598" s="7"/>
      <c r="R598" s="7"/>
      <c r="S598" s="117">
        <v>597</v>
      </c>
      <c r="T598" s="118">
        <v>103437021225.12582</v>
      </c>
      <c r="U598" s="7"/>
      <c r="V598" s="7"/>
      <c r="W598" s="7"/>
      <c r="X598" s="7"/>
    </row>
    <row r="599" spans="1:24" ht="15.5" x14ac:dyDescent="0.35">
      <c r="A599" s="7"/>
      <c r="B599" s="7"/>
      <c r="C599" s="7"/>
      <c r="D599" s="7"/>
      <c r="E599" s="7"/>
      <c r="F599" s="7"/>
      <c r="G599" s="7"/>
      <c r="H599" s="7"/>
      <c r="I599" s="7"/>
      <c r="J599" s="7"/>
      <c r="K599" s="7"/>
      <c r="L599" s="7"/>
      <c r="M599" s="7"/>
      <c r="N599" s="7"/>
      <c r="O599" s="7"/>
      <c r="P599" s="7"/>
      <c r="Q599" s="7"/>
      <c r="R599" s="7"/>
      <c r="S599" s="117">
        <v>598</v>
      </c>
      <c r="T599" s="118">
        <v>109579331707.25035</v>
      </c>
      <c r="U599" s="7"/>
      <c r="V599" s="7"/>
      <c r="W599" s="7"/>
      <c r="X599" s="7"/>
    </row>
    <row r="600" spans="1:24" ht="15.5" x14ac:dyDescent="0.35">
      <c r="A600" s="7"/>
      <c r="B600" s="7"/>
      <c r="C600" s="7"/>
      <c r="D600" s="7"/>
      <c r="E600" s="7"/>
      <c r="F600" s="7"/>
      <c r="G600" s="7"/>
      <c r="H600" s="7"/>
      <c r="I600" s="7"/>
      <c r="J600" s="7"/>
      <c r="K600" s="7"/>
      <c r="L600" s="7"/>
      <c r="M600" s="7"/>
      <c r="N600" s="7"/>
      <c r="O600" s="7"/>
      <c r="P600" s="7"/>
      <c r="Q600" s="7"/>
      <c r="R600" s="7"/>
      <c r="S600" s="117">
        <v>599</v>
      </c>
      <c r="T600" s="118">
        <v>81138387806.842682</v>
      </c>
      <c r="U600" s="7"/>
      <c r="V600" s="7"/>
      <c r="W600" s="7"/>
      <c r="X600" s="7"/>
    </row>
    <row r="601" spans="1:24" ht="15.5" x14ac:dyDescent="0.35">
      <c r="A601" s="7"/>
      <c r="B601" s="7"/>
      <c r="C601" s="7"/>
      <c r="D601" s="7"/>
      <c r="E601" s="7"/>
      <c r="F601" s="7"/>
      <c r="G601" s="7"/>
      <c r="H601" s="7"/>
      <c r="I601" s="7"/>
      <c r="J601" s="7"/>
      <c r="K601" s="7"/>
      <c r="L601" s="7"/>
      <c r="M601" s="7"/>
      <c r="N601" s="7"/>
      <c r="O601" s="7"/>
      <c r="P601" s="7"/>
      <c r="Q601" s="7"/>
      <c r="R601" s="7"/>
      <c r="S601" s="117">
        <v>600</v>
      </c>
      <c r="T601" s="118">
        <v>83425471418.152435</v>
      </c>
      <c r="U601" s="7"/>
      <c r="V601" s="7"/>
      <c r="W601" s="7"/>
      <c r="X601" s="7"/>
    </row>
    <row r="602" spans="1:24" ht="15.5" x14ac:dyDescent="0.35">
      <c r="A602" s="7"/>
      <c r="B602" s="7"/>
      <c r="C602" s="7"/>
      <c r="D602" s="7"/>
      <c r="E602" s="7"/>
      <c r="F602" s="7"/>
      <c r="G602" s="7"/>
      <c r="H602" s="7"/>
      <c r="I602" s="7"/>
      <c r="J602" s="7"/>
      <c r="K602" s="7"/>
      <c r="L602" s="7"/>
      <c r="M602" s="7"/>
      <c r="N602" s="7"/>
      <c r="O602" s="7"/>
      <c r="P602" s="7"/>
      <c r="Q602" s="7"/>
      <c r="R602" s="7"/>
      <c r="S602" s="117">
        <v>601</v>
      </c>
      <c r="T602" s="118">
        <v>175260207569.84702</v>
      </c>
      <c r="U602" s="7"/>
      <c r="V602" s="7"/>
      <c r="W602" s="7"/>
      <c r="X602" s="7"/>
    </row>
    <row r="603" spans="1:24" ht="15.5" x14ac:dyDescent="0.35">
      <c r="A603" s="7"/>
      <c r="B603" s="7"/>
      <c r="C603" s="7"/>
      <c r="D603" s="7"/>
      <c r="E603" s="7"/>
      <c r="F603" s="7"/>
      <c r="G603" s="7"/>
      <c r="H603" s="7"/>
      <c r="I603" s="7"/>
      <c r="J603" s="7"/>
      <c r="K603" s="7"/>
      <c r="L603" s="7"/>
      <c r="M603" s="7"/>
      <c r="N603" s="7"/>
      <c r="O603" s="7"/>
      <c r="P603" s="7"/>
      <c r="Q603" s="7"/>
      <c r="R603" s="7"/>
      <c r="S603" s="117">
        <v>602</v>
      </c>
      <c r="T603" s="118">
        <v>127358988855.29968</v>
      </c>
      <c r="U603" s="7"/>
      <c r="V603" s="7"/>
      <c r="W603" s="7"/>
      <c r="X603" s="7"/>
    </row>
    <row r="604" spans="1:24" ht="15.5" x14ac:dyDescent="0.35">
      <c r="A604" s="7"/>
      <c r="B604" s="7"/>
      <c r="C604" s="7"/>
      <c r="D604" s="7"/>
      <c r="E604" s="7"/>
      <c r="F604" s="7"/>
      <c r="G604" s="7"/>
      <c r="H604" s="7"/>
      <c r="I604" s="7"/>
      <c r="J604" s="7"/>
      <c r="K604" s="7"/>
      <c r="L604" s="7"/>
      <c r="M604" s="7"/>
      <c r="N604" s="7"/>
      <c r="O604" s="7"/>
      <c r="P604" s="7"/>
      <c r="Q604" s="7"/>
      <c r="R604" s="7"/>
      <c r="S604" s="117">
        <v>603</v>
      </c>
      <c r="T604" s="118">
        <v>106771535050.14474</v>
      </c>
      <c r="U604" s="7"/>
      <c r="V604" s="7"/>
      <c r="W604" s="7"/>
      <c r="X604" s="7"/>
    </row>
    <row r="605" spans="1:24" ht="15.5" x14ac:dyDescent="0.35">
      <c r="A605" s="7"/>
      <c r="B605" s="7"/>
      <c r="C605" s="7"/>
      <c r="D605" s="7"/>
      <c r="E605" s="7"/>
      <c r="F605" s="7"/>
      <c r="G605" s="7"/>
      <c r="H605" s="7"/>
      <c r="I605" s="7"/>
      <c r="J605" s="7"/>
      <c r="K605" s="7"/>
      <c r="L605" s="7"/>
      <c r="M605" s="7"/>
      <c r="N605" s="7"/>
      <c r="O605" s="7"/>
      <c r="P605" s="7"/>
      <c r="Q605" s="7"/>
      <c r="R605" s="7"/>
      <c r="S605" s="117">
        <v>604</v>
      </c>
      <c r="T605" s="118">
        <v>86352971593.356888</v>
      </c>
      <c r="U605" s="7"/>
      <c r="V605" s="7"/>
      <c r="W605" s="7"/>
      <c r="X605" s="7"/>
    </row>
    <row r="606" spans="1:24" ht="15.5" x14ac:dyDescent="0.35">
      <c r="A606" s="7"/>
      <c r="B606" s="7"/>
      <c r="C606" s="7"/>
      <c r="D606" s="7"/>
      <c r="E606" s="7"/>
      <c r="F606" s="7"/>
      <c r="G606" s="7"/>
      <c r="H606" s="7"/>
      <c r="I606" s="7"/>
      <c r="J606" s="7"/>
      <c r="K606" s="7"/>
      <c r="L606" s="7"/>
      <c r="M606" s="7"/>
      <c r="N606" s="7"/>
      <c r="O606" s="7"/>
      <c r="P606" s="7"/>
      <c r="Q606" s="7"/>
      <c r="R606" s="7"/>
      <c r="S606" s="117">
        <v>605</v>
      </c>
      <c r="T606" s="118">
        <v>68621007333.812988</v>
      </c>
      <c r="U606" s="7"/>
      <c r="V606" s="7"/>
      <c r="W606" s="7"/>
      <c r="X606" s="7"/>
    </row>
    <row r="607" spans="1:24" ht="15.5" x14ac:dyDescent="0.35">
      <c r="A607" s="7"/>
      <c r="B607" s="7"/>
      <c r="C607" s="7"/>
      <c r="D607" s="7"/>
      <c r="E607" s="7"/>
      <c r="F607" s="7"/>
      <c r="G607" s="7"/>
      <c r="H607" s="7"/>
      <c r="I607" s="7"/>
      <c r="J607" s="7"/>
      <c r="K607" s="7"/>
      <c r="L607" s="7"/>
      <c r="M607" s="7"/>
      <c r="N607" s="7"/>
      <c r="O607" s="7"/>
      <c r="P607" s="7"/>
      <c r="Q607" s="7"/>
      <c r="R607" s="7"/>
      <c r="S607" s="117">
        <v>606</v>
      </c>
      <c r="T607" s="118">
        <v>105712379659.04889</v>
      </c>
      <c r="U607" s="7"/>
      <c r="V607" s="7"/>
      <c r="W607" s="7"/>
      <c r="X607" s="7"/>
    </row>
    <row r="608" spans="1:24" ht="15.5" x14ac:dyDescent="0.35">
      <c r="A608" s="7"/>
      <c r="B608" s="7"/>
      <c r="C608" s="7"/>
      <c r="D608" s="7"/>
      <c r="E608" s="7"/>
      <c r="F608" s="7"/>
      <c r="G608" s="7"/>
      <c r="H608" s="7"/>
      <c r="I608" s="7"/>
      <c r="J608" s="7"/>
      <c r="K608" s="7"/>
      <c r="L608" s="7"/>
      <c r="M608" s="7"/>
      <c r="N608" s="7"/>
      <c r="O608" s="7"/>
      <c r="P608" s="7"/>
      <c r="Q608" s="7"/>
      <c r="R608" s="7"/>
      <c r="S608" s="117">
        <v>607</v>
      </c>
      <c r="T608" s="118">
        <v>67928926228.788971</v>
      </c>
      <c r="U608" s="7"/>
      <c r="V608" s="7"/>
      <c r="W608" s="7"/>
      <c r="X608" s="7"/>
    </row>
    <row r="609" spans="1:24" ht="15.5" x14ac:dyDescent="0.35">
      <c r="A609" s="7"/>
      <c r="B609" s="7"/>
      <c r="C609" s="7"/>
      <c r="D609" s="7"/>
      <c r="E609" s="7"/>
      <c r="F609" s="7"/>
      <c r="G609" s="7"/>
      <c r="H609" s="7"/>
      <c r="I609" s="7"/>
      <c r="J609" s="7"/>
      <c r="K609" s="7"/>
      <c r="L609" s="7"/>
      <c r="M609" s="7"/>
      <c r="N609" s="7"/>
      <c r="O609" s="7"/>
      <c r="P609" s="7"/>
      <c r="Q609" s="7"/>
      <c r="R609" s="7"/>
      <c r="S609" s="117">
        <v>608</v>
      </c>
      <c r="T609" s="118">
        <v>99561484605.375351</v>
      </c>
      <c r="U609" s="7"/>
      <c r="V609" s="7"/>
      <c r="W609" s="7"/>
      <c r="X609" s="7"/>
    </row>
    <row r="610" spans="1:24" ht="15.5" x14ac:dyDescent="0.35">
      <c r="A610" s="7"/>
      <c r="B610" s="7"/>
      <c r="C610" s="7"/>
      <c r="D610" s="7"/>
      <c r="E610" s="7"/>
      <c r="F610" s="7"/>
      <c r="G610" s="7"/>
      <c r="H610" s="7"/>
      <c r="I610" s="7"/>
      <c r="J610" s="7"/>
      <c r="K610" s="7"/>
      <c r="L610" s="7"/>
      <c r="M610" s="7"/>
      <c r="N610" s="7"/>
      <c r="O610" s="7"/>
      <c r="P610" s="7"/>
      <c r="Q610" s="7"/>
      <c r="R610" s="7"/>
      <c r="S610" s="117">
        <v>609</v>
      </c>
      <c r="T610" s="118">
        <v>102958191565.65982</v>
      </c>
      <c r="U610" s="7"/>
      <c r="V610" s="7"/>
      <c r="W610" s="7"/>
      <c r="X610" s="7"/>
    </row>
    <row r="611" spans="1:24" ht="15.5" x14ac:dyDescent="0.35">
      <c r="A611" s="7"/>
      <c r="B611" s="7"/>
      <c r="C611" s="7"/>
      <c r="D611" s="7"/>
      <c r="E611" s="7"/>
      <c r="F611" s="7"/>
      <c r="G611" s="7"/>
      <c r="H611" s="7"/>
      <c r="I611" s="7"/>
      <c r="J611" s="7"/>
      <c r="K611" s="7"/>
      <c r="L611" s="7"/>
      <c r="M611" s="7"/>
      <c r="N611" s="7"/>
      <c r="O611" s="7"/>
      <c r="P611" s="7"/>
      <c r="Q611" s="7"/>
      <c r="R611" s="7"/>
      <c r="S611" s="117">
        <v>610</v>
      </c>
      <c r="T611" s="118">
        <v>120084712327.80511</v>
      </c>
      <c r="U611" s="7"/>
      <c r="V611" s="7"/>
      <c r="W611" s="7"/>
      <c r="X611" s="7"/>
    </row>
    <row r="612" spans="1:24" ht="15.5" x14ac:dyDescent="0.35">
      <c r="A612" s="7"/>
      <c r="B612" s="7"/>
      <c r="C612" s="7"/>
      <c r="D612" s="7"/>
      <c r="E612" s="7"/>
      <c r="F612" s="7"/>
      <c r="G612" s="7"/>
      <c r="H612" s="7"/>
      <c r="I612" s="7"/>
      <c r="J612" s="7"/>
      <c r="K612" s="7"/>
      <c r="L612" s="7"/>
      <c r="M612" s="7"/>
      <c r="N612" s="7"/>
      <c r="O612" s="7"/>
      <c r="P612" s="7"/>
      <c r="Q612" s="7"/>
      <c r="R612" s="7"/>
      <c r="S612" s="117">
        <v>611</v>
      </c>
      <c r="T612" s="118">
        <v>90761086939.043793</v>
      </c>
      <c r="U612" s="7"/>
      <c r="V612" s="7"/>
      <c r="W612" s="7"/>
      <c r="X612" s="7"/>
    </row>
    <row r="613" spans="1:24" ht="15.5" x14ac:dyDescent="0.35">
      <c r="A613" s="7"/>
      <c r="B613" s="7"/>
      <c r="C613" s="7"/>
      <c r="D613" s="7"/>
      <c r="E613" s="7"/>
      <c r="F613" s="7"/>
      <c r="G613" s="7"/>
      <c r="H613" s="7"/>
      <c r="I613" s="7"/>
      <c r="J613" s="7"/>
      <c r="K613" s="7"/>
      <c r="L613" s="7"/>
      <c r="M613" s="7"/>
      <c r="N613" s="7"/>
      <c r="O613" s="7"/>
      <c r="P613" s="7"/>
      <c r="Q613" s="7"/>
      <c r="R613" s="7"/>
      <c r="S613" s="117">
        <v>612</v>
      </c>
      <c r="T613" s="118">
        <v>122256907233.23923</v>
      </c>
      <c r="U613" s="7"/>
      <c r="V613" s="7"/>
      <c r="W613" s="7"/>
      <c r="X613" s="7"/>
    </row>
    <row r="614" spans="1:24" ht="15.5" x14ac:dyDescent="0.35">
      <c r="A614" s="7"/>
      <c r="B614" s="7"/>
      <c r="C614" s="7"/>
      <c r="D614" s="7"/>
      <c r="E614" s="7"/>
      <c r="F614" s="7"/>
      <c r="G614" s="7"/>
      <c r="H614" s="7"/>
      <c r="I614" s="7"/>
      <c r="J614" s="7"/>
      <c r="K614" s="7"/>
      <c r="L614" s="7"/>
      <c r="M614" s="7"/>
      <c r="N614" s="7"/>
      <c r="O614" s="7"/>
      <c r="P614" s="7"/>
      <c r="Q614" s="7"/>
      <c r="R614" s="7"/>
      <c r="S614" s="117">
        <v>613</v>
      </c>
      <c r="T614" s="118">
        <v>157373623890.50171</v>
      </c>
      <c r="U614" s="7"/>
      <c r="V614" s="7"/>
      <c r="W614" s="7"/>
      <c r="X614" s="7"/>
    </row>
    <row r="615" spans="1:24" ht="15.5" x14ac:dyDescent="0.35">
      <c r="A615" s="7"/>
      <c r="B615" s="7"/>
      <c r="C615" s="7"/>
      <c r="D615" s="7"/>
      <c r="E615" s="7"/>
      <c r="F615" s="7"/>
      <c r="G615" s="7"/>
      <c r="H615" s="7"/>
      <c r="I615" s="7"/>
      <c r="J615" s="7"/>
      <c r="K615" s="7"/>
      <c r="L615" s="7"/>
      <c r="M615" s="7"/>
      <c r="N615" s="7"/>
      <c r="O615" s="7"/>
      <c r="P615" s="7"/>
      <c r="Q615" s="7"/>
      <c r="R615" s="7"/>
      <c r="S615" s="117">
        <v>614</v>
      </c>
      <c r="T615" s="118">
        <v>84838298564.866364</v>
      </c>
      <c r="U615" s="7"/>
      <c r="V615" s="7"/>
      <c r="W615" s="7"/>
      <c r="X615" s="7"/>
    </row>
    <row r="616" spans="1:24" ht="15.5" x14ac:dyDescent="0.35">
      <c r="A616" s="7"/>
      <c r="B616" s="7"/>
      <c r="C616" s="7"/>
      <c r="D616" s="7"/>
      <c r="E616" s="7"/>
      <c r="F616" s="7"/>
      <c r="G616" s="7"/>
      <c r="H616" s="7"/>
      <c r="I616" s="7"/>
      <c r="J616" s="7"/>
      <c r="K616" s="7"/>
      <c r="L616" s="7"/>
      <c r="M616" s="7"/>
      <c r="N616" s="7"/>
      <c r="O616" s="7"/>
      <c r="P616" s="7"/>
      <c r="Q616" s="7"/>
      <c r="R616" s="7"/>
      <c r="S616" s="117">
        <v>615</v>
      </c>
      <c r="T616" s="118">
        <v>80362964436.19574</v>
      </c>
      <c r="U616" s="7"/>
      <c r="V616" s="7"/>
      <c r="W616" s="7"/>
      <c r="X616" s="7"/>
    </row>
    <row r="617" spans="1:24" ht="15.5" x14ac:dyDescent="0.35">
      <c r="A617" s="7"/>
      <c r="B617" s="7"/>
      <c r="C617" s="7"/>
      <c r="D617" s="7"/>
      <c r="E617" s="7"/>
      <c r="F617" s="7"/>
      <c r="G617" s="7"/>
      <c r="H617" s="7"/>
      <c r="I617" s="7"/>
      <c r="J617" s="7"/>
      <c r="K617" s="7"/>
      <c r="L617" s="7"/>
      <c r="M617" s="7"/>
      <c r="N617" s="7"/>
      <c r="O617" s="7"/>
      <c r="P617" s="7"/>
      <c r="Q617" s="7"/>
      <c r="R617" s="7"/>
      <c r="S617" s="117">
        <v>616</v>
      </c>
      <c r="T617" s="118">
        <v>102118799269.2368</v>
      </c>
      <c r="U617" s="7"/>
      <c r="V617" s="7"/>
      <c r="W617" s="7"/>
      <c r="X617" s="7"/>
    </row>
    <row r="618" spans="1:24" ht="15.5" x14ac:dyDescent="0.35">
      <c r="A618" s="7"/>
      <c r="B618" s="7"/>
      <c r="C618" s="7"/>
      <c r="D618" s="7"/>
      <c r="E618" s="7"/>
      <c r="F618" s="7"/>
      <c r="G618" s="7"/>
      <c r="H618" s="7"/>
      <c r="I618" s="7"/>
      <c r="J618" s="7"/>
      <c r="K618" s="7"/>
      <c r="L618" s="7"/>
      <c r="M618" s="7"/>
      <c r="N618" s="7"/>
      <c r="O618" s="7"/>
      <c r="P618" s="7"/>
      <c r="Q618" s="7"/>
      <c r="R618" s="7"/>
      <c r="S618" s="117">
        <v>617</v>
      </c>
      <c r="T618" s="118">
        <v>77294232796.561111</v>
      </c>
      <c r="U618" s="7"/>
      <c r="V618" s="7"/>
      <c r="W618" s="7"/>
      <c r="X618" s="7"/>
    </row>
    <row r="619" spans="1:24" ht="15.5" x14ac:dyDescent="0.35">
      <c r="A619" s="7"/>
      <c r="B619" s="7"/>
      <c r="C619" s="7"/>
      <c r="D619" s="7"/>
      <c r="E619" s="7"/>
      <c r="F619" s="7"/>
      <c r="G619" s="7"/>
      <c r="H619" s="7"/>
      <c r="I619" s="7"/>
      <c r="J619" s="7"/>
      <c r="K619" s="7"/>
      <c r="L619" s="7"/>
      <c r="M619" s="7"/>
      <c r="N619" s="7"/>
      <c r="O619" s="7"/>
      <c r="P619" s="7"/>
      <c r="Q619" s="7"/>
      <c r="R619" s="7"/>
      <c r="S619" s="117">
        <v>618</v>
      </c>
      <c r="T619" s="118">
        <v>99024650092.467209</v>
      </c>
      <c r="U619" s="7"/>
      <c r="V619" s="7"/>
      <c r="W619" s="7"/>
      <c r="X619" s="7"/>
    </row>
    <row r="620" spans="1:24" ht="15.5" x14ac:dyDescent="0.35">
      <c r="A620" s="7"/>
      <c r="B620" s="7"/>
      <c r="C620" s="7"/>
      <c r="D620" s="7"/>
      <c r="E620" s="7"/>
      <c r="F620" s="7"/>
      <c r="G620" s="7"/>
      <c r="H620" s="7"/>
      <c r="I620" s="7"/>
      <c r="J620" s="7"/>
      <c r="K620" s="7"/>
      <c r="L620" s="7"/>
      <c r="M620" s="7"/>
      <c r="N620" s="7"/>
      <c r="O620" s="7"/>
      <c r="P620" s="7"/>
      <c r="Q620" s="7"/>
      <c r="R620" s="7"/>
      <c r="S620" s="117">
        <v>619</v>
      </c>
      <c r="T620" s="118">
        <v>67856867293.700546</v>
      </c>
      <c r="U620" s="7"/>
      <c r="V620" s="7"/>
      <c r="W620" s="7"/>
      <c r="X620" s="7"/>
    </row>
    <row r="621" spans="1:24" ht="15.5" x14ac:dyDescent="0.35">
      <c r="A621" s="7"/>
      <c r="B621" s="7"/>
      <c r="C621" s="7"/>
      <c r="D621" s="7"/>
      <c r="E621" s="7"/>
      <c r="F621" s="7"/>
      <c r="G621" s="7"/>
      <c r="H621" s="7"/>
      <c r="I621" s="7"/>
      <c r="J621" s="7"/>
      <c r="K621" s="7"/>
      <c r="L621" s="7"/>
      <c r="M621" s="7"/>
      <c r="N621" s="7"/>
      <c r="O621" s="7"/>
      <c r="P621" s="7"/>
      <c r="Q621" s="7"/>
      <c r="R621" s="7"/>
      <c r="S621" s="117">
        <v>620</v>
      </c>
      <c r="T621" s="118">
        <v>109104655920.08136</v>
      </c>
      <c r="U621" s="7"/>
      <c r="V621" s="7"/>
      <c r="W621" s="7"/>
      <c r="X621" s="7"/>
    </row>
    <row r="622" spans="1:24" ht="15.5" x14ac:dyDescent="0.35">
      <c r="A622" s="7"/>
      <c r="B622" s="7"/>
      <c r="C622" s="7"/>
      <c r="D622" s="7"/>
      <c r="E622" s="7"/>
      <c r="F622" s="7"/>
      <c r="G622" s="7"/>
      <c r="H622" s="7"/>
      <c r="I622" s="7"/>
      <c r="J622" s="7"/>
      <c r="K622" s="7"/>
      <c r="L622" s="7"/>
      <c r="M622" s="7"/>
      <c r="N622" s="7"/>
      <c r="O622" s="7"/>
      <c r="P622" s="7"/>
      <c r="Q622" s="7"/>
      <c r="R622" s="7"/>
      <c r="S622" s="117">
        <v>621</v>
      </c>
      <c r="T622" s="118">
        <v>73924923810.026917</v>
      </c>
      <c r="U622" s="7"/>
      <c r="V622" s="7"/>
      <c r="W622" s="7"/>
      <c r="X622" s="7"/>
    </row>
    <row r="623" spans="1:24" ht="15.5" x14ac:dyDescent="0.35">
      <c r="A623" s="7"/>
      <c r="B623" s="7"/>
      <c r="C623" s="7"/>
      <c r="D623" s="7"/>
      <c r="E623" s="7"/>
      <c r="F623" s="7"/>
      <c r="G623" s="7"/>
      <c r="H623" s="7"/>
      <c r="I623" s="7"/>
      <c r="J623" s="7"/>
      <c r="K623" s="7"/>
      <c r="L623" s="7"/>
      <c r="M623" s="7"/>
      <c r="N623" s="7"/>
      <c r="O623" s="7"/>
      <c r="P623" s="7"/>
      <c r="Q623" s="7"/>
      <c r="R623" s="7"/>
      <c r="S623" s="117">
        <v>622</v>
      </c>
      <c r="T623" s="118">
        <v>75261974844.973953</v>
      </c>
      <c r="U623" s="7"/>
      <c r="V623" s="7"/>
      <c r="W623" s="7"/>
      <c r="X623" s="7"/>
    </row>
    <row r="624" spans="1:24" ht="15.5" x14ac:dyDescent="0.35">
      <c r="A624" s="7"/>
      <c r="B624" s="7"/>
      <c r="C624" s="7"/>
      <c r="D624" s="7"/>
      <c r="E624" s="7"/>
      <c r="F624" s="7"/>
      <c r="G624" s="7"/>
      <c r="H624" s="7"/>
      <c r="I624" s="7"/>
      <c r="J624" s="7"/>
      <c r="K624" s="7"/>
      <c r="L624" s="7"/>
      <c r="M624" s="7"/>
      <c r="N624" s="7"/>
      <c r="O624" s="7"/>
      <c r="P624" s="7"/>
      <c r="Q624" s="7"/>
      <c r="R624" s="7"/>
      <c r="S624" s="117">
        <v>623</v>
      </c>
      <c r="T624" s="118">
        <v>166566090914.36923</v>
      </c>
      <c r="U624" s="7"/>
      <c r="V624" s="7"/>
      <c r="W624" s="7"/>
      <c r="X624" s="7"/>
    </row>
    <row r="625" spans="1:24" ht="15.5" x14ac:dyDescent="0.35">
      <c r="A625" s="7"/>
      <c r="B625" s="7"/>
      <c r="C625" s="7"/>
      <c r="D625" s="7"/>
      <c r="E625" s="7"/>
      <c r="F625" s="7"/>
      <c r="G625" s="7"/>
      <c r="H625" s="7"/>
      <c r="I625" s="7"/>
      <c r="J625" s="7"/>
      <c r="K625" s="7"/>
      <c r="L625" s="7"/>
      <c r="M625" s="7"/>
      <c r="N625" s="7"/>
      <c r="O625" s="7"/>
      <c r="P625" s="7"/>
      <c r="Q625" s="7"/>
      <c r="R625" s="7"/>
      <c r="S625" s="117">
        <v>624</v>
      </c>
      <c r="T625" s="118">
        <v>78997228251.186676</v>
      </c>
      <c r="U625" s="7"/>
      <c r="V625" s="7"/>
      <c r="W625" s="7"/>
      <c r="X625" s="7"/>
    </row>
    <row r="626" spans="1:24" ht="15.5" x14ac:dyDescent="0.35">
      <c r="A626" s="7"/>
      <c r="B626" s="7"/>
      <c r="C626" s="7"/>
      <c r="D626" s="7"/>
      <c r="E626" s="7"/>
      <c r="F626" s="7"/>
      <c r="G626" s="7"/>
      <c r="H626" s="7"/>
      <c r="I626" s="7"/>
      <c r="J626" s="7"/>
      <c r="K626" s="7"/>
      <c r="L626" s="7"/>
      <c r="M626" s="7"/>
      <c r="N626" s="7"/>
      <c r="O626" s="7"/>
      <c r="P626" s="7"/>
      <c r="Q626" s="7"/>
      <c r="R626" s="7"/>
      <c r="S626" s="117">
        <v>625</v>
      </c>
      <c r="T626" s="118">
        <v>113715401664.14633</v>
      </c>
      <c r="U626" s="7"/>
      <c r="V626" s="7"/>
      <c r="W626" s="7"/>
      <c r="X626" s="7"/>
    </row>
    <row r="627" spans="1:24" ht="15.5" x14ac:dyDescent="0.35">
      <c r="A627" s="7"/>
      <c r="B627" s="7"/>
      <c r="C627" s="7"/>
      <c r="D627" s="7"/>
      <c r="E627" s="7"/>
      <c r="F627" s="7"/>
      <c r="G627" s="7"/>
      <c r="H627" s="7"/>
      <c r="I627" s="7"/>
      <c r="J627" s="7"/>
      <c r="K627" s="7"/>
      <c r="L627" s="7"/>
      <c r="M627" s="7"/>
      <c r="N627" s="7"/>
      <c r="O627" s="7"/>
      <c r="P627" s="7"/>
      <c r="Q627" s="7"/>
      <c r="R627" s="7"/>
      <c r="S627" s="117">
        <v>626</v>
      </c>
      <c r="T627" s="118">
        <v>174712153197.51154</v>
      </c>
      <c r="U627" s="7"/>
      <c r="V627" s="7"/>
      <c r="W627" s="7"/>
      <c r="X627" s="7"/>
    </row>
    <row r="628" spans="1:24" ht="15.5" x14ac:dyDescent="0.35">
      <c r="A628" s="7"/>
      <c r="B628" s="7"/>
      <c r="C628" s="7"/>
      <c r="D628" s="7"/>
      <c r="E628" s="7"/>
      <c r="F628" s="7"/>
      <c r="G628" s="7"/>
      <c r="H628" s="7"/>
      <c r="I628" s="7"/>
      <c r="J628" s="7"/>
      <c r="K628" s="7"/>
      <c r="L628" s="7"/>
      <c r="M628" s="7"/>
      <c r="N628" s="7"/>
      <c r="O628" s="7"/>
      <c r="P628" s="7"/>
      <c r="Q628" s="7"/>
      <c r="R628" s="7"/>
      <c r="S628" s="117">
        <v>627</v>
      </c>
      <c r="T628" s="118">
        <v>100357801265.20444</v>
      </c>
      <c r="U628" s="7"/>
      <c r="V628" s="7"/>
      <c r="W628" s="7"/>
      <c r="X628" s="7"/>
    </row>
    <row r="629" spans="1:24" ht="15.5" x14ac:dyDescent="0.35">
      <c r="A629" s="7"/>
      <c r="B629" s="7"/>
      <c r="C629" s="7"/>
      <c r="D629" s="7"/>
      <c r="E629" s="7"/>
      <c r="F629" s="7"/>
      <c r="G629" s="7"/>
      <c r="H629" s="7"/>
      <c r="I629" s="7"/>
      <c r="J629" s="7"/>
      <c r="K629" s="7"/>
      <c r="L629" s="7"/>
      <c r="M629" s="7"/>
      <c r="N629" s="7"/>
      <c r="O629" s="7"/>
      <c r="P629" s="7"/>
      <c r="Q629" s="7"/>
      <c r="R629" s="7"/>
      <c r="S629" s="117">
        <v>628</v>
      </c>
      <c r="T629" s="118">
        <v>116627897738.92099</v>
      </c>
      <c r="U629" s="7"/>
      <c r="V629" s="7"/>
      <c r="W629" s="7"/>
      <c r="X629" s="7"/>
    </row>
    <row r="630" spans="1:24" ht="15.5" x14ac:dyDescent="0.35">
      <c r="A630" s="7"/>
      <c r="B630" s="7"/>
      <c r="C630" s="7"/>
      <c r="D630" s="7"/>
      <c r="E630" s="7"/>
      <c r="F630" s="7"/>
      <c r="G630" s="7"/>
      <c r="H630" s="7"/>
      <c r="I630" s="7"/>
      <c r="J630" s="7"/>
      <c r="K630" s="7"/>
      <c r="L630" s="7"/>
      <c r="M630" s="7"/>
      <c r="N630" s="7"/>
      <c r="O630" s="7"/>
      <c r="P630" s="7"/>
      <c r="Q630" s="7"/>
      <c r="R630" s="7"/>
      <c r="S630" s="117">
        <v>629</v>
      </c>
      <c r="T630" s="118">
        <v>128582263809.56833</v>
      </c>
      <c r="U630" s="7"/>
      <c r="V630" s="7"/>
      <c r="W630" s="7"/>
      <c r="X630" s="7"/>
    </row>
    <row r="631" spans="1:24" ht="15.5" x14ac:dyDescent="0.35">
      <c r="A631" s="7"/>
      <c r="B631" s="7"/>
      <c r="C631" s="7"/>
      <c r="D631" s="7"/>
      <c r="E631" s="7"/>
      <c r="F631" s="7"/>
      <c r="G631" s="7"/>
      <c r="H631" s="7"/>
      <c r="I631" s="7"/>
      <c r="J631" s="7"/>
      <c r="K631" s="7"/>
      <c r="L631" s="7"/>
      <c r="M631" s="7"/>
      <c r="N631" s="7"/>
      <c r="O631" s="7"/>
      <c r="P631" s="7"/>
      <c r="Q631" s="7"/>
      <c r="R631" s="7"/>
      <c r="S631" s="117">
        <v>630</v>
      </c>
      <c r="T631" s="118">
        <v>94769928507.536179</v>
      </c>
      <c r="U631" s="7"/>
      <c r="V631" s="7"/>
      <c r="W631" s="7"/>
      <c r="X631" s="7"/>
    </row>
    <row r="632" spans="1:24" ht="15.5" x14ac:dyDescent="0.35">
      <c r="A632" s="7"/>
      <c r="B632" s="7"/>
      <c r="C632" s="7"/>
      <c r="D632" s="7"/>
      <c r="E632" s="7"/>
      <c r="F632" s="7"/>
      <c r="G632" s="7"/>
      <c r="H632" s="7"/>
      <c r="I632" s="7"/>
      <c r="J632" s="7"/>
      <c r="K632" s="7"/>
      <c r="L632" s="7"/>
      <c r="M632" s="7"/>
      <c r="N632" s="7"/>
      <c r="O632" s="7"/>
      <c r="P632" s="7"/>
      <c r="Q632" s="7"/>
      <c r="R632" s="7"/>
      <c r="S632" s="117">
        <v>631</v>
      </c>
      <c r="T632" s="118">
        <v>124306815868.8595</v>
      </c>
      <c r="U632" s="7"/>
      <c r="V632" s="7"/>
      <c r="W632" s="7"/>
      <c r="X632" s="7"/>
    </row>
    <row r="633" spans="1:24" ht="15.5" x14ac:dyDescent="0.35">
      <c r="A633" s="7"/>
      <c r="B633" s="7"/>
      <c r="C633" s="7"/>
      <c r="D633" s="7"/>
      <c r="E633" s="7"/>
      <c r="F633" s="7"/>
      <c r="G633" s="7"/>
      <c r="H633" s="7"/>
      <c r="I633" s="7"/>
      <c r="J633" s="7"/>
      <c r="K633" s="7"/>
      <c r="L633" s="7"/>
      <c r="M633" s="7"/>
      <c r="N633" s="7"/>
      <c r="O633" s="7"/>
      <c r="P633" s="7"/>
      <c r="Q633" s="7"/>
      <c r="R633" s="7"/>
      <c r="S633" s="117">
        <v>632</v>
      </c>
      <c r="T633" s="118">
        <v>69229271252.987869</v>
      </c>
      <c r="U633" s="7"/>
      <c r="V633" s="7"/>
      <c r="W633" s="7"/>
      <c r="X633" s="7"/>
    </row>
    <row r="634" spans="1:24" ht="15.5" x14ac:dyDescent="0.35">
      <c r="A634" s="7"/>
      <c r="B634" s="7"/>
      <c r="C634" s="7"/>
      <c r="D634" s="7"/>
      <c r="E634" s="7"/>
      <c r="F634" s="7"/>
      <c r="G634" s="7"/>
      <c r="H634" s="7"/>
      <c r="I634" s="7"/>
      <c r="J634" s="7"/>
      <c r="K634" s="7"/>
      <c r="L634" s="7"/>
      <c r="M634" s="7"/>
      <c r="N634" s="7"/>
      <c r="O634" s="7"/>
      <c r="P634" s="7"/>
      <c r="Q634" s="7"/>
      <c r="R634" s="7"/>
      <c r="S634" s="117">
        <v>633</v>
      </c>
      <c r="T634" s="118">
        <v>101789876028.10612</v>
      </c>
      <c r="U634" s="7"/>
      <c r="V634" s="7"/>
      <c r="W634" s="7"/>
      <c r="X634" s="7"/>
    </row>
    <row r="635" spans="1:24" ht="15.5" x14ac:dyDescent="0.35">
      <c r="A635" s="7"/>
      <c r="B635" s="7"/>
      <c r="C635" s="7"/>
      <c r="D635" s="7"/>
      <c r="E635" s="7"/>
      <c r="F635" s="7"/>
      <c r="G635" s="7"/>
      <c r="H635" s="7"/>
      <c r="I635" s="7"/>
      <c r="J635" s="7"/>
      <c r="K635" s="7"/>
      <c r="L635" s="7"/>
      <c r="M635" s="7"/>
      <c r="N635" s="7"/>
      <c r="O635" s="7"/>
      <c r="P635" s="7"/>
      <c r="Q635" s="7"/>
      <c r="R635" s="7"/>
      <c r="S635" s="117">
        <v>634</v>
      </c>
      <c r="T635" s="118">
        <v>81228431135.048355</v>
      </c>
      <c r="U635" s="7"/>
      <c r="V635" s="7"/>
      <c r="W635" s="7"/>
      <c r="X635" s="7"/>
    </row>
    <row r="636" spans="1:24" ht="15.5" x14ac:dyDescent="0.35">
      <c r="A636" s="7"/>
      <c r="B636" s="7"/>
      <c r="C636" s="7"/>
      <c r="D636" s="7"/>
      <c r="E636" s="7"/>
      <c r="F636" s="7"/>
      <c r="G636" s="7"/>
      <c r="H636" s="7"/>
      <c r="I636" s="7"/>
      <c r="J636" s="7"/>
      <c r="K636" s="7"/>
      <c r="L636" s="7"/>
      <c r="M636" s="7"/>
      <c r="N636" s="7"/>
      <c r="O636" s="7"/>
      <c r="P636" s="7"/>
      <c r="Q636" s="7"/>
      <c r="R636" s="7"/>
      <c r="S636" s="117">
        <v>635</v>
      </c>
      <c r="T636" s="118">
        <v>122600508445.1377</v>
      </c>
      <c r="U636" s="7"/>
      <c r="V636" s="7"/>
      <c r="W636" s="7"/>
      <c r="X636" s="7"/>
    </row>
    <row r="637" spans="1:24" ht="15.5" x14ac:dyDescent="0.35">
      <c r="A637" s="7"/>
      <c r="B637" s="7"/>
      <c r="C637" s="7"/>
      <c r="D637" s="7"/>
      <c r="E637" s="7"/>
      <c r="F637" s="7"/>
      <c r="G637" s="7"/>
      <c r="H637" s="7"/>
      <c r="I637" s="7"/>
      <c r="J637" s="7"/>
      <c r="K637" s="7"/>
      <c r="L637" s="7"/>
      <c r="M637" s="7"/>
      <c r="N637" s="7"/>
      <c r="O637" s="7"/>
      <c r="P637" s="7"/>
      <c r="Q637" s="7"/>
      <c r="R637" s="7"/>
      <c r="S637" s="117">
        <v>636</v>
      </c>
      <c r="T637" s="118">
        <v>68131546972.966553</v>
      </c>
      <c r="U637" s="7"/>
      <c r="V637" s="7"/>
      <c r="W637" s="7"/>
      <c r="X637" s="7"/>
    </row>
    <row r="638" spans="1:24" ht="15.5" x14ac:dyDescent="0.35">
      <c r="A638" s="7"/>
      <c r="B638" s="7"/>
      <c r="C638" s="7"/>
      <c r="D638" s="7"/>
      <c r="E638" s="7"/>
      <c r="F638" s="7"/>
      <c r="G638" s="7"/>
      <c r="H638" s="7"/>
      <c r="I638" s="7"/>
      <c r="J638" s="7"/>
      <c r="K638" s="7"/>
      <c r="L638" s="7"/>
      <c r="M638" s="7"/>
      <c r="N638" s="7"/>
      <c r="O638" s="7"/>
      <c r="P638" s="7"/>
      <c r="Q638" s="7"/>
      <c r="R638" s="7"/>
      <c r="S638" s="117">
        <v>637</v>
      </c>
      <c r="T638" s="118">
        <v>194512847011.23071</v>
      </c>
      <c r="U638" s="7"/>
      <c r="V638" s="7"/>
      <c r="W638" s="7"/>
      <c r="X638" s="7"/>
    </row>
    <row r="639" spans="1:24" ht="15.5" x14ac:dyDescent="0.35">
      <c r="A639" s="7"/>
      <c r="B639" s="7"/>
      <c r="C639" s="7"/>
      <c r="D639" s="7"/>
      <c r="E639" s="7"/>
      <c r="F639" s="7"/>
      <c r="G639" s="7"/>
      <c r="H639" s="7"/>
      <c r="I639" s="7"/>
      <c r="J639" s="7"/>
      <c r="K639" s="7"/>
      <c r="L639" s="7"/>
      <c r="M639" s="7"/>
      <c r="N639" s="7"/>
      <c r="O639" s="7"/>
      <c r="P639" s="7"/>
      <c r="Q639" s="7"/>
      <c r="R639" s="7"/>
      <c r="S639" s="117">
        <v>638</v>
      </c>
      <c r="T639" s="118">
        <v>64380369315.697678</v>
      </c>
      <c r="U639" s="7"/>
      <c r="V639" s="7"/>
      <c r="W639" s="7"/>
      <c r="X639" s="7"/>
    </row>
    <row r="640" spans="1:24" ht="15.5" x14ac:dyDescent="0.35">
      <c r="A640" s="7"/>
      <c r="B640" s="7"/>
      <c r="C640" s="7"/>
      <c r="D640" s="7"/>
      <c r="E640" s="7"/>
      <c r="F640" s="7"/>
      <c r="G640" s="7"/>
      <c r="H640" s="7"/>
      <c r="I640" s="7"/>
      <c r="J640" s="7"/>
      <c r="K640" s="7"/>
      <c r="L640" s="7"/>
      <c r="M640" s="7"/>
      <c r="N640" s="7"/>
      <c r="O640" s="7"/>
      <c r="P640" s="7"/>
      <c r="Q640" s="7"/>
      <c r="R640" s="7"/>
      <c r="S640" s="117">
        <v>639</v>
      </c>
      <c r="T640" s="118">
        <v>72245623894.147308</v>
      </c>
      <c r="U640" s="7"/>
      <c r="V640" s="7"/>
      <c r="W640" s="7"/>
      <c r="X640" s="7"/>
    </row>
    <row r="641" spans="1:24" ht="15.5" x14ac:dyDescent="0.35">
      <c r="A641" s="7"/>
      <c r="B641" s="7"/>
      <c r="C641" s="7"/>
      <c r="D641" s="7"/>
      <c r="E641" s="7"/>
      <c r="F641" s="7"/>
      <c r="G641" s="7"/>
      <c r="H641" s="7"/>
      <c r="I641" s="7"/>
      <c r="J641" s="7"/>
      <c r="K641" s="7"/>
      <c r="L641" s="7"/>
      <c r="M641" s="7"/>
      <c r="N641" s="7"/>
      <c r="O641" s="7"/>
      <c r="P641" s="7"/>
      <c r="Q641" s="7"/>
      <c r="R641" s="7"/>
      <c r="S641" s="117">
        <v>640</v>
      </c>
      <c r="T641" s="118">
        <v>100940369069.04095</v>
      </c>
      <c r="U641" s="7"/>
      <c r="V641" s="7"/>
      <c r="W641" s="7"/>
      <c r="X641" s="7"/>
    </row>
    <row r="642" spans="1:24" ht="15.5" x14ac:dyDescent="0.35">
      <c r="A642" s="7"/>
      <c r="B642" s="7"/>
      <c r="C642" s="7"/>
      <c r="D642" s="7"/>
      <c r="E642" s="7"/>
      <c r="F642" s="7"/>
      <c r="G642" s="7"/>
      <c r="H642" s="7"/>
      <c r="I642" s="7"/>
      <c r="J642" s="7"/>
      <c r="K642" s="7"/>
      <c r="L642" s="7"/>
      <c r="M642" s="7"/>
      <c r="N642" s="7"/>
      <c r="O642" s="7"/>
      <c r="P642" s="7"/>
      <c r="Q642" s="7"/>
      <c r="R642" s="7"/>
      <c r="S642" s="117">
        <v>641</v>
      </c>
      <c r="T642" s="118">
        <v>115723045674.74649</v>
      </c>
      <c r="U642" s="7"/>
      <c r="V642" s="7"/>
      <c r="W642" s="7"/>
      <c r="X642" s="7"/>
    </row>
    <row r="643" spans="1:24" ht="15.5" x14ac:dyDescent="0.35">
      <c r="A643" s="7"/>
      <c r="B643" s="7"/>
      <c r="C643" s="7"/>
      <c r="D643" s="7"/>
      <c r="E643" s="7"/>
      <c r="F643" s="7"/>
      <c r="G643" s="7"/>
      <c r="H643" s="7"/>
      <c r="I643" s="7"/>
      <c r="J643" s="7"/>
      <c r="K643" s="7"/>
      <c r="L643" s="7"/>
      <c r="M643" s="7"/>
      <c r="N643" s="7"/>
      <c r="O643" s="7"/>
      <c r="P643" s="7"/>
      <c r="Q643" s="7"/>
      <c r="R643" s="7"/>
      <c r="S643" s="117">
        <v>642</v>
      </c>
      <c r="T643" s="118">
        <v>104804922289.10114</v>
      </c>
      <c r="U643" s="7"/>
      <c r="V643" s="7"/>
      <c r="W643" s="7"/>
      <c r="X643" s="7"/>
    </row>
    <row r="644" spans="1:24" ht="15.5" x14ac:dyDescent="0.35">
      <c r="A644" s="7"/>
      <c r="B644" s="7"/>
      <c r="C644" s="7"/>
      <c r="D644" s="7"/>
      <c r="E644" s="7"/>
      <c r="F644" s="7"/>
      <c r="G644" s="7"/>
      <c r="H644" s="7"/>
      <c r="I644" s="7"/>
      <c r="J644" s="7"/>
      <c r="K644" s="7"/>
      <c r="L644" s="7"/>
      <c r="M644" s="7"/>
      <c r="N644" s="7"/>
      <c r="O644" s="7"/>
      <c r="P644" s="7"/>
      <c r="Q644" s="7"/>
      <c r="R644" s="7"/>
      <c r="S644" s="117">
        <v>643</v>
      </c>
      <c r="T644" s="118">
        <v>105680642035.96851</v>
      </c>
      <c r="U644" s="7"/>
      <c r="V644" s="7"/>
      <c r="W644" s="7"/>
      <c r="X644" s="7"/>
    </row>
    <row r="645" spans="1:24" ht="15.5" x14ac:dyDescent="0.35">
      <c r="A645" s="7"/>
      <c r="B645" s="7"/>
      <c r="C645" s="7"/>
      <c r="D645" s="7"/>
      <c r="E645" s="7"/>
      <c r="F645" s="7"/>
      <c r="G645" s="7"/>
      <c r="H645" s="7"/>
      <c r="I645" s="7"/>
      <c r="J645" s="7"/>
      <c r="K645" s="7"/>
      <c r="L645" s="7"/>
      <c r="M645" s="7"/>
      <c r="N645" s="7"/>
      <c r="O645" s="7"/>
      <c r="P645" s="7"/>
      <c r="Q645" s="7"/>
      <c r="R645" s="7"/>
      <c r="S645" s="117">
        <v>644</v>
      </c>
      <c r="T645" s="118">
        <v>106574811312.86057</v>
      </c>
      <c r="U645" s="7"/>
      <c r="V645" s="7"/>
      <c r="W645" s="7"/>
      <c r="X645" s="7"/>
    </row>
    <row r="646" spans="1:24" ht="15.5" x14ac:dyDescent="0.35">
      <c r="A646" s="7"/>
      <c r="B646" s="7"/>
      <c r="C646" s="7"/>
      <c r="D646" s="7"/>
      <c r="E646" s="7"/>
      <c r="F646" s="7"/>
      <c r="G646" s="7"/>
      <c r="H646" s="7"/>
      <c r="I646" s="7"/>
      <c r="J646" s="7"/>
      <c r="K646" s="7"/>
      <c r="L646" s="7"/>
      <c r="M646" s="7"/>
      <c r="N646" s="7"/>
      <c r="O646" s="7"/>
      <c r="P646" s="7"/>
      <c r="Q646" s="7"/>
      <c r="R646" s="7"/>
      <c r="S646" s="117">
        <v>645</v>
      </c>
      <c r="T646" s="118">
        <v>111009627192.68506</v>
      </c>
      <c r="U646" s="7"/>
      <c r="V646" s="7"/>
      <c r="W646" s="7"/>
      <c r="X646" s="7"/>
    </row>
    <row r="647" spans="1:24" ht="15.5" x14ac:dyDescent="0.35">
      <c r="A647" s="7"/>
      <c r="B647" s="7"/>
      <c r="C647" s="7"/>
      <c r="D647" s="7"/>
      <c r="E647" s="7"/>
      <c r="F647" s="7"/>
      <c r="G647" s="7"/>
      <c r="H647" s="7"/>
      <c r="I647" s="7"/>
      <c r="J647" s="7"/>
      <c r="K647" s="7"/>
      <c r="L647" s="7"/>
      <c r="M647" s="7"/>
      <c r="N647" s="7"/>
      <c r="O647" s="7"/>
      <c r="P647" s="7"/>
      <c r="Q647" s="7"/>
      <c r="R647" s="7"/>
      <c r="S647" s="117">
        <v>646</v>
      </c>
      <c r="T647" s="118">
        <v>90165171241.292404</v>
      </c>
      <c r="U647" s="7"/>
      <c r="V647" s="7"/>
      <c r="W647" s="7"/>
      <c r="X647" s="7"/>
    </row>
    <row r="648" spans="1:24" ht="15.5" x14ac:dyDescent="0.35">
      <c r="A648" s="7"/>
      <c r="B648" s="7"/>
      <c r="C648" s="7"/>
      <c r="D648" s="7"/>
      <c r="E648" s="7"/>
      <c r="F648" s="7"/>
      <c r="G648" s="7"/>
      <c r="H648" s="7"/>
      <c r="I648" s="7"/>
      <c r="J648" s="7"/>
      <c r="K648" s="7"/>
      <c r="L648" s="7"/>
      <c r="M648" s="7"/>
      <c r="N648" s="7"/>
      <c r="O648" s="7"/>
      <c r="P648" s="7"/>
      <c r="Q648" s="7"/>
      <c r="R648" s="7"/>
      <c r="S648" s="117">
        <v>647</v>
      </c>
      <c r="T648" s="118">
        <v>83154716799.396561</v>
      </c>
      <c r="U648" s="7"/>
      <c r="V648" s="7"/>
      <c r="W648" s="7"/>
      <c r="X648" s="7"/>
    </row>
    <row r="649" spans="1:24" ht="15.5" x14ac:dyDescent="0.35">
      <c r="A649" s="7"/>
      <c r="B649" s="7"/>
      <c r="C649" s="7"/>
      <c r="D649" s="7"/>
      <c r="E649" s="7"/>
      <c r="F649" s="7"/>
      <c r="G649" s="7"/>
      <c r="H649" s="7"/>
      <c r="I649" s="7"/>
      <c r="J649" s="7"/>
      <c r="K649" s="7"/>
      <c r="L649" s="7"/>
      <c r="M649" s="7"/>
      <c r="N649" s="7"/>
      <c r="O649" s="7"/>
      <c r="P649" s="7"/>
      <c r="Q649" s="7"/>
      <c r="R649" s="7"/>
      <c r="S649" s="117">
        <v>648</v>
      </c>
      <c r="T649" s="118">
        <v>93243027965.45636</v>
      </c>
      <c r="U649" s="7"/>
      <c r="V649" s="7"/>
      <c r="W649" s="7"/>
      <c r="X649" s="7"/>
    </row>
    <row r="650" spans="1:24" ht="15.5" x14ac:dyDescent="0.35">
      <c r="A650" s="7"/>
      <c r="B650" s="7"/>
      <c r="C650" s="7"/>
      <c r="D650" s="7"/>
      <c r="E650" s="7"/>
      <c r="F650" s="7"/>
      <c r="G650" s="7"/>
      <c r="H650" s="7"/>
      <c r="I650" s="7"/>
      <c r="J650" s="7"/>
      <c r="K650" s="7"/>
      <c r="L650" s="7"/>
      <c r="M650" s="7"/>
      <c r="N650" s="7"/>
      <c r="O650" s="7"/>
      <c r="P650" s="7"/>
      <c r="Q650" s="7"/>
      <c r="R650" s="7"/>
      <c r="S650" s="117">
        <v>649</v>
      </c>
      <c r="T650" s="118">
        <v>89502967287.852661</v>
      </c>
      <c r="U650" s="7"/>
      <c r="V650" s="7"/>
      <c r="W650" s="7"/>
      <c r="X650" s="7"/>
    </row>
    <row r="651" spans="1:24" ht="15.5" x14ac:dyDescent="0.35">
      <c r="A651" s="7"/>
      <c r="B651" s="7"/>
      <c r="C651" s="7"/>
      <c r="D651" s="7"/>
      <c r="E651" s="7"/>
      <c r="F651" s="7"/>
      <c r="G651" s="7"/>
      <c r="H651" s="7"/>
      <c r="I651" s="7"/>
      <c r="J651" s="7"/>
      <c r="K651" s="7"/>
      <c r="L651" s="7"/>
      <c r="M651" s="7"/>
      <c r="N651" s="7"/>
      <c r="O651" s="7"/>
      <c r="P651" s="7"/>
      <c r="Q651" s="7"/>
      <c r="R651" s="7"/>
      <c r="S651" s="117">
        <v>650</v>
      </c>
      <c r="T651" s="118">
        <v>156062078208.59888</v>
      </c>
      <c r="U651" s="7"/>
      <c r="V651" s="7"/>
      <c r="W651" s="7"/>
      <c r="X651" s="7"/>
    </row>
    <row r="652" spans="1:24" ht="15.5" x14ac:dyDescent="0.35">
      <c r="A652" s="7"/>
      <c r="B652" s="7"/>
      <c r="C652" s="7"/>
      <c r="D652" s="7"/>
      <c r="E652" s="7"/>
      <c r="F652" s="7"/>
      <c r="G652" s="7"/>
      <c r="H652" s="7"/>
      <c r="I652" s="7"/>
      <c r="J652" s="7"/>
      <c r="K652" s="7"/>
      <c r="L652" s="7"/>
      <c r="M652" s="7"/>
      <c r="N652" s="7"/>
      <c r="O652" s="7"/>
      <c r="P652" s="7"/>
      <c r="Q652" s="7"/>
      <c r="R652" s="7"/>
      <c r="S652" s="117">
        <v>651</v>
      </c>
      <c r="T652" s="118">
        <v>156081361212.33405</v>
      </c>
      <c r="U652" s="7"/>
      <c r="V652" s="7"/>
      <c r="W652" s="7"/>
      <c r="X652" s="7"/>
    </row>
    <row r="653" spans="1:24" ht="15.5" x14ac:dyDescent="0.35">
      <c r="A653" s="7"/>
      <c r="B653" s="7"/>
      <c r="C653" s="7"/>
      <c r="D653" s="7"/>
      <c r="E653" s="7"/>
      <c r="F653" s="7"/>
      <c r="G653" s="7"/>
      <c r="H653" s="7"/>
      <c r="I653" s="7"/>
      <c r="J653" s="7"/>
      <c r="K653" s="7"/>
      <c r="L653" s="7"/>
      <c r="M653" s="7"/>
      <c r="N653" s="7"/>
      <c r="O653" s="7"/>
      <c r="P653" s="7"/>
      <c r="Q653" s="7"/>
      <c r="R653" s="7"/>
      <c r="S653" s="117">
        <v>652</v>
      </c>
      <c r="T653" s="118">
        <v>221230698417.09625</v>
      </c>
      <c r="U653" s="7"/>
      <c r="V653" s="7"/>
      <c r="W653" s="7"/>
      <c r="X653" s="7"/>
    </row>
    <row r="654" spans="1:24" ht="15.5" x14ac:dyDescent="0.35">
      <c r="A654" s="7"/>
      <c r="B654" s="7"/>
      <c r="C654" s="7"/>
      <c r="D654" s="7"/>
      <c r="E654" s="7"/>
      <c r="F654" s="7"/>
      <c r="G654" s="7"/>
      <c r="H654" s="7"/>
      <c r="I654" s="7"/>
      <c r="J654" s="7"/>
      <c r="K654" s="7"/>
      <c r="L654" s="7"/>
      <c r="M654" s="7"/>
      <c r="N654" s="7"/>
      <c r="O654" s="7"/>
      <c r="P654" s="7"/>
      <c r="Q654" s="7"/>
      <c r="R654" s="7"/>
      <c r="S654" s="117">
        <v>653</v>
      </c>
      <c r="T654" s="118">
        <v>131015520818.79762</v>
      </c>
      <c r="U654" s="7"/>
      <c r="V654" s="7"/>
      <c r="W654" s="7"/>
      <c r="X654" s="7"/>
    </row>
    <row r="655" spans="1:24" ht="15.5" x14ac:dyDescent="0.35">
      <c r="A655" s="7"/>
      <c r="B655" s="7"/>
      <c r="C655" s="7"/>
      <c r="D655" s="7"/>
      <c r="E655" s="7"/>
      <c r="F655" s="7"/>
      <c r="G655" s="7"/>
      <c r="H655" s="7"/>
      <c r="I655" s="7"/>
      <c r="J655" s="7"/>
      <c r="K655" s="7"/>
      <c r="L655" s="7"/>
      <c r="M655" s="7"/>
      <c r="N655" s="7"/>
      <c r="O655" s="7"/>
      <c r="P655" s="7"/>
      <c r="Q655" s="7"/>
      <c r="R655" s="7"/>
      <c r="S655" s="117">
        <v>654</v>
      </c>
      <c r="T655" s="118">
        <v>96902360253.365555</v>
      </c>
      <c r="U655" s="7"/>
      <c r="V655" s="7"/>
      <c r="W655" s="7"/>
      <c r="X655" s="7"/>
    </row>
    <row r="656" spans="1:24" ht="15.5" x14ac:dyDescent="0.35">
      <c r="A656" s="7"/>
      <c r="B656" s="7"/>
      <c r="C656" s="7"/>
      <c r="D656" s="7"/>
      <c r="E656" s="7"/>
      <c r="F656" s="7"/>
      <c r="G656" s="7"/>
      <c r="H656" s="7"/>
      <c r="I656" s="7"/>
      <c r="J656" s="7"/>
      <c r="K656" s="7"/>
      <c r="L656" s="7"/>
      <c r="M656" s="7"/>
      <c r="N656" s="7"/>
      <c r="O656" s="7"/>
      <c r="P656" s="7"/>
      <c r="Q656" s="7"/>
      <c r="R656" s="7"/>
      <c r="S656" s="117">
        <v>655</v>
      </c>
      <c r="T656" s="118">
        <v>128373125449.6239</v>
      </c>
      <c r="U656" s="7"/>
      <c r="V656" s="7"/>
      <c r="W656" s="7"/>
      <c r="X656" s="7"/>
    </row>
    <row r="657" spans="1:24" ht="15.5" x14ac:dyDescent="0.35">
      <c r="A657" s="7"/>
      <c r="B657" s="7"/>
      <c r="C657" s="7"/>
      <c r="D657" s="7"/>
      <c r="E657" s="7"/>
      <c r="F657" s="7"/>
      <c r="G657" s="7"/>
      <c r="H657" s="7"/>
      <c r="I657" s="7"/>
      <c r="J657" s="7"/>
      <c r="K657" s="7"/>
      <c r="L657" s="7"/>
      <c r="M657" s="7"/>
      <c r="N657" s="7"/>
      <c r="O657" s="7"/>
      <c r="P657" s="7"/>
      <c r="Q657" s="7"/>
      <c r="R657" s="7"/>
      <c r="S657" s="117">
        <v>656</v>
      </c>
      <c r="T657" s="118">
        <v>118421704754.70413</v>
      </c>
      <c r="U657" s="7"/>
      <c r="V657" s="7"/>
      <c r="W657" s="7"/>
      <c r="X657" s="7"/>
    </row>
    <row r="658" spans="1:24" ht="15.5" x14ac:dyDescent="0.35">
      <c r="A658" s="7"/>
      <c r="B658" s="7"/>
      <c r="C658" s="7"/>
      <c r="D658" s="7"/>
      <c r="E658" s="7"/>
      <c r="F658" s="7"/>
      <c r="G658" s="7"/>
      <c r="H658" s="7"/>
      <c r="I658" s="7"/>
      <c r="J658" s="7"/>
      <c r="K658" s="7"/>
      <c r="L658" s="7"/>
      <c r="M658" s="7"/>
      <c r="N658" s="7"/>
      <c r="O658" s="7"/>
      <c r="P658" s="7"/>
      <c r="Q658" s="7"/>
      <c r="R658" s="7"/>
      <c r="S658" s="117">
        <v>657</v>
      </c>
      <c r="T658" s="118">
        <v>187484412825.185</v>
      </c>
      <c r="U658" s="7"/>
      <c r="V658" s="7"/>
      <c r="W658" s="7"/>
      <c r="X658" s="7"/>
    </row>
    <row r="659" spans="1:24" ht="15.5" x14ac:dyDescent="0.35">
      <c r="A659" s="7"/>
      <c r="B659" s="7"/>
      <c r="C659" s="7"/>
      <c r="D659" s="7"/>
      <c r="E659" s="7"/>
      <c r="F659" s="7"/>
      <c r="G659" s="7"/>
      <c r="H659" s="7"/>
      <c r="I659" s="7"/>
      <c r="J659" s="7"/>
      <c r="K659" s="7"/>
      <c r="L659" s="7"/>
      <c r="M659" s="7"/>
      <c r="N659" s="7"/>
      <c r="O659" s="7"/>
      <c r="P659" s="7"/>
      <c r="Q659" s="7"/>
      <c r="R659" s="7"/>
      <c r="S659" s="117">
        <v>658</v>
      </c>
      <c r="T659" s="118">
        <v>93721415749.681244</v>
      </c>
      <c r="U659" s="7"/>
      <c r="V659" s="7"/>
      <c r="W659" s="7"/>
      <c r="X659" s="7"/>
    </row>
    <row r="660" spans="1:24" ht="15.5" x14ac:dyDescent="0.35">
      <c r="A660" s="7"/>
      <c r="B660" s="7"/>
      <c r="C660" s="7"/>
      <c r="D660" s="7"/>
      <c r="E660" s="7"/>
      <c r="F660" s="7"/>
      <c r="G660" s="7"/>
      <c r="H660" s="7"/>
      <c r="I660" s="7"/>
      <c r="J660" s="7"/>
      <c r="K660" s="7"/>
      <c r="L660" s="7"/>
      <c r="M660" s="7"/>
      <c r="N660" s="7"/>
      <c r="O660" s="7"/>
      <c r="P660" s="7"/>
      <c r="Q660" s="7"/>
      <c r="R660" s="7"/>
      <c r="S660" s="117">
        <v>659</v>
      </c>
      <c r="T660" s="118">
        <v>86215624920.004791</v>
      </c>
      <c r="U660" s="7"/>
      <c r="V660" s="7"/>
      <c r="W660" s="7"/>
      <c r="X660" s="7"/>
    </row>
    <row r="661" spans="1:24" ht="15.5" x14ac:dyDescent="0.35">
      <c r="A661" s="7"/>
      <c r="B661" s="7"/>
      <c r="C661" s="7"/>
      <c r="D661" s="7"/>
      <c r="E661" s="7"/>
      <c r="F661" s="7"/>
      <c r="G661" s="7"/>
      <c r="H661" s="7"/>
      <c r="I661" s="7"/>
      <c r="J661" s="7"/>
      <c r="K661" s="7"/>
      <c r="L661" s="7"/>
      <c r="M661" s="7"/>
      <c r="N661" s="7"/>
      <c r="O661" s="7"/>
      <c r="P661" s="7"/>
      <c r="Q661" s="7"/>
      <c r="R661" s="7"/>
      <c r="S661" s="117">
        <v>660</v>
      </c>
      <c r="T661" s="118">
        <v>123121587904.72607</v>
      </c>
      <c r="U661" s="7"/>
      <c r="V661" s="7"/>
      <c r="W661" s="7"/>
      <c r="X661" s="7"/>
    </row>
    <row r="662" spans="1:24" ht="15.5" x14ac:dyDescent="0.35">
      <c r="A662" s="7"/>
      <c r="B662" s="7"/>
      <c r="C662" s="7"/>
      <c r="D662" s="7"/>
      <c r="E662" s="7"/>
      <c r="F662" s="7"/>
      <c r="G662" s="7"/>
      <c r="H662" s="7"/>
      <c r="I662" s="7"/>
      <c r="J662" s="7"/>
      <c r="K662" s="7"/>
      <c r="L662" s="7"/>
      <c r="M662" s="7"/>
      <c r="N662" s="7"/>
      <c r="O662" s="7"/>
      <c r="P662" s="7"/>
      <c r="Q662" s="7"/>
      <c r="R662" s="7"/>
      <c r="S662" s="117">
        <v>661</v>
      </c>
      <c r="T662" s="118">
        <v>71223919194.499573</v>
      </c>
      <c r="U662" s="7"/>
      <c r="V662" s="7"/>
      <c r="W662" s="7"/>
      <c r="X662" s="7"/>
    </row>
    <row r="663" spans="1:24" ht="15.5" x14ac:dyDescent="0.35">
      <c r="A663" s="7"/>
      <c r="B663" s="7"/>
      <c r="C663" s="7"/>
      <c r="D663" s="7"/>
      <c r="E663" s="7"/>
      <c r="F663" s="7"/>
      <c r="G663" s="7"/>
      <c r="H663" s="7"/>
      <c r="I663" s="7"/>
      <c r="J663" s="7"/>
      <c r="K663" s="7"/>
      <c r="L663" s="7"/>
      <c r="M663" s="7"/>
      <c r="N663" s="7"/>
      <c r="O663" s="7"/>
      <c r="P663" s="7"/>
      <c r="Q663" s="7"/>
      <c r="R663" s="7"/>
      <c r="S663" s="117">
        <v>662</v>
      </c>
      <c r="T663" s="118">
        <v>91625441459.306061</v>
      </c>
      <c r="U663" s="7"/>
      <c r="V663" s="7"/>
      <c r="W663" s="7"/>
      <c r="X663" s="7"/>
    </row>
    <row r="664" spans="1:24" ht="15.5" x14ac:dyDescent="0.35">
      <c r="A664" s="7"/>
      <c r="B664" s="7"/>
      <c r="C664" s="7"/>
      <c r="D664" s="7"/>
      <c r="E664" s="7"/>
      <c r="F664" s="7"/>
      <c r="G664" s="7"/>
      <c r="H664" s="7"/>
      <c r="I664" s="7"/>
      <c r="J664" s="7"/>
      <c r="K664" s="7"/>
      <c r="L664" s="7"/>
      <c r="M664" s="7"/>
      <c r="N664" s="7"/>
      <c r="O664" s="7"/>
      <c r="P664" s="7"/>
      <c r="Q664" s="7"/>
      <c r="R664" s="7"/>
      <c r="S664" s="117">
        <v>663</v>
      </c>
      <c r="T664" s="118">
        <v>164536961508.65286</v>
      </c>
      <c r="U664" s="7"/>
      <c r="V664" s="7"/>
      <c r="W664" s="7"/>
      <c r="X664" s="7"/>
    </row>
    <row r="665" spans="1:24" ht="15.5" x14ac:dyDescent="0.35">
      <c r="A665" s="7"/>
      <c r="B665" s="7"/>
      <c r="C665" s="7"/>
      <c r="D665" s="7"/>
      <c r="E665" s="7"/>
      <c r="F665" s="7"/>
      <c r="G665" s="7"/>
      <c r="H665" s="7"/>
      <c r="I665" s="7"/>
      <c r="J665" s="7"/>
      <c r="K665" s="7"/>
      <c r="L665" s="7"/>
      <c r="M665" s="7"/>
      <c r="N665" s="7"/>
      <c r="O665" s="7"/>
      <c r="P665" s="7"/>
      <c r="Q665" s="7"/>
      <c r="R665" s="7"/>
      <c r="S665" s="117">
        <v>664</v>
      </c>
      <c r="T665" s="118">
        <v>144394747973.59027</v>
      </c>
      <c r="U665" s="7"/>
      <c r="V665" s="7"/>
      <c r="W665" s="7"/>
      <c r="X665" s="7"/>
    </row>
    <row r="666" spans="1:24" ht="15.5" x14ac:dyDescent="0.35">
      <c r="A666" s="7"/>
      <c r="B666" s="7"/>
      <c r="C666" s="7"/>
      <c r="D666" s="7"/>
      <c r="E666" s="7"/>
      <c r="F666" s="7"/>
      <c r="G666" s="7"/>
      <c r="H666" s="7"/>
      <c r="I666" s="7"/>
      <c r="J666" s="7"/>
      <c r="K666" s="7"/>
      <c r="L666" s="7"/>
      <c r="M666" s="7"/>
      <c r="N666" s="7"/>
      <c r="O666" s="7"/>
      <c r="P666" s="7"/>
      <c r="Q666" s="7"/>
      <c r="R666" s="7"/>
      <c r="S666" s="117">
        <v>665</v>
      </c>
      <c r="T666" s="118">
        <v>113476708698.44946</v>
      </c>
      <c r="U666" s="7"/>
      <c r="V666" s="7"/>
      <c r="W666" s="7"/>
      <c r="X666" s="7"/>
    </row>
    <row r="667" spans="1:24" ht="15.5" x14ac:dyDescent="0.35">
      <c r="A667" s="7"/>
      <c r="B667" s="7"/>
      <c r="C667" s="7"/>
      <c r="D667" s="7"/>
      <c r="E667" s="7"/>
      <c r="F667" s="7"/>
      <c r="G667" s="7"/>
      <c r="H667" s="7"/>
      <c r="I667" s="7"/>
      <c r="J667" s="7"/>
      <c r="K667" s="7"/>
      <c r="L667" s="7"/>
      <c r="M667" s="7"/>
      <c r="N667" s="7"/>
      <c r="O667" s="7"/>
      <c r="P667" s="7"/>
      <c r="Q667" s="7"/>
      <c r="R667" s="7"/>
      <c r="S667" s="117">
        <v>666</v>
      </c>
      <c r="T667" s="118">
        <v>99398018659.94043</v>
      </c>
      <c r="U667" s="7"/>
      <c r="V667" s="7"/>
      <c r="W667" s="7"/>
      <c r="X667" s="7"/>
    </row>
    <row r="668" spans="1:24" ht="15.5" x14ac:dyDescent="0.35">
      <c r="A668" s="7"/>
      <c r="B668" s="7"/>
      <c r="C668" s="7"/>
      <c r="D668" s="7"/>
      <c r="E668" s="7"/>
      <c r="F668" s="7"/>
      <c r="G668" s="7"/>
      <c r="H668" s="7"/>
      <c r="I668" s="7"/>
      <c r="J668" s="7"/>
      <c r="K668" s="7"/>
      <c r="L668" s="7"/>
      <c r="M668" s="7"/>
      <c r="N668" s="7"/>
      <c r="O668" s="7"/>
      <c r="P668" s="7"/>
      <c r="Q668" s="7"/>
      <c r="R668" s="7"/>
      <c r="S668" s="117">
        <v>667</v>
      </c>
      <c r="T668" s="118">
        <v>108057227613.67787</v>
      </c>
      <c r="U668" s="7"/>
      <c r="V668" s="7"/>
      <c r="W668" s="7"/>
      <c r="X668" s="7"/>
    </row>
    <row r="669" spans="1:24" ht="15.5" x14ac:dyDescent="0.35">
      <c r="A669" s="7"/>
      <c r="B669" s="7"/>
      <c r="C669" s="7"/>
      <c r="D669" s="7"/>
      <c r="E669" s="7"/>
      <c r="F669" s="7"/>
      <c r="G669" s="7"/>
      <c r="H669" s="7"/>
      <c r="I669" s="7"/>
      <c r="J669" s="7"/>
      <c r="K669" s="7"/>
      <c r="L669" s="7"/>
      <c r="M669" s="7"/>
      <c r="N669" s="7"/>
      <c r="O669" s="7"/>
      <c r="P669" s="7"/>
      <c r="Q669" s="7"/>
      <c r="R669" s="7"/>
      <c r="S669" s="117">
        <v>668</v>
      </c>
      <c r="T669" s="118">
        <v>108447063611.02567</v>
      </c>
      <c r="U669" s="7"/>
      <c r="V669" s="7"/>
      <c r="W669" s="7"/>
      <c r="X669" s="7"/>
    </row>
    <row r="670" spans="1:24" ht="15.5" x14ac:dyDescent="0.35">
      <c r="A670" s="7"/>
      <c r="B670" s="7"/>
      <c r="C670" s="7"/>
      <c r="D670" s="7"/>
      <c r="E670" s="7"/>
      <c r="F670" s="7"/>
      <c r="G670" s="7"/>
      <c r="H670" s="7"/>
      <c r="I670" s="7"/>
      <c r="J670" s="7"/>
      <c r="K670" s="7"/>
      <c r="L670" s="7"/>
      <c r="M670" s="7"/>
      <c r="N670" s="7"/>
      <c r="O670" s="7"/>
      <c r="P670" s="7"/>
      <c r="Q670" s="7"/>
      <c r="R670" s="7"/>
      <c r="S670" s="117">
        <v>669</v>
      </c>
      <c r="T670" s="118">
        <v>108908679004.08392</v>
      </c>
      <c r="U670" s="7"/>
      <c r="V670" s="7"/>
      <c r="W670" s="7"/>
      <c r="X670" s="7"/>
    </row>
    <row r="671" spans="1:24" ht="15.5" x14ac:dyDescent="0.35">
      <c r="A671" s="7"/>
      <c r="B671" s="7"/>
      <c r="C671" s="7"/>
      <c r="D671" s="7"/>
      <c r="E671" s="7"/>
      <c r="F671" s="7"/>
      <c r="G671" s="7"/>
      <c r="H671" s="7"/>
      <c r="I671" s="7"/>
      <c r="J671" s="7"/>
      <c r="K671" s="7"/>
      <c r="L671" s="7"/>
      <c r="M671" s="7"/>
      <c r="N671" s="7"/>
      <c r="O671" s="7"/>
      <c r="P671" s="7"/>
      <c r="Q671" s="7"/>
      <c r="R671" s="7"/>
      <c r="S671" s="117">
        <v>670</v>
      </c>
      <c r="T671" s="118">
        <v>170060580585.07202</v>
      </c>
      <c r="U671" s="7"/>
      <c r="V671" s="7"/>
      <c r="W671" s="7"/>
      <c r="X671" s="7"/>
    </row>
    <row r="672" spans="1:24" ht="15.5" x14ac:dyDescent="0.35">
      <c r="A672" s="7"/>
      <c r="B672" s="7"/>
      <c r="C672" s="7"/>
      <c r="D672" s="7"/>
      <c r="E672" s="7"/>
      <c r="F672" s="7"/>
      <c r="G672" s="7"/>
      <c r="H672" s="7"/>
      <c r="I672" s="7"/>
      <c r="J672" s="7"/>
      <c r="K672" s="7"/>
      <c r="L672" s="7"/>
      <c r="M672" s="7"/>
      <c r="N672" s="7"/>
      <c r="O672" s="7"/>
      <c r="P672" s="7"/>
      <c r="Q672" s="7"/>
      <c r="R672" s="7"/>
      <c r="S672" s="117">
        <v>671</v>
      </c>
      <c r="T672" s="118">
        <v>105402028994.68393</v>
      </c>
      <c r="U672" s="7"/>
      <c r="V672" s="7"/>
      <c r="W672" s="7"/>
      <c r="X672" s="7"/>
    </row>
    <row r="673" spans="1:24" ht="15.5" x14ac:dyDescent="0.35">
      <c r="A673" s="7"/>
      <c r="B673" s="7"/>
      <c r="C673" s="7"/>
      <c r="D673" s="7"/>
      <c r="E673" s="7"/>
      <c r="F673" s="7"/>
      <c r="G673" s="7"/>
      <c r="H673" s="7"/>
      <c r="I673" s="7"/>
      <c r="J673" s="7"/>
      <c r="K673" s="7"/>
      <c r="L673" s="7"/>
      <c r="M673" s="7"/>
      <c r="N673" s="7"/>
      <c r="O673" s="7"/>
      <c r="P673" s="7"/>
      <c r="Q673" s="7"/>
      <c r="R673" s="7"/>
      <c r="S673" s="117">
        <v>672</v>
      </c>
      <c r="T673" s="118">
        <v>106752257467.36801</v>
      </c>
      <c r="U673" s="7"/>
      <c r="V673" s="7"/>
      <c r="W673" s="7"/>
      <c r="X673" s="7"/>
    </row>
    <row r="674" spans="1:24" ht="15.5" x14ac:dyDescent="0.35">
      <c r="A674" s="7"/>
      <c r="B674" s="7"/>
      <c r="C674" s="7"/>
      <c r="D674" s="7"/>
      <c r="E674" s="7"/>
      <c r="F674" s="7"/>
      <c r="G674" s="7"/>
      <c r="H674" s="7"/>
      <c r="I674" s="7"/>
      <c r="J674" s="7"/>
      <c r="K674" s="7"/>
      <c r="L674" s="7"/>
      <c r="M674" s="7"/>
      <c r="N674" s="7"/>
      <c r="O674" s="7"/>
      <c r="P674" s="7"/>
      <c r="Q674" s="7"/>
      <c r="R674" s="7"/>
      <c r="S674" s="117">
        <v>673</v>
      </c>
      <c r="T674" s="118">
        <v>99210502200.417664</v>
      </c>
      <c r="U674" s="7"/>
      <c r="V674" s="7"/>
      <c r="W674" s="7"/>
      <c r="X674" s="7"/>
    </row>
    <row r="675" spans="1:24" ht="15.5" x14ac:dyDescent="0.35">
      <c r="A675" s="7"/>
      <c r="B675" s="7"/>
      <c r="C675" s="7"/>
      <c r="D675" s="7"/>
      <c r="E675" s="7"/>
      <c r="F675" s="7"/>
      <c r="G675" s="7"/>
      <c r="H675" s="7"/>
      <c r="I675" s="7"/>
      <c r="J675" s="7"/>
      <c r="K675" s="7"/>
      <c r="L675" s="7"/>
      <c r="M675" s="7"/>
      <c r="N675" s="7"/>
      <c r="O675" s="7"/>
      <c r="P675" s="7"/>
      <c r="Q675" s="7"/>
      <c r="R675" s="7"/>
      <c r="S675" s="117">
        <v>674</v>
      </c>
      <c r="T675" s="118">
        <v>103059893825.36511</v>
      </c>
      <c r="U675" s="7"/>
      <c r="V675" s="7"/>
      <c r="W675" s="7"/>
      <c r="X675" s="7"/>
    </row>
    <row r="676" spans="1:24" ht="15.5" x14ac:dyDescent="0.35">
      <c r="A676" s="7"/>
      <c r="B676" s="7"/>
      <c r="C676" s="7"/>
      <c r="D676" s="7"/>
      <c r="E676" s="7"/>
      <c r="F676" s="7"/>
      <c r="G676" s="7"/>
      <c r="H676" s="7"/>
      <c r="I676" s="7"/>
      <c r="J676" s="7"/>
      <c r="K676" s="7"/>
      <c r="L676" s="7"/>
      <c r="M676" s="7"/>
      <c r="N676" s="7"/>
      <c r="O676" s="7"/>
      <c r="P676" s="7"/>
      <c r="Q676" s="7"/>
      <c r="R676" s="7"/>
      <c r="S676" s="117">
        <v>675</v>
      </c>
      <c r="T676" s="118">
        <v>97075253406.767044</v>
      </c>
      <c r="U676" s="7"/>
      <c r="V676" s="7"/>
      <c r="W676" s="7"/>
      <c r="X676" s="7"/>
    </row>
    <row r="677" spans="1:24" ht="15.5" x14ac:dyDescent="0.35">
      <c r="A677" s="7"/>
      <c r="B677" s="7"/>
      <c r="C677" s="7"/>
      <c r="D677" s="7"/>
      <c r="E677" s="7"/>
      <c r="F677" s="7"/>
      <c r="G677" s="7"/>
      <c r="H677" s="7"/>
      <c r="I677" s="7"/>
      <c r="J677" s="7"/>
      <c r="K677" s="7"/>
      <c r="L677" s="7"/>
      <c r="M677" s="7"/>
      <c r="N677" s="7"/>
      <c r="O677" s="7"/>
      <c r="P677" s="7"/>
      <c r="Q677" s="7"/>
      <c r="R677" s="7"/>
      <c r="S677" s="117">
        <v>676</v>
      </c>
      <c r="T677" s="118">
        <v>177745713478.11548</v>
      </c>
      <c r="U677" s="7"/>
      <c r="V677" s="7"/>
      <c r="W677" s="7"/>
      <c r="X677" s="7"/>
    </row>
    <row r="678" spans="1:24" ht="15.5" x14ac:dyDescent="0.35">
      <c r="A678" s="7"/>
      <c r="B678" s="7"/>
      <c r="C678" s="7"/>
      <c r="D678" s="7"/>
      <c r="E678" s="7"/>
      <c r="F678" s="7"/>
      <c r="G678" s="7"/>
      <c r="H678" s="7"/>
      <c r="I678" s="7"/>
      <c r="J678" s="7"/>
      <c r="K678" s="7"/>
      <c r="L678" s="7"/>
      <c r="M678" s="7"/>
      <c r="N678" s="7"/>
      <c r="O678" s="7"/>
      <c r="P678" s="7"/>
      <c r="Q678" s="7"/>
      <c r="R678" s="7"/>
      <c r="S678" s="117">
        <v>677</v>
      </c>
      <c r="T678" s="118">
        <v>104260495242.25148</v>
      </c>
      <c r="U678" s="7"/>
      <c r="V678" s="7"/>
      <c r="W678" s="7"/>
      <c r="X678" s="7"/>
    </row>
    <row r="679" spans="1:24" ht="15.5" x14ac:dyDescent="0.35">
      <c r="A679" s="7"/>
      <c r="B679" s="7"/>
      <c r="C679" s="7"/>
      <c r="D679" s="7"/>
      <c r="E679" s="7"/>
      <c r="F679" s="7"/>
      <c r="G679" s="7"/>
      <c r="H679" s="7"/>
      <c r="I679" s="7"/>
      <c r="J679" s="7"/>
      <c r="K679" s="7"/>
      <c r="L679" s="7"/>
      <c r="M679" s="7"/>
      <c r="N679" s="7"/>
      <c r="O679" s="7"/>
      <c r="P679" s="7"/>
      <c r="Q679" s="7"/>
      <c r="R679" s="7"/>
      <c r="S679" s="117">
        <v>678</v>
      </c>
      <c r="T679" s="118">
        <v>121962000148.69095</v>
      </c>
      <c r="U679" s="7"/>
      <c r="V679" s="7"/>
      <c r="W679" s="7"/>
      <c r="X679" s="7"/>
    </row>
    <row r="680" spans="1:24" ht="15.5" x14ac:dyDescent="0.35">
      <c r="A680" s="7"/>
      <c r="B680" s="7"/>
      <c r="C680" s="7"/>
      <c r="D680" s="7"/>
      <c r="E680" s="7"/>
      <c r="F680" s="7"/>
      <c r="G680" s="7"/>
      <c r="H680" s="7"/>
      <c r="I680" s="7"/>
      <c r="J680" s="7"/>
      <c r="K680" s="7"/>
      <c r="L680" s="7"/>
      <c r="M680" s="7"/>
      <c r="N680" s="7"/>
      <c r="O680" s="7"/>
      <c r="P680" s="7"/>
      <c r="Q680" s="7"/>
      <c r="R680" s="7"/>
      <c r="S680" s="117">
        <v>679</v>
      </c>
      <c r="T680" s="118">
        <v>125371169088.10266</v>
      </c>
      <c r="U680" s="7"/>
      <c r="V680" s="7"/>
      <c r="W680" s="7"/>
      <c r="X680" s="7"/>
    </row>
    <row r="681" spans="1:24" ht="15.5" x14ac:dyDescent="0.35">
      <c r="A681" s="7"/>
      <c r="B681" s="7"/>
      <c r="C681" s="7"/>
      <c r="D681" s="7"/>
      <c r="E681" s="7"/>
      <c r="F681" s="7"/>
      <c r="G681" s="7"/>
      <c r="H681" s="7"/>
      <c r="I681" s="7"/>
      <c r="J681" s="7"/>
      <c r="K681" s="7"/>
      <c r="L681" s="7"/>
      <c r="M681" s="7"/>
      <c r="N681" s="7"/>
      <c r="O681" s="7"/>
      <c r="P681" s="7"/>
      <c r="Q681" s="7"/>
      <c r="R681" s="7"/>
      <c r="S681" s="117">
        <v>680</v>
      </c>
      <c r="T681" s="118">
        <v>158245136703.01587</v>
      </c>
      <c r="U681" s="7"/>
      <c r="V681" s="7"/>
      <c r="W681" s="7"/>
      <c r="X681" s="7"/>
    </row>
    <row r="682" spans="1:24" ht="15.5" x14ac:dyDescent="0.35">
      <c r="A682" s="7"/>
      <c r="B682" s="7"/>
      <c r="C682" s="7"/>
      <c r="D682" s="7"/>
      <c r="E682" s="7"/>
      <c r="F682" s="7"/>
      <c r="G682" s="7"/>
      <c r="H682" s="7"/>
      <c r="I682" s="7"/>
      <c r="J682" s="7"/>
      <c r="K682" s="7"/>
      <c r="L682" s="7"/>
      <c r="M682" s="7"/>
      <c r="N682" s="7"/>
      <c r="O682" s="7"/>
      <c r="P682" s="7"/>
      <c r="Q682" s="7"/>
      <c r="R682" s="7"/>
      <c r="S682" s="117">
        <v>681</v>
      </c>
      <c r="T682" s="118">
        <v>87289279765.86969</v>
      </c>
      <c r="U682" s="7"/>
      <c r="V682" s="7"/>
      <c r="W682" s="7"/>
      <c r="X682" s="7"/>
    </row>
    <row r="683" spans="1:24" ht="15.5" x14ac:dyDescent="0.35">
      <c r="A683" s="7"/>
      <c r="B683" s="7"/>
      <c r="C683" s="7"/>
      <c r="D683" s="7"/>
      <c r="E683" s="7"/>
      <c r="F683" s="7"/>
      <c r="G683" s="7"/>
      <c r="H683" s="7"/>
      <c r="I683" s="7"/>
      <c r="J683" s="7"/>
      <c r="K683" s="7"/>
      <c r="L683" s="7"/>
      <c r="M683" s="7"/>
      <c r="N683" s="7"/>
      <c r="O683" s="7"/>
      <c r="P683" s="7"/>
      <c r="Q683" s="7"/>
      <c r="R683" s="7"/>
      <c r="S683" s="117">
        <v>682</v>
      </c>
      <c r="T683" s="118">
        <v>120367588033.76958</v>
      </c>
      <c r="U683" s="7"/>
      <c r="V683" s="7"/>
      <c r="W683" s="7"/>
      <c r="X683" s="7"/>
    </row>
    <row r="684" spans="1:24" ht="15.5" x14ac:dyDescent="0.35">
      <c r="A684" s="7"/>
      <c r="B684" s="7"/>
      <c r="C684" s="7"/>
      <c r="D684" s="7"/>
      <c r="E684" s="7"/>
      <c r="F684" s="7"/>
      <c r="G684" s="7"/>
      <c r="H684" s="7"/>
      <c r="I684" s="7"/>
      <c r="J684" s="7"/>
      <c r="K684" s="7"/>
      <c r="L684" s="7"/>
      <c r="M684" s="7"/>
      <c r="N684" s="7"/>
      <c r="O684" s="7"/>
      <c r="P684" s="7"/>
      <c r="Q684" s="7"/>
      <c r="R684" s="7"/>
      <c r="S684" s="117">
        <v>683</v>
      </c>
      <c r="T684" s="118">
        <v>112927576259.09398</v>
      </c>
      <c r="U684" s="7"/>
      <c r="V684" s="7"/>
      <c r="W684" s="7"/>
      <c r="X684" s="7"/>
    </row>
    <row r="685" spans="1:24" ht="15.5" x14ac:dyDescent="0.35">
      <c r="A685" s="7"/>
      <c r="B685" s="7"/>
      <c r="C685" s="7"/>
      <c r="D685" s="7"/>
      <c r="E685" s="7"/>
      <c r="F685" s="7"/>
      <c r="G685" s="7"/>
      <c r="H685" s="7"/>
      <c r="I685" s="7"/>
      <c r="J685" s="7"/>
      <c r="K685" s="7"/>
      <c r="L685" s="7"/>
      <c r="M685" s="7"/>
      <c r="N685" s="7"/>
      <c r="O685" s="7"/>
      <c r="P685" s="7"/>
      <c r="Q685" s="7"/>
      <c r="R685" s="7"/>
      <c r="S685" s="117">
        <v>684</v>
      </c>
      <c r="T685" s="118">
        <v>111106054218.09048</v>
      </c>
      <c r="U685" s="7"/>
      <c r="V685" s="7"/>
      <c r="W685" s="7"/>
      <c r="X685" s="7"/>
    </row>
    <row r="686" spans="1:24" ht="15.5" x14ac:dyDescent="0.35">
      <c r="A686" s="7"/>
      <c r="B686" s="7"/>
      <c r="C686" s="7"/>
      <c r="D686" s="7"/>
      <c r="E686" s="7"/>
      <c r="F686" s="7"/>
      <c r="G686" s="7"/>
      <c r="H686" s="7"/>
      <c r="I686" s="7"/>
      <c r="J686" s="7"/>
      <c r="K686" s="7"/>
      <c r="L686" s="7"/>
      <c r="M686" s="7"/>
      <c r="N686" s="7"/>
      <c r="O686" s="7"/>
      <c r="P686" s="7"/>
      <c r="Q686" s="7"/>
      <c r="R686" s="7"/>
      <c r="S686" s="117">
        <v>685</v>
      </c>
      <c r="T686" s="118">
        <v>98961838234.616867</v>
      </c>
      <c r="U686" s="7"/>
      <c r="V686" s="7"/>
      <c r="W686" s="7"/>
      <c r="X686" s="7"/>
    </row>
    <row r="687" spans="1:24" ht="15.5" x14ac:dyDescent="0.35">
      <c r="A687" s="7"/>
      <c r="B687" s="7"/>
      <c r="C687" s="7"/>
      <c r="D687" s="7"/>
      <c r="E687" s="7"/>
      <c r="F687" s="7"/>
      <c r="G687" s="7"/>
      <c r="H687" s="7"/>
      <c r="I687" s="7"/>
      <c r="J687" s="7"/>
      <c r="K687" s="7"/>
      <c r="L687" s="7"/>
      <c r="M687" s="7"/>
      <c r="N687" s="7"/>
      <c r="O687" s="7"/>
      <c r="P687" s="7"/>
      <c r="Q687" s="7"/>
      <c r="R687" s="7"/>
      <c r="S687" s="117">
        <v>686</v>
      </c>
      <c r="T687" s="118">
        <v>202450863908.54706</v>
      </c>
      <c r="U687" s="7"/>
      <c r="V687" s="7"/>
      <c r="W687" s="7"/>
      <c r="X687" s="7"/>
    </row>
    <row r="688" spans="1:24" ht="15.5" x14ac:dyDescent="0.35">
      <c r="A688" s="7"/>
      <c r="B688" s="7"/>
      <c r="C688" s="7"/>
      <c r="D688" s="7"/>
      <c r="E688" s="7"/>
      <c r="F688" s="7"/>
      <c r="G688" s="7"/>
      <c r="H688" s="7"/>
      <c r="I688" s="7"/>
      <c r="J688" s="7"/>
      <c r="K688" s="7"/>
      <c r="L688" s="7"/>
      <c r="M688" s="7"/>
      <c r="N688" s="7"/>
      <c r="O688" s="7"/>
      <c r="P688" s="7"/>
      <c r="Q688" s="7"/>
      <c r="R688" s="7"/>
      <c r="S688" s="117">
        <v>687</v>
      </c>
      <c r="T688" s="118">
        <v>127149104995.65775</v>
      </c>
      <c r="U688" s="7"/>
      <c r="V688" s="7"/>
      <c r="W688" s="7"/>
      <c r="X688" s="7"/>
    </row>
    <row r="689" spans="1:24" ht="15.5" x14ac:dyDescent="0.35">
      <c r="A689" s="7"/>
      <c r="B689" s="7"/>
      <c r="C689" s="7"/>
      <c r="D689" s="7"/>
      <c r="E689" s="7"/>
      <c r="F689" s="7"/>
      <c r="G689" s="7"/>
      <c r="H689" s="7"/>
      <c r="I689" s="7"/>
      <c r="J689" s="7"/>
      <c r="K689" s="7"/>
      <c r="L689" s="7"/>
      <c r="M689" s="7"/>
      <c r="N689" s="7"/>
      <c r="O689" s="7"/>
      <c r="P689" s="7"/>
      <c r="Q689" s="7"/>
      <c r="R689" s="7"/>
      <c r="S689" s="117">
        <v>688</v>
      </c>
      <c r="T689" s="118">
        <v>107526622391.65216</v>
      </c>
      <c r="U689" s="7"/>
      <c r="V689" s="7"/>
      <c r="W689" s="7"/>
      <c r="X689" s="7"/>
    </row>
    <row r="690" spans="1:24" ht="15.5" x14ac:dyDescent="0.35">
      <c r="A690" s="7"/>
      <c r="B690" s="7"/>
      <c r="C690" s="7"/>
      <c r="D690" s="7"/>
      <c r="E690" s="7"/>
      <c r="F690" s="7"/>
      <c r="G690" s="7"/>
      <c r="H690" s="7"/>
      <c r="I690" s="7"/>
      <c r="J690" s="7"/>
      <c r="K690" s="7"/>
      <c r="L690" s="7"/>
      <c r="M690" s="7"/>
      <c r="N690" s="7"/>
      <c r="O690" s="7"/>
      <c r="P690" s="7"/>
      <c r="Q690" s="7"/>
      <c r="R690" s="7"/>
      <c r="S690" s="117">
        <v>689</v>
      </c>
      <c r="T690" s="118">
        <v>141306677909.38623</v>
      </c>
      <c r="U690" s="7"/>
      <c r="V690" s="7"/>
      <c r="W690" s="7"/>
      <c r="X690" s="7"/>
    </row>
    <row r="691" spans="1:24" ht="15.5" x14ac:dyDescent="0.35">
      <c r="A691" s="7"/>
      <c r="B691" s="7"/>
      <c r="C691" s="7"/>
      <c r="D691" s="7"/>
      <c r="E691" s="7"/>
      <c r="F691" s="7"/>
      <c r="G691" s="7"/>
      <c r="H691" s="7"/>
      <c r="I691" s="7"/>
      <c r="J691" s="7"/>
      <c r="K691" s="7"/>
      <c r="L691" s="7"/>
      <c r="M691" s="7"/>
      <c r="N691" s="7"/>
      <c r="O691" s="7"/>
      <c r="P691" s="7"/>
      <c r="Q691" s="7"/>
      <c r="R691" s="7"/>
      <c r="S691" s="117">
        <v>690</v>
      </c>
      <c r="T691" s="118">
        <v>83577488899.403076</v>
      </c>
      <c r="U691" s="7"/>
      <c r="V691" s="7"/>
      <c r="W691" s="7"/>
      <c r="X691" s="7"/>
    </row>
    <row r="692" spans="1:24" ht="15.5" x14ac:dyDescent="0.35">
      <c r="A692" s="7"/>
      <c r="B692" s="7"/>
      <c r="C692" s="7"/>
      <c r="D692" s="7"/>
      <c r="E692" s="7"/>
      <c r="F692" s="7"/>
      <c r="G692" s="7"/>
      <c r="H692" s="7"/>
      <c r="I692" s="7"/>
      <c r="J692" s="7"/>
      <c r="K692" s="7"/>
      <c r="L692" s="7"/>
      <c r="M692" s="7"/>
      <c r="N692" s="7"/>
      <c r="O692" s="7"/>
      <c r="P692" s="7"/>
      <c r="Q692" s="7"/>
      <c r="R692" s="7"/>
      <c r="S692" s="117">
        <v>691</v>
      </c>
      <c r="T692" s="118">
        <v>98814242278.176971</v>
      </c>
      <c r="U692" s="7"/>
      <c r="V692" s="7"/>
      <c r="W692" s="7"/>
      <c r="X692" s="7"/>
    </row>
    <row r="693" spans="1:24" ht="15.5" x14ac:dyDescent="0.35">
      <c r="A693" s="7"/>
      <c r="B693" s="7"/>
      <c r="C693" s="7"/>
      <c r="D693" s="7"/>
      <c r="E693" s="7"/>
      <c r="F693" s="7"/>
      <c r="G693" s="7"/>
      <c r="H693" s="7"/>
      <c r="I693" s="7"/>
      <c r="J693" s="7"/>
      <c r="K693" s="7"/>
      <c r="L693" s="7"/>
      <c r="M693" s="7"/>
      <c r="N693" s="7"/>
      <c r="O693" s="7"/>
      <c r="P693" s="7"/>
      <c r="Q693" s="7"/>
      <c r="R693" s="7"/>
      <c r="S693" s="117">
        <v>692</v>
      </c>
      <c r="T693" s="118">
        <v>111699911011.80322</v>
      </c>
      <c r="U693" s="7"/>
      <c r="V693" s="7"/>
      <c r="W693" s="7"/>
      <c r="X693" s="7"/>
    </row>
    <row r="694" spans="1:24" ht="15.5" x14ac:dyDescent="0.35">
      <c r="A694" s="7"/>
      <c r="B694" s="7"/>
      <c r="C694" s="7"/>
      <c r="D694" s="7"/>
      <c r="E694" s="7"/>
      <c r="F694" s="7"/>
      <c r="G694" s="7"/>
      <c r="H694" s="7"/>
      <c r="I694" s="7"/>
      <c r="J694" s="7"/>
      <c r="K694" s="7"/>
      <c r="L694" s="7"/>
      <c r="M694" s="7"/>
      <c r="N694" s="7"/>
      <c r="O694" s="7"/>
      <c r="P694" s="7"/>
      <c r="Q694" s="7"/>
      <c r="R694" s="7"/>
      <c r="S694" s="117">
        <v>693</v>
      </c>
      <c r="T694" s="118">
        <v>76229961802.239578</v>
      </c>
      <c r="U694" s="7"/>
      <c r="V694" s="7"/>
      <c r="W694" s="7"/>
      <c r="X694" s="7"/>
    </row>
    <row r="695" spans="1:24" ht="15.5" x14ac:dyDescent="0.35">
      <c r="A695" s="7"/>
      <c r="B695" s="7"/>
      <c r="C695" s="7"/>
      <c r="D695" s="7"/>
      <c r="E695" s="7"/>
      <c r="F695" s="7"/>
      <c r="G695" s="7"/>
      <c r="H695" s="7"/>
      <c r="I695" s="7"/>
      <c r="J695" s="7"/>
      <c r="K695" s="7"/>
      <c r="L695" s="7"/>
      <c r="M695" s="7"/>
      <c r="N695" s="7"/>
      <c r="O695" s="7"/>
      <c r="P695" s="7"/>
      <c r="Q695" s="7"/>
      <c r="R695" s="7"/>
      <c r="S695" s="117">
        <v>694</v>
      </c>
      <c r="T695" s="118">
        <v>108433556864.32858</v>
      </c>
      <c r="U695" s="7"/>
      <c r="V695" s="7"/>
      <c r="W695" s="7"/>
      <c r="X695" s="7"/>
    </row>
    <row r="696" spans="1:24" ht="15.5" x14ac:dyDescent="0.35">
      <c r="A696" s="7"/>
      <c r="B696" s="7"/>
      <c r="C696" s="7"/>
      <c r="D696" s="7"/>
      <c r="E696" s="7"/>
      <c r="F696" s="7"/>
      <c r="G696" s="7"/>
      <c r="H696" s="7"/>
      <c r="I696" s="7"/>
      <c r="J696" s="7"/>
      <c r="K696" s="7"/>
      <c r="L696" s="7"/>
      <c r="M696" s="7"/>
      <c r="N696" s="7"/>
      <c r="O696" s="7"/>
      <c r="P696" s="7"/>
      <c r="Q696" s="7"/>
      <c r="R696" s="7"/>
      <c r="S696" s="117">
        <v>695</v>
      </c>
      <c r="T696" s="118">
        <v>169313334004.31558</v>
      </c>
      <c r="U696" s="7"/>
      <c r="V696" s="7"/>
      <c r="W696" s="7"/>
      <c r="X696" s="7"/>
    </row>
    <row r="697" spans="1:24" ht="15.5" x14ac:dyDescent="0.35">
      <c r="A697" s="7"/>
      <c r="B697" s="7"/>
      <c r="C697" s="7"/>
      <c r="D697" s="7"/>
      <c r="E697" s="7"/>
      <c r="F697" s="7"/>
      <c r="G697" s="7"/>
      <c r="H697" s="7"/>
      <c r="I697" s="7"/>
      <c r="J697" s="7"/>
      <c r="K697" s="7"/>
      <c r="L697" s="7"/>
      <c r="M697" s="7"/>
      <c r="N697" s="7"/>
      <c r="O697" s="7"/>
      <c r="P697" s="7"/>
      <c r="Q697" s="7"/>
      <c r="R697" s="7"/>
      <c r="S697" s="117">
        <v>696</v>
      </c>
      <c r="T697" s="118">
        <v>126361761976.40321</v>
      </c>
      <c r="U697" s="7"/>
      <c r="V697" s="7"/>
      <c r="W697" s="7"/>
      <c r="X697" s="7"/>
    </row>
    <row r="698" spans="1:24" ht="15.5" x14ac:dyDescent="0.35">
      <c r="A698" s="7"/>
      <c r="B698" s="7"/>
      <c r="C698" s="7"/>
      <c r="D698" s="7"/>
      <c r="E698" s="7"/>
      <c r="F698" s="7"/>
      <c r="G698" s="7"/>
      <c r="H698" s="7"/>
      <c r="I698" s="7"/>
      <c r="J698" s="7"/>
      <c r="K698" s="7"/>
      <c r="L698" s="7"/>
      <c r="M698" s="7"/>
      <c r="N698" s="7"/>
      <c r="O698" s="7"/>
      <c r="P698" s="7"/>
      <c r="Q698" s="7"/>
      <c r="R698" s="7"/>
      <c r="S698" s="117">
        <v>697</v>
      </c>
      <c r="T698" s="118">
        <v>108558958720.65192</v>
      </c>
      <c r="U698" s="7"/>
      <c r="V698" s="7"/>
      <c r="W698" s="7"/>
      <c r="X698" s="7"/>
    </row>
    <row r="699" spans="1:24" ht="15.5" x14ac:dyDescent="0.35">
      <c r="A699" s="7"/>
      <c r="B699" s="7"/>
      <c r="C699" s="7"/>
      <c r="D699" s="7"/>
      <c r="E699" s="7"/>
      <c r="F699" s="7"/>
      <c r="G699" s="7"/>
      <c r="H699" s="7"/>
      <c r="I699" s="7"/>
      <c r="J699" s="7"/>
      <c r="K699" s="7"/>
      <c r="L699" s="7"/>
      <c r="M699" s="7"/>
      <c r="N699" s="7"/>
      <c r="O699" s="7"/>
      <c r="P699" s="7"/>
      <c r="Q699" s="7"/>
      <c r="R699" s="7"/>
      <c r="S699" s="117">
        <v>698</v>
      </c>
      <c r="T699" s="118">
        <v>196949998662.57178</v>
      </c>
      <c r="U699" s="7"/>
      <c r="V699" s="7"/>
      <c r="W699" s="7"/>
      <c r="X699" s="7"/>
    </row>
    <row r="700" spans="1:24" ht="15.5" x14ac:dyDescent="0.35">
      <c r="A700" s="7"/>
      <c r="B700" s="7"/>
      <c r="C700" s="7"/>
      <c r="D700" s="7"/>
      <c r="E700" s="7"/>
      <c r="F700" s="7"/>
      <c r="G700" s="7"/>
      <c r="H700" s="7"/>
      <c r="I700" s="7"/>
      <c r="J700" s="7"/>
      <c r="K700" s="7"/>
      <c r="L700" s="7"/>
      <c r="M700" s="7"/>
      <c r="N700" s="7"/>
      <c r="O700" s="7"/>
      <c r="P700" s="7"/>
      <c r="Q700" s="7"/>
      <c r="R700" s="7"/>
      <c r="S700" s="117">
        <v>699</v>
      </c>
      <c r="T700" s="118">
        <v>91391140508.096664</v>
      </c>
      <c r="U700" s="7"/>
      <c r="V700" s="7"/>
      <c r="W700" s="7"/>
      <c r="X700" s="7"/>
    </row>
    <row r="701" spans="1:24" ht="15.5" x14ac:dyDescent="0.35">
      <c r="A701" s="7"/>
      <c r="B701" s="7"/>
      <c r="C701" s="7"/>
      <c r="D701" s="7"/>
      <c r="E701" s="7"/>
      <c r="F701" s="7"/>
      <c r="G701" s="7"/>
      <c r="H701" s="7"/>
      <c r="I701" s="7"/>
      <c r="J701" s="7"/>
      <c r="K701" s="7"/>
      <c r="L701" s="7"/>
      <c r="M701" s="7"/>
      <c r="N701" s="7"/>
      <c r="O701" s="7"/>
      <c r="P701" s="7"/>
      <c r="Q701" s="7"/>
      <c r="R701" s="7"/>
      <c r="S701" s="117">
        <v>700</v>
      </c>
      <c r="T701" s="118">
        <v>113448538713.85953</v>
      </c>
      <c r="U701" s="7"/>
      <c r="V701" s="7"/>
      <c r="W701" s="7"/>
      <c r="X701" s="7"/>
    </row>
    <row r="702" spans="1:24" ht="15.5" x14ac:dyDescent="0.35">
      <c r="A702" s="7"/>
      <c r="B702" s="7"/>
      <c r="C702" s="7"/>
      <c r="D702" s="7"/>
      <c r="E702" s="7"/>
      <c r="F702" s="7"/>
      <c r="G702" s="7"/>
      <c r="H702" s="7"/>
      <c r="I702" s="7"/>
      <c r="J702" s="7"/>
      <c r="K702" s="7"/>
      <c r="L702" s="7"/>
      <c r="M702" s="7"/>
      <c r="N702" s="7"/>
      <c r="O702" s="7"/>
      <c r="P702" s="7"/>
      <c r="Q702" s="7"/>
      <c r="R702" s="7"/>
      <c r="S702" s="117">
        <v>701</v>
      </c>
      <c r="T702" s="118">
        <v>75977004118.771866</v>
      </c>
      <c r="U702" s="7"/>
      <c r="V702" s="7"/>
      <c r="W702" s="7"/>
      <c r="X702" s="7"/>
    </row>
    <row r="703" spans="1:24" ht="15.5" x14ac:dyDescent="0.35">
      <c r="A703" s="7"/>
      <c r="B703" s="7"/>
      <c r="C703" s="7"/>
      <c r="D703" s="7"/>
      <c r="E703" s="7"/>
      <c r="F703" s="7"/>
      <c r="G703" s="7"/>
      <c r="H703" s="7"/>
      <c r="I703" s="7"/>
      <c r="J703" s="7"/>
      <c r="K703" s="7"/>
      <c r="L703" s="7"/>
      <c r="M703" s="7"/>
      <c r="N703" s="7"/>
      <c r="O703" s="7"/>
      <c r="P703" s="7"/>
      <c r="Q703" s="7"/>
      <c r="R703" s="7"/>
      <c r="S703" s="117">
        <v>702</v>
      </c>
      <c r="T703" s="118">
        <v>143038306553.30286</v>
      </c>
      <c r="U703" s="7"/>
      <c r="V703" s="7"/>
      <c r="W703" s="7"/>
      <c r="X703" s="7"/>
    </row>
    <row r="704" spans="1:24" ht="15.5" x14ac:dyDescent="0.35">
      <c r="A704" s="7"/>
      <c r="B704" s="7"/>
      <c r="C704" s="7"/>
      <c r="D704" s="7"/>
      <c r="E704" s="7"/>
      <c r="F704" s="7"/>
      <c r="G704" s="7"/>
      <c r="H704" s="7"/>
      <c r="I704" s="7"/>
      <c r="J704" s="7"/>
      <c r="K704" s="7"/>
      <c r="L704" s="7"/>
      <c r="M704" s="7"/>
      <c r="N704" s="7"/>
      <c r="O704" s="7"/>
      <c r="P704" s="7"/>
      <c r="Q704" s="7"/>
      <c r="R704" s="7"/>
      <c r="S704" s="117">
        <v>703</v>
      </c>
      <c r="T704" s="118">
        <v>241412361335.92395</v>
      </c>
      <c r="U704" s="7"/>
      <c r="V704" s="7"/>
      <c r="W704" s="7"/>
      <c r="X704" s="7"/>
    </row>
    <row r="705" spans="1:24" ht="15.5" x14ac:dyDescent="0.35">
      <c r="A705" s="7"/>
      <c r="B705" s="7"/>
      <c r="C705" s="7"/>
      <c r="D705" s="7"/>
      <c r="E705" s="7"/>
      <c r="F705" s="7"/>
      <c r="G705" s="7"/>
      <c r="H705" s="7"/>
      <c r="I705" s="7"/>
      <c r="J705" s="7"/>
      <c r="K705" s="7"/>
      <c r="L705" s="7"/>
      <c r="M705" s="7"/>
      <c r="N705" s="7"/>
      <c r="O705" s="7"/>
      <c r="P705" s="7"/>
      <c r="Q705" s="7"/>
      <c r="R705" s="7"/>
      <c r="S705" s="117">
        <v>704</v>
      </c>
      <c r="T705" s="118">
        <v>79563883774.152435</v>
      </c>
      <c r="U705" s="7"/>
      <c r="V705" s="7"/>
      <c r="W705" s="7"/>
      <c r="X705" s="7"/>
    </row>
    <row r="706" spans="1:24" ht="15.5" x14ac:dyDescent="0.35">
      <c r="A706" s="7"/>
      <c r="B706" s="7"/>
      <c r="C706" s="7"/>
      <c r="D706" s="7"/>
      <c r="E706" s="7"/>
      <c r="F706" s="7"/>
      <c r="G706" s="7"/>
      <c r="H706" s="7"/>
      <c r="I706" s="7"/>
      <c r="J706" s="7"/>
      <c r="K706" s="7"/>
      <c r="L706" s="7"/>
      <c r="M706" s="7"/>
      <c r="N706" s="7"/>
      <c r="O706" s="7"/>
      <c r="P706" s="7"/>
      <c r="Q706" s="7"/>
      <c r="R706" s="7"/>
      <c r="S706" s="117">
        <v>705</v>
      </c>
      <c r="T706" s="118">
        <v>75025535022.80545</v>
      </c>
      <c r="U706" s="7"/>
      <c r="V706" s="7"/>
      <c r="W706" s="7"/>
      <c r="X706" s="7"/>
    </row>
    <row r="707" spans="1:24" ht="15.5" x14ac:dyDescent="0.35">
      <c r="A707" s="7"/>
      <c r="B707" s="7"/>
      <c r="C707" s="7"/>
      <c r="D707" s="7"/>
      <c r="E707" s="7"/>
      <c r="F707" s="7"/>
      <c r="G707" s="7"/>
      <c r="H707" s="7"/>
      <c r="I707" s="7"/>
      <c r="J707" s="7"/>
      <c r="K707" s="7"/>
      <c r="L707" s="7"/>
      <c r="M707" s="7"/>
      <c r="N707" s="7"/>
      <c r="O707" s="7"/>
      <c r="P707" s="7"/>
      <c r="Q707" s="7"/>
      <c r="R707" s="7"/>
      <c r="S707" s="117">
        <v>706</v>
      </c>
      <c r="T707" s="118">
        <v>165756989675.8855</v>
      </c>
      <c r="U707" s="7"/>
      <c r="V707" s="7"/>
      <c r="W707" s="7"/>
      <c r="X707" s="7"/>
    </row>
    <row r="708" spans="1:24" ht="15.5" x14ac:dyDescent="0.35">
      <c r="A708" s="7"/>
      <c r="B708" s="7"/>
      <c r="C708" s="7"/>
      <c r="D708" s="7"/>
      <c r="E708" s="7"/>
      <c r="F708" s="7"/>
      <c r="G708" s="7"/>
      <c r="H708" s="7"/>
      <c r="I708" s="7"/>
      <c r="J708" s="7"/>
      <c r="K708" s="7"/>
      <c r="L708" s="7"/>
      <c r="M708" s="7"/>
      <c r="N708" s="7"/>
      <c r="O708" s="7"/>
      <c r="P708" s="7"/>
      <c r="Q708" s="7"/>
      <c r="R708" s="7"/>
      <c r="S708" s="117">
        <v>707</v>
      </c>
      <c r="T708" s="118">
        <v>100562530150.10312</v>
      </c>
      <c r="U708" s="7"/>
      <c r="V708" s="7"/>
      <c r="W708" s="7"/>
      <c r="X708" s="7"/>
    </row>
    <row r="709" spans="1:24" ht="15.5" x14ac:dyDescent="0.35">
      <c r="A709" s="7"/>
      <c r="B709" s="7"/>
      <c r="C709" s="7"/>
      <c r="D709" s="7"/>
      <c r="E709" s="7"/>
      <c r="F709" s="7"/>
      <c r="G709" s="7"/>
      <c r="H709" s="7"/>
      <c r="I709" s="7"/>
      <c r="J709" s="7"/>
      <c r="K709" s="7"/>
      <c r="L709" s="7"/>
      <c r="M709" s="7"/>
      <c r="N709" s="7"/>
      <c r="O709" s="7"/>
      <c r="P709" s="7"/>
      <c r="Q709" s="7"/>
      <c r="R709" s="7"/>
      <c r="S709" s="117">
        <v>708</v>
      </c>
      <c r="T709" s="118">
        <v>110535371198.4756</v>
      </c>
      <c r="U709" s="7"/>
      <c r="V709" s="7"/>
      <c r="W709" s="7"/>
      <c r="X709" s="7"/>
    </row>
    <row r="710" spans="1:24" ht="15.5" x14ac:dyDescent="0.35">
      <c r="A710" s="7"/>
      <c r="B710" s="7"/>
      <c r="C710" s="7"/>
      <c r="D710" s="7"/>
      <c r="E710" s="7"/>
      <c r="F710" s="7"/>
      <c r="G710" s="7"/>
      <c r="H710" s="7"/>
      <c r="I710" s="7"/>
      <c r="J710" s="7"/>
      <c r="K710" s="7"/>
      <c r="L710" s="7"/>
      <c r="M710" s="7"/>
      <c r="N710" s="7"/>
      <c r="O710" s="7"/>
      <c r="P710" s="7"/>
      <c r="Q710" s="7"/>
      <c r="R710" s="7"/>
      <c r="S710" s="117">
        <v>709</v>
      </c>
      <c r="T710" s="118">
        <v>139058205068.80063</v>
      </c>
      <c r="U710" s="7"/>
      <c r="V710" s="7"/>
      <c r="W710" s="7"/>
      <c r="X710" s="7"/>
    </row>
    <row r="711" spans="1:24" ht="15.5" x14ac:dyDescent="0.35">
      <c r="A711" s="7"/>
      <c r="B711" s="7"/>
      <c r="C711" s="7"/>
      <c r="D711" s="7"/>
      <c r="E711" s="7"/>
      <c r="F711" s="7"/>
      <c r="G711" s="7"/>
      <c r="H711" s="7"/>
      <c r="I711" s="7"/>
      <c r="J711" s="7"/>
      <c r="K711" s="7"/>
      <c r="L711" s="7"/>
      <c r="M711" s="7"/>
      <c r="N711" s="7"/>
      <c r="O711" s="7"/>
      <c r="P711" s="7"/>
      <c r="Q711" s="7"/>
      <c r="R711" s="7"/>
      <c r="S711" s="117">
        <v>710</v>
      </c>
      <c r="T711" s="118">
        <v>82283430322.987686</v>
      </c>
      <c r="U711" s="7"/>
      <c r="V711" s="7"/>
      <c r="W711" s="7"/>
      <c r="X711" s="7"/>
    </row>
    <row r="712" spans="1:24" ht="15.5" x14ac:dyDescent="0.35">
      <c r="A712" s="7"/>
      <c r="B712" s="7"/>
      <c r="C712" s="7"/>
      <c r="D712" s="7"/>
      <c r="E712" s="7"/>
      <c r="F712" s="7"/>
      <c r="G712" s="7"/>
      <c r="H712" s="7"/>
      <c r="I712" s="7"/>
      <c r="J712" s="7"/>
      <c r="K712" s="7"/>
      <c r="L712" s="7"/>
      <c r="M712" s="7"/>
      <c r="N712" s="7"/>
      <c r="O712" s="7"/>
      <c r="P712" s="7"/>
      <c r="Q712" s="7"/>
      <c r="R712" s="7"/>
      <c r="S712" s="117">
        <v>711</v>
      </c>
      <c r="T712" s="118">
        <v>88625635968.384827</v>
      </c>
      <c r="U712" s="7"/>
      <c r="V712" s="7"/>
      <c r="W712" s="7"/>
      <c r="X712" s="7"/>
    </row>
    <row r="713" spans="1:24" ht="15.5" x14ac:dyDescent="0.35">
      <c r="A713" s="7"/>
      <c r="B713" s="7"/>
      <c r="C713" s="7"/>
      <c r="D713" s="7"/>
      <c r="E713" s="7"/>
      <c r="F713" s="7"/>
      <c r="G713" s="7"/>
      <c r="H713" s="7"/>
      <c r="I713" s="7"/>
      <c r="J713" s="7"/>
      <c r="K713" s="7"/>
      <c r="L713" s="7"/>
      <c r="M713" s="7"/>
      <c r="N713" s="7"/>
      <c r="O713" s="7"/>
      <c r="P713" s="7"/>
      <c r="Q713" s="7"/>
      <c r="R713" s="7"/>
      <c r="S713" s="117">
        <v>712</v>
      </c>
      <c r="T713" s="118">
        <v>97129244340.601166</v>
      </c>
      <c r="U713" s="7"/>
      <c r="V713" s="7"/>
      <c r="W713" s="7"/>
      <c r="X713" s="7"/>
    </row>
    <row r="714" spans="1:24" ht="15.5" x14ac:dyDescent="0.35">
      <c r="A714" s="7"/>
      <c r="B714" s="7"/>
      <c r="C714" s="7"/>
      <c r="D714" s="7"/>
      <c r="E714" s="7"/>
      <c r="F714" s="7"/>
      <c r="G714" s="7"/>
      <c r="H714" s="7"/>
      <c r="I714" s="7"/>
      <c r="J714" s="7"/>
      <c r="K714" s="7"/>
      <c r="L714" s="7"/>
      <c r="M714" s="7"/>
      <c r="N714" s="7"/>
      <c r="O714" s="7"/>
      <c r="P714" s="7"/>
      <c r="Q714" s="7"/>
      <c r="R714" s="7"/>
      <c r="S714" s="117">
        <v>713</v>
      </c>
      <c r="T714" s="118">
        <v>144190932446.25555</v>
      </c>
      <c r="U714" s="7"/>
      <c r="V714" s="7"/>
      <c r="W714" s="7"/>
      <c r="X714" s="7"/>
    </row>
    <row r="715" spans="1:24" ht="15.5" x14ac:dyDescent="0.35">
      <c r="A715" s="7"/>
      <c r="B715" s="7"/>
      <c r="C715" s="7"/>
      <c r="D715" s="7"/>
      <c r="E715" s="7"/>
      <c r="F715" s="7"/>
      <c r="G715" s="7"/>
      <c r="H715" s="7"/>
      <c r="I715" s="7"/>
      <c r="J715" s="7"/>
      <c r="K715" s="7"/>
      <c r="L715" s="7"/>
      <c r="M715" s="7"/>
      <c r="N715" s="7"/>
      <c r="O715" s="7"/>
      <c r="P715" s="7"/>
      <c r="Q715" s="7"/>
      <c r="R715" s="7"/>
      <c r="S715" s="117">
        <v>714</v>
      </c>
      <c r="T715" s="118">
        <v>75220249578.948822</v>
      </c>
      <c r="U715" s="7"/>
      <c r="V715" s="7"/>
      <c r="W715" s="7"/>
      <c r="X715" s="7"/>
    </row>
    <row r="716" spans="1:24" ht="15.5" x14ac:dyDescent="0.35">
      <c r="A716" s="7"/>
      <c r="B716" s="7"/>
      <c r="C716" s="7"/>
      <c r="D716" s="7"/>
      <c r="E716" s="7"/>
      <c r="F716" s="7"/>
      <c r="G716" s="7"/>
      <c r="H716" s="7"/>
      <c r="I716" s="7"/>
      <c r="J716" s="7"/>
      <c r="K716" s="7"/>
      <c r="L716" s="7"/>
      <c r="M716" s="7"/>
      <c r="N716" s="7"/>
      <c r="O716" s="7"/>
      <c r="P716" s="7"/>
      <c r="Q716" s="7"/>
      <c r="R716" s="7"/>
      <c r="S716" s="117">
        <v>715</v>
      </c>
      <c r="T716" s="118">
        <v>86347720226.341492</v>
      </c>
      <c r="U716" s="7"/>
      <c r="V716" s="7"/>
      <c r="W716" s="7"/>
      <c r="X716" s="7"/>
    </row>
    <row r="717" spans="1:24" ht="15.5" x14ac:dyDescent="0.35">
      <c r="A717" s="7"/>
      <c r="B717" s="7"/>
      <c r="C717" s="7"/>
      <c r="D717" s="7"/>
      <c r="E717" s="7"/>
      <c r="F717" s="7"/>
      <c r="G717" s="7"/>
      <c r="H717" s="7"/>
      <c r="I717" s="7"/>
      <c r="J717" s="7"/>
      <c r="K717" s="7"/>
      <c r="L717" s="7"/>
      <c r="M717" s="7"/>
      <c r="N717" s="7"/>
      <c r="O717" s="7"/>
      <c r="P717" s="7"/>
      <c r="Q717" s="7"/>
      <c r="R717" s="7"/>
      <c r="S717" s="117">
        <v>716</v>
      </c>
      <c r="T717" s="118">
        <v>52050699935.104874</v>
      </c>
      <c r="U717" s="7"/>
      <c r="V717" s="7"/>
      <c r="W717" s="7"/>
      <c r="X717" s="7"/>
    </row>
    <row r="718" spans="1:24" ht="15.5" x14ac:dyDescent="0.35">
      <c r="A718" s="7"/>
      <c r="B718" s="7"/>
      <c r="C718" s="7"/>
      <c r="D718" s="7"/>
      <c r="E718" s="7"/>
      <c r="F718" s="7"/>
      <c r="G718" s="7"/>
      <c r="H718" s="7"/>
      <c r="I718" s="7"/>
      <c r="J718" s="7"/>
      <c r="K718" s="7"/>
      <c r="L718" s="7"/>
      <c r="M718" s="7"/>
      <c r="N718" s="7"/>
      <c r="O718" s="7"/>
      <c r="P718" s="7"/>
      <c r="Q718" s="7"/>
      <c r="R718" s="7"/>
      <c r="S718" s="117">
        <v>717</v>
      </c>
      <c r="T718" s="118">
        <v>86455199310.454163</v>
      </c>
      <c r="U718" s="7"/>
      <c r="V718" s="7"/>
      <c r="W718" s="7"/>
      <c r="X718" s="7"/>
    </row>
    <row r="719" spans="1:24" ht="15.5" x14ac:dyDescent="0.35">
      <c r="A719" s="7"/>
      <c r="B719" s="7"/>
      <c r="C719" s="7"/>
      <c r="D719" s="7"/>
      <c r="E719" s="7"/>
      <c r="F719" s="7"/>
      <c r="G719" s="7"/>
      <c r="H719" s="7"/>
      <c r="I719" s="7"/>
      <c r="J719" s="7"/>
      <c r="K719" s="7"/>
      <c r="L719" s="7"/>
      <c r="M719" s="7"/>
      <c r="N719" s="7"/>
      <c r="O719" s="7"/>
      <c r="P719" s="7"/>
      <c r="Q719" s="7"/>
      <c r="R719" s="7"/>
      <c r="S719" s="117">
        <v>718</v>
      </c>
      <c r="T719" s="118">
        <v>133621016275.58148</v>
      </c>
      <c r="U719" s="7"/>
      <c r="V719" s="7"/>
      <c r="W719" s="7"/>
      <c r="X719" s="7"/>
    </row>
    <row r="720" spans="1:24" ht="15.5" x14ac:dyDescent="0.35">
      <c r="A720" s="7"/>
      <c r="B720" s="7"/>
      <c r="C720" s="7"/>
      <c r="D720" s="7"/>
      <c r="E720" s="7"/>
      <c r="F720" s="7"/>
      <c r="G720" s="7"/>
      <c r="H720" s="7"/>
      <c r="I720" s="7"/>
      <c r="J720" s="7"/>
      <c r="K720" s="7"/>
      <c r="L720" s="7"/>
      <c r="M720" s="7"/>
      <c r="N720" s="7"/>
      <c r="O720" s="7"/>
      <c r="P720" s="7"/>
      <c r="Q720" s="7"/>
      <c r="R720" s="7"/>
      <c r="S720" s="117">
        <v>719</v>
      </c>
      <c r="T720" s="118">
        <v>81195150942.291</v>
      </c>
      <c r="U720" s="7"/>
      <c r="V720" s="7"/>
      <c r="W720" s="7"/>
      <c r="X720" s="7"/>
    </row>
    <row r="721" spans="1:24" ht="15.5" x14ac:dyDescent="0.35">
      <c r="A721" s="7"/>
      <c r="B721" s="7"/>
      <c r="C721" s="7"/>
      <c r="D721" s="7"/>
      <c r="E721" s="7"/>
      <c r="F721" s="7"/>
      <c r="G721" s="7"/>
      <c r="H721" s="7"/>
      <c r="I721" s="7"/>
      <c r="J721" s="7"/>
      <c r="K721" s="7"/>
      <c r="L721" s="7"/>
      <c r="M721" s="7"/>
      <c r="N721" s="7"/>
      <c r="O721" s="7"/>
      <c r="P721" s="7"/>
      <c r="Q721" s="7"/>
      <c r="R721" s="7"/>
      <c r="S721" s="117">
        <v>720</v>
      </c>
      <c r="T721" s="118">
        <v>105069548435.58795</v>
      </c>
      <c r="U721" s="7"/>
      <c r="V721" s="7"/>
      <c r="W721" s="7"/>
      <c r="X721" s="7"/>
    </row>
    <row r="722" spans="1:24" ht="15.5" x14ac:dyDescent="0.35">
      <c r="A722" s="7"/>
      <c r="B722" s="7"/>
      <c r="C722" s="7"/>
      <c r="D722" s="7"/>
      <c r="E722" s="7"/>
      <c r="F722" s="7"/>
      <c r="G722" s="7"/>
      <c r="H722" s="7"/>
      <c r="I722" s="7"/>
      <c r="J722" s="7"/>
      <c r="K722" s="7"/>
      <c r="L722" s="7"/>
      <c r="M722" s="7"/>
      <c r="N722" s="7"/>
      <c r="O722" s="7"/>
      <c r="P722" s="7"/>
      <c r="Q722" s="7"/>
      <c r="R722" s="7"/>
      <c r="S722" s="117">
        <v>721</v>
      </c>
      <c r="T722" s="118">
        <v>119923162809.67328</v>
      </c>
      <c r="U722" s="7"/>
      <c r="V722" s="7"/>
      <c r="W722" s="7"/>
      <c r="X722" s="7"/>
    </row>
    <row r="723" spans="1:24" ht="15.5" x14ac:dyDescent="0.35">
      <c r="A723" s="7"/>
      <c r="B723" s="7"/>
      <c r="C723" s="7"/>
      <c r="D723" s="7"/>
      <c r="E723" s="7"/>
      <c r="F723" s="7"/>
      <c r="G723" s="7"/>
      <c r="H723" s="7"/>
      <c r="I723" s="7"/>
      <c r="J723" s="7"/>
      <c r="K723" s="7"/>
      <c r="L723" s="7"/>
      <c r="M723" s="7"/>
      <c r="N723" s="7"/>
      <c r="O723" s="7"/>
      <c r="P723" s="7"/>
      <c r="Q723" s="7"/>
      <c r="R723" s="7"/>
      <c r="S723" s="117">
        <v>722</v>
      </c>
      <c r="T723" s="118">
        <v>137750674462.37296</v>
      </c>
      <c r="U723" s="7"/>
      <c r="V723" s="7"/>
      <c r="W723" s="7"/>
      <c r="X723" s="7"/>
    </row>
    <row r="724" spans="1:24" ht="15.5" x14ac:dyDescent="0.35">
      <c r="A724" s="7"/>
      <c r="B724" s="7"/>
      <c r="C724" s="7"/>
      <c r="D724" s="7"/>
      <c r="E724" s="7"/>
      <c r="F724" s="7"/>
      <c r="G724" s="7"/>
      <c r="H724" s="7"/>
      <c r="I724" s="7"/>
      <c r="J724" s="7"/>
      <c r="K724" s="7"/>
      <c r="L724" s="7"/>
      <c r="M724" s="7"/>
      <c r="N724" s="7"/>
      <c r="O724" s="7"/>
      <c r="P724" s="7"/>
      <c r="Q724" s="7"/>
      <c r="R724" s="7"/>
      <c r="S724" s="117">
        <v>723</v>
      </c>
      <c r="T724" s="118">
        <v>208391943046.39813</v>
      </c>
      <c r="U724" s="7"/>
      <c r="V724" s="7"/>
      <c r="W724" s="7"/>
      <c r="X724" s="7"/>
    </row>
    <row r="725" spans="1:24" ht="15.5" x14ac:dyDescent="0.35">
      <c r="A725" s="7"/>
      <c r="B725" s="7"/>
      <c r="C725" s="7"/>
      <c r="D725" s="7"/>
      <c r="E725" s="7"/>
      <c r="F725" s="7"/>
      <c r="G725" s="7"/>
      <c r="H725" s="7"/>
      <c r="I725" s="7"/>
      <c r="J725" s="7"/>
      <c r="K725" s="7"/>
      <c r="L725" s="7"/>
      <c r="M725" s="7"/>
      <c r="N725" s="7"/>
      <c r="O725" s="7"/>
      <c r="P725" s="7"/>
      <c r="Q725" s="7"/>
      <c r="R725" s="7"/>
      <c r="S725" s="117">
        <v>724</v>
      </c>
      <c r="T725" s="118">
        <v>74232805171.46817</v>
      </c>
      <c r="U725" s="7"/>
      <c r="V725" s="7"/>
      <c r="W725" s="7"/>
      <c r="X725" s="7"/>
    </row>
    <row r="726" spans="1:24" ht="15.5" x14ac:dyDescent="0.35">
      <c r="A726" s="7"/>
      <c r="B726" s="7"/>
      <c r="C726" s="7"/>
      <c r="D726" s="7"/>
      <c r="E726" s="7"/>
      <c r="F726" s="7"/>
      <c r="G726" s="7"/>
      <c r="H726" s="7"/>
      <c r="I726" s="7"/>
      <c r="J726" s="7"/>
      <c r="K726" s="7"/>
      <c r="L726" s="7"/>
      <c r="M726" s="7"/>
      <c r="N726" s="7"/>
      <c r="O726" s="7"/>
      <c r="P726" s="7"/>
      <c r="Q726" s="7"/>
      <c r="R726" s="7"/>
      <c r="S726" s="117">
        <v>725</v>
      </c>
      <c r="T726" s="118">
        <v>111451362803.78969</v>
      </c>
      <c r="U726" s="7"/>
      <c r="V726" s="7"/>
      <c r="W726" s="7"/>
      <c r="X726" s="7"/>
    </row>
    <row r="727" spans="1:24" ht="15.5" x14ac:dyDescent="0.35">
      <c r="A727" s="7"/>
      <c r="B727" s="7"/>
      <c r="C727" s="7"/>
      <c r="D727" s="7"/>
      <c r="E727" s="7"/>
      <c r="F727" s="7"/>
      <c r="G727" s="7"/>
      <c r="H727" s="7"/>
      <c r="I727" s="7"/>
      <c r="J727" s="7"/>
      <c r="K727" s="7"/>
      <c r="L727" s="7"/>
      <c r="M727" s="7"/>
      <c r="N727" s="7"/>
      <c r="O727" s="7"/>
      <c r="P727" s="7"/>
      <c r="Q727" s="7"/>
      <c r="R727" s="7"/>
      <c r="S727" s="117">
        <v>726</v>
      </c>
      <c r="T727" s="118">
        <v>64942876700.908791</v>
      </c>
      <c r="U727" s="7"/>
      <c r="V727" s="7"/>
      <c r="W727" s="7"/>
      <c r="X727" s="7"/>
    </row>
    <row r="728" spans="1:24" ht="15.5" x14ac:dyDescent="0.35">
      <c r="A728" s="7"/>
      <c r="B728" s="7"/>
      <c r="C728" s="7"/>
      <c r="D728" s="7"/>
      <c r="E728" s="7"/>
      <c r="F728" s="7"/>
      <c r="G728" s="7"/>
      <c r="H728" s="7"/>
      <c r="I728" s="7"/>
      <c r="J728" s="7"/>
      <c r="K728" s="7"/>
      <c r="L728" s="7"/>
      <c r="M728" s="7"/>
      <c r="N728" s="7"/>
      <c r="O728" s="7"/>
      <c r="P728" s="7"/>
      <c r="Q728" s="7"/>
      <c r="R728" s="7"/>
      <c r="S728" s="117">
        <v>727</v>
      </c>
      <c r="T728" s="118">
        <v>122662851073.13297</v>
      </c>
      <c r="U728" s="7"/>
      <c r="V728" s="7"/>
      <c r="W728" s="7"/>
      <c r="X728" s="7"/>
    </row>
    <row r="729" spans="1:24" ht="15.5" x14ac:dyDescent="0.35">
      <c r="A729" s="7"/>
      <c r="B729" s="7"/>
      <c r="C729" s="7"/>
      <c r="D729" s="7"/>
      <c r="E729" s="7"/>
      <c r="F729" s="7"/>
      <c r="G729" s="7"/>
      <c r="H729" s="7"/>
      <c r="I729" s="7"/>
      <c r="J729" s="7"/>
      <c r="K729" s="7"/>
      <c r="L729" s="7"/>
      <c r="M729" s="7"/>
      <c r="N729" s="7"/>
      <c r="O729" s="7"/>
      <c r="P729" s="7"/>
      <c r="Q729" s="7"/>
      <c r="R729" s="7"/>
      <c r="S729" s="117">
        <v>728</v>
      </c>
      <c r="T729" s="118">
        <v>107653052081.55682</v>
      </c>
      <c r="U729" s="7"/>
      <c r="V729" s="7"/>
      <c r="W729" s="7"/>
      <c r="X729" s="7"/>
    </row>
    <row r="730" spans="1:24" ht="15.5" x14ac:dyDescent="0.35">
      <c r="A730" s="7"/>
      <c r="B730" s="7"/>
      <c r="C730" s="7"/>
      <c r="D730" s="7"/>
      <c r="E730" s="7"/>
      <c r="F730" s="7"/>
      <c r="G730" s="7"/>
      <c r="H730" s="7"/>
      <c r="I730" s="7"/>
      <c r="J730" s="7"/>
      <c r="K730" s="7"/>
      <c r="L730" s="7"/>
      <c r="M730" s="7"/>
      <c r="N730" s="7"/>
      <c r="O730" s="7"/>
      <c r="P730" s="7"/>
      <c r="Q730" s="7"/>
      <c r="R730" s="7"/>
      <c r="S730" s="117">
        <v>729</v>
      </c>
      <c r="T730" s="118">
        <v>118281246863.81766</v>
      </c>
      <c r="U730" s="7"/>
      <c r="V730" s="7"/>
      <c r="W730" s="7"/>
      <c r="X730" s="7"/>
    </row>
    <row r="731" spans="1:24" ht="15.5" x14ac:dyDescent="0.35">
      <c r="A731" s="7"/>
      <c r="B731" s="7"/>
      <c r="C731" s="7"/>
      <c r="D731" s="7"/>
      <c r="E731" s="7"/>
      <c r="F731" s="7"/>
      <c r="G731" s="7"/>
      <c r="H731" s="7"/>
      <c r="I731" s="7"/>
      <c r="J731" s="7"/>
      <c r="K731" s="7"/>
      <c r="L731" s="7"/>
      <c r="M731" s="7"/>
      <c r="N731" s="7"/>
      <c r="O731" s="7"/>
      <c r="P731" s="7"/>
      <c r="Q731" s="7"/>
      <c r="R731" s="7"/>
      <c r="S731" s="117">
        <v>730</v>
      </c>
      <c r="T731" s="118">
        <v>166503919310.06885</v>
      </c>
      <c r="U731" s="7"/>
      <c r="V731" s="7"/>
      <c r="W731" s="7"/>
      <c r="X731" s="7"/>
    </row>
    <row r="732" spans="1:24" ht="15.5" x14ac:dyDescent="0.35">
      <c r="A732" s="7"/>
      <c r="B732" s="7"/>
      <c r="C732" s="7"/>
      <c r="D732" s="7"/>
      <c r="E732" s="7"/>
      <c r="F732" s="7"/>
      <c r="G732" s="7"/>
      <c r="H732" s="7"/>
      <c r="I732" s="7"/>
      <c r="J732" s="7"/>
      <c r="K732" s="7"/>
      <c r="L732" s="7"/>
      <c r="M732" s="7"/>
      <c r="N732" s="7"/>
      <c r="O732" s="7"/>
      <c r="P732" s="7"/>
      <c r="Q732" s="7"/>
      <c r="R732" s="7"/>
      <c r="S732" s="117">
        <v>731</v>
      </c>
      <c r="T732" s="118">
        <v>132477690342.34564</v>
      </c>
      <c r="U732" s="7"/>
      <c r="V732" s="7"/>
      <c r="W732" s="7"/>
      <c r="X732" s="7"/>
    </row>
    <row r="733" spans="1:24" ht="15.5" x14ac:dyDescent="0.35">
      <c r="A733" s="7"/>
      <c r="B733" s="7"/>
      <c r="C733" s="7"/>
      <c r="D733" s="7"/>
      <c r="E733" s="7"/>
      <c r="F733" s="7"/>
      <c r="G733" s="7"/>
      <c r="H733" s="7"/>
      <c r="I733" s="7"/>
      <c r="J733" s="7"/>
      <c r="K733" s="7"/>
      <c r="L733" s="7"/>
      <c r="M733" s="7"/>
      <c r="N733" s="7"/>
      <c r="O733" s="7"/>
      <c r="P733" s="7"/>
      <c r="Q733" s="7"/>
      <c r="R733" s="7"/>
      <c r="S733" s="117">
        <v>732</v>
      </c>
      <c r="T733" s="118">
        <v>135164747760.9379</v>
      </c>
      <c r="U733" s="7"/>
      <c r="V733" s="7"/>
      <c r="W733" s="7"/>
      <c r="X733" s="7"/>
    </row>
    <row r="734" spans="1:24" ht="15.5" x14ac:dyDescent="0.35">
      <c r="A734" s="7"/>
      <c r="B734" s="7"/>
      <c r="C734" s="7"/>
      <c r="D734" s="7"/>
      <c r="E734" s="7"/>
      <c r="F734" s="7"/>
      <c r="G734" s="7"/>
      <c r="H734" s="7"/>
      <c r="I734" s="7"/>
      <c r="J734" s="7"/>
      <c r="K734" s="7"/>
      <c r="L734" s="7"/>
      <c r="M734" s="7"/>
      <c r="N734" s="7"/>
      <c r="O734" s="7"/>
      <c r="P734" s="7"/>
      <c r="Q734" s="7"/>
      <c r="R734" s="7"/>
      <c r="S734" s="117">
        <v>733</v>
      </c>
      <c r="T734" s="118">
        <v>74655531593.069122</v>
      </c>
      <c r="U734" s="7"/>
      <c r="V734" s="7"/>
      <c r="W734" s="7"/>
      <c r="X734" s="7"/>
    </row>
    <row r="735" spans="1:24" ht="15.5" x14ac:dyDescent="0.35">
      <c r="A735" s="7"/>
      <c r="B735" s="7"/>
      <c r="C735" s="7"/>
      <c r="D735" s="7"/>
      <c r="E735" s="7"/>
      <c r="F735" s="7"/>
      <c r="G735" s="7"/>
      <c r="H735" s="7"/>
      <c r="I735" s="7"/>
      <c r="J735" s="7"/>
      <c r="K735" s="7"/>
      <c r="L735" s="7"/>
      <c r="M735" s="7"/>
      <c r="N735" s="7"/>
      <c r="O735" s="7"/>
      <c r="P735" s="7"/>
      <c r="Q735" s="7"/>
      <c r="R735" s="7"/>
      <c r="S735" s="117">
        <v>734</v>
      </c>
      <c r="T735" s="118">
        <v>73584092787.864807</v>
      </c>
      <c r="U735" s="7"/>
      <c r="V735" s="7"/>
      <c r="W735" s="7"/>
      <c r="X735" s="7"/>
    </row>
    <row r="736" spans="1:24" ht="15.5" x14ac:dyDescent="0.35">
      <c r="A736" s="7"/>
      <c r="B736" s="7"/>
      <c r="C736" s="7"/>
      <c r="D736" s="7"/>
      <c r="E736" s="7"/>
      <c r="F736" s="7"/>
      <c r="G736" s="7"/>
      <c r="H736" s="7"/>
      <c r="I736" s="7"/>
      <c r="J736" s="7"/>
      <c r="K736" s="7"/>
      <c r="L736" s="7"/>
      <c r="M736" s="7"/>
      <c r="N736" s="7"/>
      <c r="O736" s="7"/>
      <c r="P736" s="7"/>
      <c r="Q736" s="7"/>
      <c r="R736" s="7"/>
      <c r="S736" s="117">
        <v>735</v>
      </c>
      <c r="T736" s="118">
        <v>152584860523.34091</v>
      </c>
      <c r="U736" s="7"/>
      <c r="V736" s="7"/>
      <c r="W736" s="7"/>
      <c r="X736" s="7"/>
    </row>
    <row r="737" spans="1:24" ht="15.5" x14ac:dyDescent="0.35">
      <c r="A737" s="7"/>
      <c r="B737" s="7"/>
      <c r="C737" s="7"/>
      <c r="D737" s="7"/>
      <c r="E737" s="7"/>
      <c r="F737" s="7"/>
      <c r="G737" s="7"/>
      <c r="H737" s="7"/>
      <c r="I737" s="7"/>
      <c r="J737" s="7"/>
      <c r="K737" s="7"/>
      <c r="L737" s="7"/>
      <c r="M737" s="7"/>
      <c r="N737" s="7"/>
      <c r="O737" s="7"/>
      <c r="P737" s="7"/>
      <c r="Q737" s="7"/>
      <c r="R737" s="7"/>
      <c r="S737" s="117">
        <v>736</v>
      </c>
      <c r="T737" s="118">
        <v>75971292661.957092</v>
      </c>
      <c r="U737" s="7"/>
      <c r="V737" s="7"/>
      <c r="W737" s="7"/>
      <c r="X737" s="7"/>
    </row>
    <row r="738" spans="1:24" ht="15.5" x14ac:dyDescent="0.35">
      <c r="A738" s="7"/>
      <c r="B738" s="7"/>
      <c r="C738" s="7"/>
      <c r="D738" s="7"/>
      <c r="E738" s="7"/>
      <c r="F738" s="7"/>
      <c r="G738" s="7"/>
      <c r="H738" s="7"/>
      <c r="I738" s="7"/>
      <c r="J738" s="7"/>
      <c r="K738" s="7"/>
      <c r="L738" s="7"/>
      <c r="M738" s="7"/>
      <c r="N738" s="7"/>
      <c r="O738" s="7"/>
      <c r="P738" s="7"/>
      <c r="Q738" s="7"/>
      <c r="R738" s="7"/>
      <c r="S738" s="117">
        <v>737</v>
      </c>
      <c r="T738" s="118">
        <v>252881329626.73273</v>
      </c>
      <c r="U738" s="7"/>
      <c r="V738" s="7"/>
      <c r="W738" s="7"/>
      <c r="X738" s="7"/>
    </row>
    <row r="739" spans="1:24" ht="15.5" x14ac:dyDescent="0.35">
      <c r="A739" s="7"/>
      <c r="B739" s="7"/>
      <c r="C739" s="7"/>
      <c r="D739" s="7"/>
      <c r="E739" s="7"/>
      <c r="F739" s="7"/>
      <c r="G739" s="7"/>
      <c r="H739" s="7"/>
      <c r="I739" s="7"/>
      <c r="J739" s="7"/>
      <c r="K739" s="7"/>
      <c r="L739" s="7"/>
      <c r="M739" s="7"/>
      <c r="N739" s="7"/>
      <c r="O739" s="7"/>
      <c r="P739" s="7"/>
      <c r="Q739" s="7"/>
      <c r="R739" s="7"/>
      <c r="S739" s="117">
        <v>738</v>
      </c>
      <c r="T739" s="118">
        <v>88072503010.619873</v>
      </c>
      <c r="U739" s="7"/>
      <c r="V739" s="7"/>
      <c r="W739" s="7"/>
      <c r="X739" s="7"/>
    </row>
    <row r="740" spans="1:24" ht="15.5" x14ac:dyDescent="0.35">
      <c r="A740" s="7"/>
      <c r="B740" s="7"/>
      <c r="C740" s="7"/>
      <c r="D740" s="7"/>
      <c r="E740" s="7"/>
      <c r="F740" s="7"/>
      <c r="G740" s="7"/>
      <c r="H740" s="7"/>
      <c r="I740" s="7"/>
      <c r="J740" s="7"/>
      <c r="K740" s="7"/>
      <c r="L740" s="7"/>
      <c r="M740" s="7"/>
      <c r="N740" s="7"/>
      <c r="O740" s="7"/>
      <c r="P740" s="7"/>
      <c r="Q740" s="7"/>
      <c r="R740" s="7"/>
      <c r="S740" s="117">
        <v>739</v>
      </c>
      <c r="T740" s="118">
        <v>94303350684.513184</v>
      </c>
      <c r="U740" s="7"/>
      <c r="V740" s="7"/>
      <c r="W740" s="7"/>
      <c r="X740" s="7"/>
    </row>
    <row r="741" spans="1:24" ht="15.5" x14ac:dyDescent="0.35">
      <c r="A741" s="7"/>
      <c r="B741" s="7"/>
      <c r="C741" s="7"/>
      <c r="D741" s="7"/>
      <c r="E741" s="7"/>
      <c r="F741" s="7"/>
      <c r="G741" s="7"/>
      <c r="H741" s="7"/>
      <c r="I741" s="7"/>
      <c r="J741" s="7"/>
      <c r="K741" s="7"/>
      <c r="L741" s="7"/>
      <c r="M741" s="7"/>
      <c r="N741" s="7"/>
      <c r="O741" s="7"/>
      <c r="P741" s="7"/>
      <c r="Q741" s="7"/>
      <c r="R741" s="7"/>
      <c r="S741" s="117">
        <v>740</v>
      </c>
      <c r="T741" s="118">
        <v>75948643170.647308</v>
      </c>
      <c r="U741" s="7"/>
      <c r="V741" s="7"/>
      <c r="W741" s="7"/>
      <c r="X741" s="7"/>
    </row>
    <row r="742" spans="1:24" ht="15.5" x14ac:dyDescent="0.35">
      <c r="A742" s="7"/>
      <c r="B742" s="7"/>
      <c r="C742" s="7"/>
      <c r="D742" s="7"/>
      <c r="E742" s="7"/>
      <c r="F742" s="7"/>
      <c r="G742" s="7"/>
      <c r="H742" s="7"/>
      <c r="I742" s="7"/>
      <c r="J742" s="7"/>
      <c r="K742" s="7"/>
      <c r="L742" s="7"/>
      <c r="M742" s="7"/>
      <c r="N742" s="7"/>
      <c r="O742" s="7"/>
      <c r="P742" s="7"/>
      <c r="Q742" s="7"/>
      <c r="R742" s="7"/>
      <c r="S742" s="117">
        <v>741</v>
      </c>
      <c r="T742" s="118">
        <v>74845470728.845352</v>
      </c>
      <c r="U742" s="7"/>
      <c r="V742" s="7"/>
      <c r="W742" s="7"/>
      <c r="X742" s="7"/>
    </row>
    <row r="743" spans="1:24" ht="15.5" x14ac:dyDescent="0.35">
      <c r="A743" s="7"/>
      <c r="B743" s="7"/>
      <c r="C743" s="7"/>
      <c r="D743" s="7"/>
      <c r="E743" s="7"/>
      <c r="F743" s="7"/>
      <c r="G743" s="7"/>
      <c r="H743" s="7"/>
      <c r="I743" s="7"/>
      <c r="J743" s="7"/>
      <c r="K743" s="7"/>
      <c r="L743" s="7"/>
      <c r="M743" s="7"/>
      <c r="N743" s="7"/>
      <c r="O743" s="7"/>
      <c r="P743" s="7"/>
      <c r="Q743" s="7"/>
      <c r="R743" s="7"/>
      <c r="S743" s="117">
        <v>742</v>
      </c>
      <c r="T743" s="118">
        <v>101018236556.80862</v>
      </c>
      <c r="U743" s="7"/>
      <c r="V743" s="7"/>
      <c r="W743" s="7"/>
      <c r="X743" s="7"/>
    </row>
    <row r="744" spans="1:24" ht="15.5" x14ac:dyDescent="0.35">
      <c r="A744" s="7"/>
      <c r="B744" s="7"/>
      <c r="C744" s="7"/>
      <c r="D744" s="7"/>
      <c r="E744" s="7"/>
      <c r="F744" s="7"/>
      <c r="G744" s="7"/>
      <c r="H744" s="7"/>
      <c r="I744" s="7"/>
      <c r="J744" s="7"/>
      <c r="K744" s="7"/>
      <c r="L744" s="7"/>
      <c r="M744" s="7"/>
      <c r="N744" s="7"/>
      <c r="O744" s="7"/>
      <c r="P744" s="7"/>
      <c r="Q744" s="7"/>
      <c r="R744" s="7"/>
      <c r="S744" s="117">
        <v>743</v>
      </c>
      <c r="T744" s="118">
        <v>84525461716.594162</v>
      </c>
      <c r="U744" s="7"/>
      <c r="V744" s="7"/>
      <c r="W744" s="7"/>
      <c r="X744" s="7"/>
    </row>
    <row r="745" spans="1:24" ht="15.5" x14ac:dyDescent="0.35">
      <c r="A745" s="7"/>
      <c r="B745" s="7"/>
      <c r="C745" s="7"/>
      <c r="D745" s="7"/>
      <c r="E745" s="7"/>
      <c r="F745" s="7"/>
      <c r="G745" s="7"/>
      <c r="H745" s="7"/>
      <c r="I745" s="7"/>
      <c r="J745" s="7"/>
      <c r="K745" s="7"/>
      <c r="L745" s="7"/>
      <c r="M745" s="7"/>
      <c r="N745" s="7"/>
      <c r="O745" s="7"/>
      <c r="P745" s="7"/>
      <c r="Q745" s="7"/>
      <c r="R745" s="7"/>
      <c r="S745" s="117">
        <v>744</v>
      </c>
      <c r="T745" s="118">
        <v>73173766781.197159</v>
      </c>
      <c r="U745" s="7"/>
      <c r="V745" s="7"/>
      <c r="W745" s="7"/>
      <c r="X745" s="7"/>
    </row>
    <row r="746" spans="1:24" ht="15.5" x14ac:dyDescent="0.35">
      <c r="A746" s="7"/>
      <c r="B746" s="7"/>
      <c r="C746" s="7"/>
      <c r="D746" s="7"/>
      <c r="E746" s="7"/>
      <c r="F746" s="7"/>
      <c r="G746" s="7"/>
      <c r="H746" s="7"/>
      <c r="I746" s="7"/>
      <c r="J746" s="7"/>
      <c r="K746" s="7"/>
      <c r="L746" s="7"/>
      <c r="M746" s="7"/>
      <c r="N746" s="7"/>
      <c r="O746" s="7"/>
      <c r="P746" s="7"/>
      <c r="Q746" s="7"/>
      <c r="R746" s="7"/>
      <c r="S746" s="117">
        <v>745</v>
      </c>
      <c r="T746" s="118">
        <v>66740169192.29705</v>
      </c>
      <c r="U746" s="7"/>
      <c r="V746" s="7"/>
      <c r="W746" s="7"/>
      <c r="X746" s="7"/>
    </row>
    <row r="747" spans="1:24" ht="15.5" x14ac:dyDescent="0.35">
      <c r="A747" s="7"/>
      <c r="B747" s="7"/>
      <c r="C747" s="7"/>
      <c r="D747" s="7"/>
      <c r="E747" s="7"/>
      <c r="F747" s="7"/>
      <c r="G747" s="7"/>
      <c r="H747" s="7"/>
      <c r="I747" s="7"/>
      <c r="J747" s="7"/>
      <c r="K747" s="7"/>
      <c r="L747" s="7"/>
      <c r="M747" s="7"/>
      <c r="N747" s="7"/>
      <c r="O747" s="7"/>
      <c r="P747" s="7"/>
      <c r="Q747" s="7"/>
      <c r="R747" s="7"/>
      <c r="S747" s="117">
        <v>746</v>
      </c>
      <c r="T747" s="118">
        <v>107800384254.56619</v>
      </c>
      <c r="U747" s="7"/>
      <c r="V747" s="7"/>
      <c r="W747" s="7"/>
      <c r="X747" s="7"/>
    </row>
    <row r="748" spans="1:24" ht="15.5" x14ac:dyDescent="0.35">
      <c r="A748" s="7"/>
      <c r="B748" s="7"/>
      <c r="C748" s="7"/>
      <c r="D748" s="7"/>
      <c r="E748" s="7"/>
      <c r="F748" s="7"/>
      <c r="G748" s="7"/>
      <c r="H748" s="7"/>
      <c r="I748" s="7"/>
      <c r="J748" s="7"/>
      <c r="K748" s="7"/>
      <c r="L748" s="7"/>
      <c r="M748" s="7"/>
      <c r="N748" s="7"/>
      <c r="O748" s="7"/>
      <c r="P748" s="7"/>
      <c r="Q748" s="7"/>
      <c r="R748" s="7"/>
      <c r="S748" s="117">
        <v>747</v>
      </c>
      <c r="T748" s="118">
        <v>121732853443.98746</v>
      </c>
      <c r="U748" s="7"/>
      <c r="V748" s="7"/>
      <c r="W748" s="7"/>
      <c r="X748" s="7"/>
    </row>
    <row r="749" spans="1:24" ht="15.5" x14ac:dyDescent="0.35">
      <c r="A749" s="7"/>
      <c r="B749" s="7"/>
      <c r="C749" s="7"/>
      <c r="D749" s="7"/>
      <c r="E749" s="7"/>
      <c r="F749" s="7"/>
      <c r="G749" s="7"/>
      <c r="H749" s="7"/>
      <c r="I749" s="7"/>
      <c r="J749" s="7"/>
      <c r="K749" s="7"/>
      <c r="L749" s="7"/>
      <c r="M749" s="7"/>
      <c r="N749" s="7"/>
      <c r="O749" s="7"/>
      <c r="P749" s="7"/>
      <c r="Q749" s="7"/>
      <c r="R749" s="7"/>
      <c r="S749" s="117">
        <v>748</v>
      </c>
      <c r="T749" s="118">
        <v>97567565739.583496</v>
      </c>
      <c r="U749" s="7"/>
      <c r="V749" s="7"/>
      <c r="W749" s="7"/>
      <c r="X749" s="7"/>
    </row>
    <row r="750" spans="1:24" ht="15.5" x14ac:dyDescent="0.35">
      <c r="A750" s="7"/>
      <c r="B750" s="7"/>
      <c r="C750" s="7"/>
      <c r="D750" s="7"/>
      <c r="E750" s="7"/>
      <c r="F750" s="7"/>
      <c r="G750" s="7"/>
      <c r="H750" s="7"/>
      <c r="I750" s="7"/>
      <c r="J750" s="7"/>
      <c r="K750" s="7"/>
      <c r="L750" s="7"/>
      <c r="M750" s="7"/>
      <c r="N750" s="7"/>
      <c r="O750" s="7"/>
      <c r="P750" s="7"/>
      <c r="Q750" s="7"/>
      <c r="R750" s="7"/>
      <c r="S750" s="117">
        <v>749</v>
      </c>
      <c r="T750" s="118">
        <v>106603078388.45598</v>
      </c>
      <c r="U750" s="7"/>
      <c r="V750" s="7"/>
      <c r="W750" s="7"/>
      <c r="X750" s="7"/>
    </row>
    <row r="751" spans="1:24" ht="15.5" x14ac:dyDescent="0.35">
      <c r="A751" s="7"/>
      <c r="B751" s="7"/>
      <c r="C751" s="7"/>
      <c r="D751" s="7"/>
      <c r="E751" s="7"/>
      <c r="F751" s="7"/>
      <c r="G751" s="7"/>
      <c r="H751" s="7"/>
      <c r="I751" s="7"/>
      <c r="J751" s="7"/>
      <c r="K751" s="7"/>
      <c r="L751" s="7"/>
      <c r="M751" s="7"/>
      <c r="N751" s="7"/>
      <c r="O751" s="7"/>
      <c r="P751" s="7"/>
      <c r="Q751" s="7"/>
      <c r="R751" s="7"/>
      <c r="S751" s="117">
        <v>750</v>
      </c>
      <c r="T751" s="118">
        <v>71011288173.489655</v>
      </c>
      <c r="U751" s="7"/>
      <c r="V751" s="7"/>
      <c r="W751" s="7"/>
      <c r="X751" s="7"/>
    </row>
    <row r="752" spans="1:24" ht="15.5" x14ac:dyDescent="0.35">
      <c r="A752" s="7"/>
      <c r="B752" s="7"/>
      <c r="C752" s="7"/>
      <c r="D752" s="7"/>
      <c r="E752" s="7"/>
      <c r="F752" s="7"/>
      <c r="G752" s="7"/>
      <c r="H752" s="7"/>
      <c r="I752" s="7"/>
      <c r="J752" s="7"/>
      <c r="K752" s="7"/>
      <c r="L752" s="7"/>
      <c r="M752" s="7"/>
      <c r="N752" s="7"/>
      <c r="O752" s="7"/>
      <c r="P752" s="7"/>
      <c r="Q752" s="7"/>
      <c r="R752" s="7"/>
      <c r="S752" s="117">
        <v>751</v>
      </c>
      <c r="T752" s="118">
        <v>77521948664.033112</v>
      </c>
      <c r="U752" s="7"/>
      <c r="V752" s="7"/>
      <c r="W752" s="7"/>
      <c r="X752" s="7"/>
    </row>
    <row r="753" spans="1:24" ht="15.5" x14ac:dyDescent="0.35">
      <c r="A753" s="7"/>
      <c r="B753" s="7"/>
      <c r="C753" s="7"/>
      <c r="D753" s="7"/>
      <c r="E753" s="7"/>
      <c r="F753" s="7"/>
      <c r="G753" s="7"/>
      <c r="H753" s="7"/>
      <c r="I753" s="7"/>
      <c r="J753" s="7"/>
      <c r="K753" s="7"/>
      <c r="L753" s="7"/>
      <c r="M753" s="7"/>
      <c r="N753" s="7"/>
      <c r="O753" s="7"/>
      <c r="P753" s="7"/>
      <c r="Q753" s="7"/>
      <c r="R753" s="7"/>
      <c r="S753" s="117">
        <v>752</v>
      </c>
      <c r="T753" s="118">
        <v>83042008607.014114</v>
      </c>
      <c r="U753" s="7"/>
      <c r="V753" s="7"/>
      <c r="W753" s="7"/>
      <c r="X753" s="7"/>
    </row>
    <row r="754" spans="1:24" ht="15.5" x14ac:dyDescent="0.35">
      <c r="A754" s="7"/>
      <c r="B754" s="7"/>
      <c r="C754" s="7"/>
      <c r="D754" s="7"/>
      <c r="E754" s="7"/>
      <c r="F754" s="7"/>
      <c r="G754" s="7"/>
      <c r="H754" s="7"/>
      <c r="I754" s="7"/>
      <c r="J754" s="7"/>
      <c r="K754" s="7"/>
      <c r="L754" s="7"/>
      <c r="M754" s="7"/>
      <c r="N754" s="7"/>
      <c r="O754" s="7"/>
      <c r="P754" s="7"/>
      <c r="Q754" s="7"/>
      <c r="R754" s="7"/>
      <c r="S754" s="117">
        <v>753</v>
      </c>
      <c r="T754" s="118">
        <v>119426505446.84952</v>
      </c>
      <c r="U754" s="7"/>
      <c r="V754" s="7"/>
      <c r="W754" s="7"/>
      <c r="X754" s="7"/>
    </row>
    <row r="755" spans="1:24" ht="15.5" x14ac:dyDescent="0.35">
      <c r="A755" s="7"/>
      <c r="B755" s="7"/>
      <c r="C755" s="7"/>
      <c r="D755" s="7"/>
      <c r="E755" s="7"/>
      <c r="F755" s="7"/>
      <c r="G755" s="7"/>
      <c r="H755" s="7"/>
      <c r="I755" s="7"/>
      <c r="J755" s="7"/>
      <c r="K755" s="7"/>
      <c r="L755" s="7"/>
      <c r="M755" s="7"/>
      <c r="N755" s="7"/>
      <c r="O755" s="7"/>
      <c r="P755" s="7"/>
      <c r="Q755" s="7"/>
      <c r="R755" s="7"/>
      <c r="S755" s="117">
        <v>754</v>
      </c>
      <c r="T755" s="118">
        <v>92370198727.152466</v>
      </c>
      <c r="U755" s="7"/>
      <c r="V755" s="7"/>
      <c r="W755" s="7"/>
      <c r="X755" s="7"/>
    </row>
    <row r="756" spans="1:24" ht="15.5" x14ac:dyDescent="0.35">
      <c r="A756" s="7"/>
      <c r="B756" s="7"/>
      <c r="C756" s="7"/>
      <c r="D756" s="7"/>
      <c r="E756" s="7"/>
      <c r="F756" s="7"/>
      <c r="G756" s="7"/>
      <c r="H756" s="7"/>
      <c r="I756" s="7"/>
      <c r="J756" s="7"/>
      <c r="K756" s="7"/>
      <c r="L756" s="7"/>
      <c r="M756" s="7"/>
      <c r="N756" s="7"/>
      <c r="O756" s="7"/>
      <c r="P756" s="7"/>
      <c r="Q756" s="7"/>
      <c r="R756" s="7"/>
      <c r="S756" s="117">
        <v>755</v>
      </c>
      <c r="T756" s="118">
        <v>70453976250.055542</v>
      </c>
      <c r="U756" s="7"/>
      <c r="V756" s="7"/>
      <c r="W756" s="7"/>
      <c r="X756" s="7"/>
    </row>
    <row r="757" spans="1:24" ht="15.5" x14ac:dyDescent="0.35">
      <c r="A757" s="7"/>
      <c r="B757" s="7"/>
      <c r="C757" s="7"/>
      <c r="D757" s="7"/>
      <c r="E757" s="7"/>
      <c r="F757" s="7"/>
      <c r="G757" s="7"/>
      <c r="H757" s="7"/>
      <c r="I757" s="7"/>
      <c r="J757" s="7"/>
      <c r="K757" s="7"/>
      <c r="L757" s="7"/>
      <c r="M757" s="7"/>
      <c r="N757" s="7"/>
      <c r="O757" s="7"/>
      <c r="P757" s="7"/>
      <c r="Q757" s="7"/>
      <c r="R757" s="7"/>
      <c r="S757" s="117">
        <v>756</v>
      </c>
      <c r="T757" s="118">
        <v>75978494411.225128</v>
      </c>
      <c r="U757" s="7"/>
      <c r="V757" s="7"/>
      <c r="W757" s="7"/>
      <c r="X757" s="7"/>
    </row>
    <row r="758" spans="1:24" ht="15.5" x14ac:dyDescent="0.35">
      <c r="A758" s="7"/>
      <c r="B758" s="7"/>
      <c r="C758" s="7"/>
      <c r="D758" s="7"/>
      <c r="E758" s="7"/>
      <c r="F758" s="7"/>
      <c r="G758" s="7"/>
      <c r="H758" s="7"/>
      <c r="I758" s="7"/>
      <c r="J758" s="7"/>
      <c r="K758" s="7"/>
      <c r="L758" s="7"/>
      <c r="M758" s="7"/>
      <c r="N758" s="7"/>
      <c r="O758" s="7"/>
      <c r="P758" s="7"/>
      <c r="Q758" s="7"/>
      <c r="R758" s="7"/>
      <c r="S758" s="117">
        <v>757</v>
      </c>
      <c r="T758" s="118">
        <v>127491776534.36285</v>
      </c>
      <c r="U758" s="7"/>
      <c r="V758" s="7"/>
      <c r="W758" s="7"/>
      <c r="X758" s="7"/>
    </row>
    <row r="759" spans="1:24" ht="15.5" x14ac:dyDescent="0.35">
      <c r="A759" s="7"/>
      <c r="B759" s="7"/>
      <c r="C759" s="7"/>
      <c r="D759" s="7"/>
      <c r="E759" s="7"/>
      <c r="F759" s="7"/>
      <c r="G759" s="7"/>
      <c r="H759" s="7"/>
      <c r="I759" s="7"/>
      <c r="J759" s="7"/>
      <c r="K759" s="7"/>
      <c r="L759" s="7"/>
      <c r="M759" s="7"/>
      <c r="N759" s="7"/>
      <c r="O759" s="7"/>
      <c r="P759" s="7"/>
      <c r="Q759" s="7"/>
      <c r="R759" s="7"/>
      <c r="S759" s="117">
        <v>758</v>
      </c>
      <c r="T759" s="118">
        <v>80344725801.3069</v>
      </c>
      <c r="U759" s="7"/>
      <c r="V759" s="7"/>
      <c r="W759" s="7"/>
      <c r="X759" s="7"/>
    </row>
    <row r="760" spans="1:24" ht="15.5" x14ac:dyDescent="0.35">
      <c r="A760" s="7"/>
      <c r="B760" s="7"/>
      <c r="C760" s="7"/>
      <c r="D760" s="7"/>
      <c r="E760" s="7"/>
      <c r="F760" s="7"/>
      <c r="G760" s="7"/>
      <c r="H760" s="7"/>
      <c r="I760" s="7"/>
      <c r="J760" s="7"/>
      <c r="K760" s="7"/>
      <c r="L760" s="7"/>
      <c r="M760" s="7"/>
      <c r="N760" s="7"/>
      <c r="O760" s="7"/>
      <c r="P760" s="7"/>
      <c r="Q760" s="7"/>
      <c r="R760" s="7"/>
      <c r="S760" s="117">
        <v>759</v>
      </c>
      <c r="T760" s="118">
        <v>73665444248.679657</v>
      </c>
      <c r="U760" s="7"/>
      <c r="V760" s="7"/>
      <c r="W760" s="7"/>
      <c r="X760" s="7"/>
    </row>
    <row r="761" spans="1:24" ht="15.5" x14ac:dyDescent="0.35">
      <c r="A761" s="7"/>
      <c r="B761" s="7"/>
      <c r="C761" s="7"/>
      <c r="D761" s="7"/>
      <c r="E761" s="7"/>
      <c r="F761" s="7"/>
      <c r="G761" s="7"/>
      <c r="H761" s="7"/>
      <c r="I761" s="7"/>
      <c r="J761" s="7"/>
      <c r="K761" s="7"/>
      <c r="L761" s="7"/>
      <c r="M761" s="7"/>
      <c r="N761" s="7"/>
      <c r="O761" s="7"/>
      <c r="P761" s="7"/>
      <c r="Q761" s="7"/>
      <c r="R761" s="7"/>
      <c r="S761" s="117">
        <v>760</v>
      </c>
      <c r="T761" s="118">
        <v>116892587977.52808</v>
      </c>
      <c r="U761" s="7"/>
      <c r="V761" s="7"/>
      <c r="W761" s="7"/>
      <c r="X761" s="7"/>
    </row>
    <row r="762" spans="1:24" ht="15.5" x14ac:dyDescent="0.35">
      <c r="A762" s="7"/>
      <c r="B762" s="7"/>
      <c r="C762" s="7"/>
      <c r="D762" s="7"/>
      <c r="E762" s="7"/>
      <c r="F762" s="7"/>
      <c r="G762" s="7"/>
      <c r="H762" s="7"/>
      <c r="I762" s="7"/>
      <c r="J762" s="7"/>
      <c r="K762" s="7"/>
      <c r="L762" s="7"/>
      <c r="M762" s="7"/>
      <c r="N762" s="7"/>
      <c r="O762" s="7"/>
      <c r="P762" s="7"/>
      <c r="Q762" s="7"/>
      <c r="R762" s="7"/>
      <c r="S762" s="117">
        <v>761</v>
      </c>
      <c r="T762" s="118">
        <v>159328512046.44339</v>
      </c>
      <c r="U762" s="7"/>
      <c r="V762" s="7"/>
      <c r="W762" s="7"/>
      <c r="X762" s="7"/>
    </row>
    <row r="763" spans="1:24" ht="15.5" x14ac:dyDescent="0.35">
      <c r="A763" s="7"/>
      <c r="B763" s="7"/>
      <c r="C763" s="7"/>
      <c r="D763" s="7"/>
      <c r="E763" s="7"/>
      <c r="F763" s="7"/>
      <c r="G763" s="7"/>
      <c r="H763" s="7"/>
      <c r="I763" s="7"/>
      <c r="J763" s="7"/>
      <c r="K763" s="7"/>
      <c r="L763" s="7"/>
      <c r="M763" s="7"/>
      <c r="N763" s="7"/>
      <c r="O763" s="7"/>
      <c r="P763" s="7"/>
      <c r="Q763" s="7"/>
      <c r="R763" s="7"/>
      <c r="S763" s="117">
        <v>762</v>
      </c>
      <c r="T763" s="118">
        <v>96596253609.61203</v>
      </c>
      <c r="U763" s="7"/>
      <c r="V763" s="7"/>
      <c r="W763" s="7"/>
      <c r="X763" s="7"/>
    </row>
    <row r="764" spans="1:24" ht="15.5" x14ac:dyDescent="0.35">
      <c r="A764" s="7"/>
      <c r="B764" s="7"/>
      <c r="C764" s="7"/>
      <c r="D764" s="7"/>
      <c r="E764" s="7"/>
      <c r="F764" s="7"/>
      <c r="G764" s="7"/>
      <c r="H764" s="7"/>
      <c r="I764" s="7"/>
      <c r="J764" s="7"/>
      <c r="K764" s="7"/>
      <c r="L764" s="7"/>
      <c r="M764" s="7"/>
      <c r="N764" s="7"/>
      <c r="O764" s="7"/>
      <c r="P764" s="7"/>
      <c r="Q764" s="7"/>
      <c r="R764" s="7"/>
      <c r="S764" s="117">
        <v>763</v>
      </c>
      <c r="T764" s="118">
        <v>115080194311.14682</v>
      </c>
      <c r="U764" s="7"/>
      <c r="V764" s="7"/>
      <c r="W764" s="7"/>
      <c r="X764" s="7"/>
    </row>
    <row r="765" spans="1:24" ht="15.5" x14ac:dyDescent="0.35">
      <c r="A765" s="7"/>
      <c r="B765" s="7"/>
      <c r="C765" s="7"/>
      <c r="D765" s="7"/>
      <c r="E765" s="7"/>
      <c r="F765" s="7"/>
      <c r="G765" s="7"/>
      <c r="H765" s="7"/>
      <c r="I765" s="7"/>
      <c r="J765" s="7"/>
      <c r="K765" s="7"/>
      <c r="L765" s="7"/>
      <c r="M765" s="7"/>
      <c r="N765" s="7"/>
      <c r="O765" s="7"/>
      <c r="P765" s="7"/>
      <c r="Q765" s="7"/>
      <c r="R765" s="7"/>
      <c r="S765" s="117">
        <v>764</v>
      </c>
      <c r="T765" s="118">
        <v>94863884623.742371</v>
      </c>
      <c r="U765" s="7"/>
      <c r="V765" s="7"/>
      <c r="W765" s="7"/>
      <c r="X765" s="7"/>
    </row>
    <row r="766" spans="1:24" ht="15.5" x14ac:dyDescent="0.35">
      <c r="A766" s="7"/>
      <c r="B766" s="7"/>
      <c r="C766" s="7"/>
      <c r="D766" s="7"/>
      <c r="E766" s="7"/>
      <c r="F766" s="7"/>
      <c r="G766" s="7"/>
      <c r="H766" s="7"/>
      <c r="I766" s="7"/>
      <c r="J766" s="7"/>
      <c r="K766" s="7"/>
      <c r="L766" s="7"/>
      <c r="M766" s="7"/>
      <c r="N766" s="7"/>
      <c r="O766" s="7"/>
      <c r="P766" s="7"/>
      <c r="Q766" s="7"/>
      <c r="R766" s="7"/>
      <c r="S766" s="117">
        <v>765</v>
      </c>
      <c r="T766" s="118">
        <v>61697066751.353577</v>
      </c>
      <c r="U766" s="7"/>
      <c r="V766" s="7"/>
      <c r="W766" s="7"/>
      <c r="X766" s="7"/>
    </row>
    <row r="767" spans="1:24" ht="15.5" x14ac:dyDescent="0.35">
      <c r="A767" s="7"/>
      <c r="B767" s="7"/>
      <c r="C767" s="7"/>
      <c r="D767" s="7"/>
      <c r="E767" s="7"/>
      <c r="F767" s="7"/>
      <c r="G767" s="7"/>
      <c r="H767" s="7"/>
      <c r="I767" s="7"/>
      <c r="J767" s="7"/>
      <c r="K767" s="7"/>
      <c r="L767" s="7"/>
      <c r="M767" s="7"/>
      <c r="N767" s="7"/>
      <c r="O767" s="7"/>
      <c r="P767" s="7"/>
      <c r="Q767" s="7"/>
      <c r="R767" s="7"/>
      <c r="S767" s="117">
        <v>766</v>
      </c>
      <c r="T767" s="118">
        <v>122648354586.34415</v>
      </c>
      <c r="U767" s="7"/>
      <c r="V767" s="7"/>
      <c r="W767" s="7"/>
      <c r="X767" s="7"/>
    </row>
    <row r="768" spans="1:24" ht="15.5" x14ac:dyDescent="0.35">
      <c r="A768" s="7"/>
      <c r="B768" s="7"/>
      <c r="C768" s="7"/>
      <c r="D768" s="7"/>
      <c r="E768" s="7"/>
      <c r="F768" s="7"/>
      <c r="G768" s="7"/>
      <c r="H768" s="7"/>
      <c r="I768" s="7"/>
      <c r="J768" s="7"/>
      <c r="K768" s="7"/>
      <c r="L768" s="7"/>
      <c r="M768" s="7"/>
      <c r="N768" s="7"/>
      <c r="O768" s="7"/>
      <c r="P768" s="7"/>
      <c r="Q768" s="7"/>
      <c r="R768" s="7"/>
      <c r="S768" s="117">
        <v>767</v>
      </c>
      <c r="T768" s="118">
        <v>74848876615.004272</v>
      </c>
      <c r="U768" s="7"/>
      <c r="V768" s="7"/>
      <c r="W768" s="7"/>
      <c r="X768" s="7"/>
    </row>
    <row r="769" spans="1:24" ht="15.5" x14ac:dyDescent="0.35">
      <c r="A769" s="7"/>
      <c r="B769" s="7"/>
      <c r="C769" s="7"/>
      <c r="D769" s="7"/>
      <c r="E769" s="7"/>
      <c r="F769" s="7"/>
      <c r="G769" s="7"/>
      <c r="H769" s="7"/>
      <c r="I769" s="7"/>
      <c r="J769" s="7"/>
      <c r="K769" s="7"/>
      <c r="L769" s="7"/>
      <c r="M769" s="7"/>
      <c r="N769" s="7"/>
      <c r="O769" s="7"/>
      <c r="P769" s="7"/>
      <c r="Q769" s="7"/>
      <c r="R769" s="7"/>
      <c r="S769" s="117">
        <v>768</v>
      </c>
      <c r="T769" s="118">
        <v>91242534766.145355</v>
      </c>
      <c r="U769" s="7"/>
      <c r="V769" s="7"/>
      <c r="W769" s="7"/>
      <c r="X769" s="7"/>
    </row>
    <row r="770" spans="1:24" ht="15.5" x14ac:dyDescent="0.35">
      <c r="A770" s="7"/>
      <c r="B770" s="7"/>
      <c r="C770" s="7"/>
      <c r="D770" s="7"/>
      <c r="E770" s="7"/>
      <c r="F770" s="7"/>
      <c r="G770" s="7"/>
      <c r="H770" s="7"/>
      <c r="I770" s="7"/>
      <c r="J770" s="7"/>
      <c r="K770" s="7"/>
      <c r="L770" s="7"/>
      <c r="M770" s="7"/>
      <c r="N770" s="7"/>
      <c r="O770" s="7"/>
      <c r="P770" s="7"/>
      <c r="Q770" s="7"/>
      <c r="R770" s="7"/>
      <c r="S770" s="117">
        <v>769</v>
      </c>
      <c r="T770" s="118">
        <v>112936806817.30606</v>
      </c>
      <c r="U770" s="7"/>
      <c r="V770" s="7"/>
      <c r="W770" s="7"/>
      <c r="X770" s="7"/>
    </row>
    <row r="771" spans="1:24" ht="15.5" x14ac:dyDescent="0.35">
      <c r="A771" s="7"/>
      <c r="B771" s="7"/>
      <c r="C771" s="7"/>
      <c r="D771" s="7"/>
      <c r="E771" s="7"/>
      <c r="F771" s="7"/>
      <c r="G771" s="7"/>
      <c r="H771" s="7"/>
      <c r="I771" s="7"/>
      <c r="J771" s="7"/>
      <c r="K771" s="7"/>
      <c r="L771" s="7"/>
      <c r="M771" s="7"/>
      <c r="N771" s="7"/>
      <c r="O771" s="7"/>
      <c r="P771" s="7"/>
      <c r="Q771" s="7"/>
      <c r="R771" s="7"/>
      <c r="S771" s="117">
        <v>770</v>
      </c>
      <c r="T771" s="118">
        <v>75380270620.673553</v>
      </c>
      <c r="U771" s="7"/>
      <c r="V771" s="7"/>
      <c r="W771" s="7"/>
      <c r="X771" s="7"/>
    </row>
    <row r="772" spans="1:24" ht="15.5" x14ac:dyDescent="0.35">
      <c r="A772" s="7"/>
      <c r="B772" s="7"/>
      <c r="C772" s="7"/>
      <c r="D772" s="7"/>
      <c r="E772" s="7"/>
      <c r="F772" s="7"/>
      <c r="G772" s="7"/>
      <c r="H772" s="7"/>
      <c r="I772" s="7"/>
      <c r="J772" s="7"/>
      <c r="K772" s="7"/>
      <c r="L772" s="7"/>
      <c r="M772" s="7"/>
      <c r="N772" s="7"/>
      <c r="O772" s="7"/>
      <c r="P772" s="7"/>
      <c r="Q772" s="7"/>
      <c r="R772" s="7"/>
      <c r="S772" s="117">
        <v>771</v>
      </c>
      <c r="T772" s="118">
        <v>101421425462.46651</v>
      </c>
      <c r="U772" s="7"/>
      <c r="V772" s="7"/>
      <c r="W772" s="7"/>
      <c r="X772" s="7"/>
    </row>
    <row r="773" spans="1:24" ht="15.5" x14ac:dyDescent="0.35">
      <c r="A773" s="7"/>
      <c r="B773" s="7"/>
      <c r="C773" s="7"/>
      <c r="D773" s="7"/>
      <c r="E773" s="7"/>
      <c r="F773" s="7"/>
      <c r="G773" s="7"/>
      <c r="H773" s="7"/>
      <c r="I773" s="7"/>
      <c r="J773" s="7"/>
      <c r="K773" s="7"/>
      <c r="L773" s="7"/>
      <c r="M773" s="7"/>
      <c r="N773" s="7"/>
      <c r="O773" s="7"/>
      <c r="P773" s="7"/>
      <c r="Q773" s="7"/>
      <c r="R773" s="7"/>
      <c r="S773" s="117">
        <v>772</v>
      </c>
      <c r="T773" s="118">
        <v>90544793648.495422</v>
      </c>
      <c r="U773" s="7"/>
      <c r="V773" s="7"/>
      <c r="W773" s="7"/>
      <c r="X773" s="7"/>
    </row>
    <row r="774" spans="1:24" ht="15.5" x14ac:dyDescent="0.35">
      <c r="A774" s="7"/>
      <c r="B774" s="7"/>
      <c r="C774" s="7"/>
      <c r="D774" s="7"/>
      <c r="E774" s="7"/>
      <c r="F774" s="7"/>
      <c r="G774" s="7"/>
      <c r="H774" s="7"/>
      <c r="I774" s="7"/>
      <c r="J774" s="7"/>
      <c r="K774" s="7"/>
      <c r="L774" s="7"/>
      <c r="M774" s="7"/>
      <c r="N774" s="7"/>
      <c r="O774" s="7"/>
      <c r="P774" s="7"/>
      <c r="Q774" s="7"/>
      <c r="R774" s="7"/>
      <c r="S774" s="117">
        <v>773</v>
      </c>
      <c r="T774" s="118">
        <v>107032755685.95654</v>
      </c>
      <c r="U774" s="7"/>
      <c r="V774" s="7"/>
      <c r="W774" s="7"/>
      <c r="X774" s="7"/>
    </row>
    <row r="775" spans="1:24" ht="15.5" x14ac:dyDescent="0.35">
      <c r="A775" s="7"/>
      <c r="B775" s="7"/>
      <c r="C775" s="7"/>
      <c r="D775" s="7"/>
      <c r="E775" s="7"/>
      <c r="F775" s="7"/>
      <c r="G775" s="7"/>
      <c r="H775" s="7"/>
      <c r="I775" s="7"/>
      <c r="J775" s="7"/>
      <c r="K775" s="7"/>
      <c r="L775" s="7"/>
      <c r="M775" s="7"/>
      <c r="N775" s="7"/>
      <c r="O775" s="7"/>
      <c r="P775" s="7"/>
      <c r="Q775" s="7"/>
      <c r="R775" s="7"/>
      <c r="S775" s="117">
        <v>774</v>
      </c>
      <c r="T775" s="118">
        <v>146196985205.74274</v>
      </c>
      <c r="U775" s="7"/>
      <c r="V775" s="7"/>
      <c r="W775" s="7"/>
      <c r="X775" s="7"/>
    </row>
    <row r="776" spans="1:24" ht="15.5" x14ac:dyDescent="0.35">
      <c r="A776" s="7"/>
      <c r="B776" s="7"/>
      <c r="C776" s="7"/>
      <c r="D776" s="7"/>
      <c r="E776" s="7"/>
      <c r="F776" s="7"/>
      <c r="G776" s="7"/>
      <c r="H776" s="7"/>
      <c r="I776" s="7"/>
      <c r="J776" s="7"/>
      <c r="K776" s="7"/>
      <c r="L776" s="7"/>
      <c r="M776" s="7"/>
      <c r="N776" s="7"/>
      <c r="O776" s="7"/>
      <c r="P776" s="7"/>
      <c r="Q776" s="7"/>
      <c r="R776" s="7"/>
      <c r="S776" s="117">
        <v>775</v>
      </c>
      <c r="T776" s="118">
        <v>84211771132.604279</v>
      </c>
      <c r="U776" s="7"/>
      <c r="V776" s="7"/>
      <c r="W776" s="7"/>
      <c r="X776" s="7"/>
    </row>
    <row r="777" spans="1:24" ht="15.5" x14ac:dyDescent="0.35">
      <c r="A777" s="7"/>
      <c r="B777" s="7"/>
      <c r="C777" s="7"/>
      <c r="D777" s="7"/>
      <c r="E777" s="7"/>
      <c r="F777" s="7"/>
      <c r="G777" s="7"/>
      <c r="H777" s="7"/>
      <c r="I777" s="7"/>
      <c r="J777" s="7"/>
      <c r="K777" s="7"/>
      <c r="L777" s="7"/>
      <c r="M777" s="7"/>
      <c r="N777" s="7"/>
      <c r="O777" s="7"/>
      <c r="P777" s="7"/>
      <c r="Q777" s="7"/>
      <c r="R777" s="7"/>
      <c r="S777" s="117">
        <v>776</v>
      </c>
      <c r="T777" s="118">
        <v>143389242829.12561</v>
      </c>
      <c r="U777" s="7"/>
      <c r="V777" s="7"/>
      <c r="W777" s="7"/>
      <c r="X777" s="7"/>
    </row>
    <row r="778" spans="1:24" ht="15.5" x14ac:dyDescent="0.35">
      <c r="A778" s="7"/>
      <c r="B778" s="7"/>
      <c r="C778" s="7"/>
      <c r="D778" s="7"/>
      <c r="E778" s="7"/>
      <c r="F778" s="7"/>
      <c r="G778" s="7"/>
      <c r="H778" s="7"/>
      <c r="I778" s="7"/>
      <c r="J778" s="7"/>
      <c r="K778" s="7"/>
      <c r="L778" s="7"/>
      <c r="M778" s="7"/>
      <c r="N778" s="7"/>
      <c r="O778" s="7"/>
      <c r="P778" s="7"/>
      <c r="Q778" s="7"/>
      <c r="R778" s="7"/>
      <c r="S778" s="117">
        <v>777</v>
      </c>
      <c r="T778" s="118">
        <v>169207898089.29294</v>
      </c>
      <c r="U778" s="7"/>
      <c r="V778" s="7"/>
      <c r="W778" s="7"/>
      <c r="X778" s="7"/>
    </row>
    <row r="779" spans="1:24" ht="15.5" x14ac:dyDescent="0.35">
      <c r="A779" s="7"/>
      <c r="B779" s="7"/>
      <c r="C779" s="7"/>
      <c r="D779" s="7"/>
      <c r="E779" s="7"/>
      <c r="F779" s="7"/>
      <c r="G779" s="7"/>
      <c r="H779" s="7"/>
      <c r="I779" s="7"/>
      <c r="J779" s="7"/>
      <c r="K779" s="7"/>
      <c r="L779" s="7"/>
      <c r="M779" s="7"/>
      <c r="N779" s="7"/>
      <c r="O779" s="7"/>
      <c r="P779" s="7"/>
      <c r="Q779" s="7"/>
      <c r="R779" s="7"/>
      <c r="S779" s="117">
        <v>778</v>
      </c>
      <c r="T779" s="118">
        <v>128992221506.53252</v>
      </c>
      <c r="U779" s="7"/>
      <c r="V779" s="7"/>
      <c r="W779" s="7"/>
      <c r="X779" s="7"/>
    </row>
    <row r="780" spans="1:24" ht="15.5" x14ac:dyDescent="0.35">
      <c r="A780" s="7"/>
      <c r="B780" s="7"/>
      <c r="C780" s="7"/>
      <c r="D780" s="7"/>
      <c r="E780" s="7"/>
      <c r="F780" s="7"/>
      <c r="G780" s="7"/>
      <c r="H780" s="7"/>
      <c r="I780" s="7"/>
      <c r="J780" s="7"/>
      <c r="K780" s="7"/>
      <c r="L780" s="7"/>
      <c r="M780" s="7"/>
      <c r="N780" s="7"/>
      <c r="O780" s="7"/>
      <c r="P780" s="7"/>
      <c r="Q780" s="7"/>
      <c r="R780" s="7"/>
      <c r="S780" s="117">
        <v>779</v>
      </c>
      <c r="T780" s="118">
        <v>100261974137.104</v>
      </c>
      <c r="U780" s="7"/>
      <c r="V780" s="7"/>
      <c r="W780" s="7"/>
      <c r="X780" s="7"/>
    </row>
    <row r="781" spans="1:24" ht="15.5" x14ac:dyDescent="0.35">
      <c r="A781" s="7"/>
      <c r="B781" s="7"/>
      <c r="C781" s="7"/>
      <c r="D781" s="7"/>
      <c r="E781" s="7"/>
      <c r="F781" s="7"/>
      <c r="G781" s="7"/>
      <c r="H781" s="7"/>
      <c r="I781" s="7"/>
      <c r="J781" s="7"/>
      <c r="K781" s="7"/>
      <c r="L781" s="7"/>
      <c r="M781" s="7"/>
      <c r="N781" s="7"/>
      <c r="O781" s="7"/>
      <c r="P781" s="7"/>
      <c r="Q781" s="7"/>
      <c r="R781" s="7"/>
      <c r="S781" s="117">
        <v>780</v>
      </c>
      <c r="T781" s="118">
        <v>100561696502.90221</v>
      </c>
      <c r="U781" s="7"/>
      <c r="V781" s="7"/>
      <c r="W781" s="7"/>
      <c r="X781" s="7"/>
    </row>
    <row r="782" spans="1:24" ht="15.5" x14ac:dyDescent="0.35">
      <c r="A782" s="7"/>
      <c r="B782" s="7"/>
      <c r="C782" s="7"/>
      <c r="D782" s="7"/>
      <c r="E782" s="7"/>
      <c r="F782" s="7"/>
      <c r="G782" s="7"/>
      <c r="H782" s="7"/>
      <c r="I782" s="7"/>
      <c r="J782" s="7"/>
      <c r="K782" s="7"/>
      <c r="L782" s="7"/>
      <c r="M782" s="7"/>
      <c r="N782" s="7"/>
      <c r="O782" s="7"/>
      <c r="P782" s="7"/>
      <c r="Q782" s="7"/>
      <c r="R782" s="7"/>
      <c r="S782" s="117">
        <v>781</v>
      </c>
      <c r="T782" s="118">
        <v>77625429580.480316</v>
      </c>
      <c r="U782" s="7"/>
      <c r="V782" s="7"/>
      <c r="W782" s="7"/>
      <c r="X782" s="7"/>
    </row>
    <row r="783" spans="1:24" ht="15.5" x14ac:dyDescent="0.35">
      <c r="A783" s="7"/>
      <c r="B783" s="7"/>
      <c r="C783" s="7"/>
      <c r="D783" s="7"/>
      <c r="E783" s="7"/>
      <c r="F783" s="7"/>
      <c r="G783" s="7"/>
      <c r="H783" s="7"/>
      <c r="I783" s="7"/>
      <c r="J783" s="7"/>
      <c r="K783" s="7"/>
      <c r="L783" s="7"/>
      <c r="M783" s="7"/>
      <c r="N783" s="7"/>
      <c r="O783" s="7"/>
      <c r="P783" s="7"/>
      <c r="Q783" s="7"/>
      <c r="R783" s="7"/>
      <c r="S783" s="117">
        <v>782</v>
      </c>
      <c r="T783" s="118">
        <v>73241305349.783112</v>
      </c>
      <c r="U783" s="7"/>
      <c r="V783" s="7"/>
      <c r="W783" s="7"/>
      <c r="X783" s="7"/>
    </row>
    <row r="784" spans="1:24" ht="15.5" x14ac:dyDescent="0.35">
      <c r="A784" s="7"/>
      <c r="B784" s="7"/>
      <c r="C784" s="7"/>
      <c r="D784" s="7"/>
      <c r="E784" s="7"/>
      <c r="F784" s="7"/>
      <c r="G784" s="7"/>
      <c r="H784" s="7"/>
      <c r="I784" s="7"/>
      <c r="J784" s="7"/>
      <c r="K784" s="7"/>
      <c r="L784" s="7"/>
      <c r="M784" s="7"/>
      <c r="N784" s="7"/>
      <c r="O784" s="7"/>
      <c r="P784" s="7"/>
      <c r="Q784" s="7"/>
      <c r="R784" s="7"/>
      <c r="S784" s="117">
        <v>783</v>
      </c>
      <c r="T784" s="118">
        <v>96692990787.345154</v>
      </c>
      <c r="U784" s="7"/>
      <c r="V784" s="7"/>
      <c r="W784" s="7"/>
      <c r="X784" s="7"/>
    </row>
    <row r="785" spans="1:24" ht="15.5" x14ac:dyDescent="0.35">
      <c r="A785" s="7"/>
      <c r="B785" s="7"/>
      <c r="C785" s="7"/>
      <c r="D785" s="7"/>
      <c r="E785" s="7"/>
      <c r="F785" s="7"/>
      <c r="G785" s="7"/>
      <c r="H785" s="7"/>
      <c r="I785" s="7"/>
      <c r="J785" s="7"/>
      <c r="K785" s="7"/>
      <c r="L785" s="7"/>
      <c r="M785" s="7"/>
      <c r="N785" s="7"/>
      <c r="O785" s="7"/>
      <c r="P785" s="7"/>
      <c r="Q785" s="7"/>
      <c r="R785" s="7"/>
      <c r="S785" s="117">
        <v>784</v>
      </c>
      <c r="T785" s="118">
        <v>105840201873.83466</v>
      </c>
      <c r="U785" s="7"/>
      <c r="V785" s="7"/>
      <c r="W785" s="7"/>
      <c r="X785" s="7"/>
    </row>
    <row r="786" spans="1:24" ht="15.5" x14ac:dyDescent="0.35">
      <c r="A786" s="7"/>
      <c r="B786" s="7"/>
      <c r="C786" s="7"/>
      <c r="D786" s="7"/>
      <c r="E786" s="7"/>
      <c r="F786" s="7"/>
      <c r="G786" s="7"/>
      <c r="H786" s="7"/>
      <c r="I786" s="7"/>
      <c r="J786" s="7"/>
      <c r="K786" s="7"/>
      <c r="L786" s="7"/>
      <c r="M786" s="7"/>
      <c r="N786" s="7"/>
      <c r="O786" s="7"/>
      <c r="P786" s="7"/>
      <c r="Q786" s="7"/>
      <c r="R786" s="7"/>
      <c r="S786" s="117">
        <v>785</v>
      </c>
      <c r="T786" s="118">
        <v>78439335010.380997</v>
      </c>
      <c r="U786" s="7"/>
      <c r="V786" s="7"/>
      <c r="W786" s="7"/>
      <c r="X786" s="7"/>
    </row>
    <row r="787" spans="1:24" ht="15.5" x14ac:dyDescent="0.35">
      <c r="A787" s="7"/>
      <c r="B787" s="7"/>
      <c r="C787" s="7"/>
      <c r="D787" s="7"/>
      <c r="E787" s="7"/>
      <c r="F787" s="7"/>
      <c r="G787" s="7"/>
      <c r="H787" s="7"/>
      <c r="I787" s="7"/>
      <c r="J787" s="7"/>
      <c r="K787" s="7"/>
      <c r="L787" s="7"/>
      <c r="M787" s="7"/>
      <c r="N787" s="7"/>
      <c r="O787" s="7"/>
      <c r="P787" s="7"/>
      <c r="Q787" s="7"/>
      <c r="R787" s="7"/>
      <c r="S787" s="117">
        <v>786</v>
      </c>
      <c r="T787" s="118">
        <v>149970384987.97113</v>
      </c>
      <c r="U787" s="7"/>
      <c r="V787" s="7"/>
      <c r="W787" s="7"/>
      <c r="X787" s="7"/>
    </row>
    <row r="788" spans="1:24" ht="15.5" x14ac:dyDescent="0.35">
      <c r="A788" s="7"/>
      <c r="B788" s="7"/>
      <c r="C788" s="7"/>
      <c r="D788" s="7"/>
      <c r="E788" s="7"/>
      <c r="F788" s="7"/>
      <c r="G788" s="7"/>
      <c r="H788" s="7"/>
      <c r="I788" s="7"/>
      <c r="J788" s="7"/>
      <c r="K788" s="7"/>
      <c r="L788" s="7"/>
      <c r="M788" s="7"/>
      <c r="N788" s="7"/>
      <c r="O788" s="7"/>
      <c r="P788" s="7"/>
      <c r="Q788" s="7"/>
      <c r="R788" s="7"/>
      <c r="S788" s="117">
        <v>787</v>
      </c>
      <c r="T788" s="118">
        <v>119778336331.41139</v>
      </c>
      <c r="U788" s="7"/>
      <c r="V788" s="7"/>
      <c r="W788" s="7"/>
      <c r="X788" s="7"/>
    </row>
    <row r="789" spans="1:24" ht="15.5" x14ac:dyDescent="0.35">
      <c r="A789" s="7"/>
      <c r="B789" s="7"/>
      <c r="C789" s="7"/>
      <c r="D789" s="7"/>
      <c r="E789" s="7"/>
      <c r="F789" s="7"/>
      <c r="G789" s="7"/>
      <c r="H789" s="7"/>
      <c r="I789" s="7"/>
      <c r="J789" s="7"/>
      <c r="K789" s="7"/>
      <c r="L789" s="7"/>
      <c r="M789" s="7"/>
      <c r="N789" s="7"/>
      <c r="O789" s="7"/>
      <c r="P789" s="7"/>
      <c r="Q789" s="7"/>
      <c r="R789" s="7"/>
      <c r="S789" s="117">
        <v>788</v>
      </c>
      <c r="T789" s="118">
        <v>91785827368.823593</v>
      </c>
      <c r="U789" s="7"/>
      <c r="V789" s="7"/>
      <c r="W789" s="7"/>
      <c r="X789" s="7"/>
    </row>
    <row r="790" spans="1:24" ht="15.5" x14ac:dyDescent="0.35">
      <c r="A790" s="7"/>
      <c r="B790" s="7"/>
      <c r="C790" s="7"/>
      <c r="D790" s="7"/>
      <c r="E790" s="7"/>
      <c r="F790" s="7"/>
      <c r="G790" s="7"/>
      <c r="H790" s="7"/>
      <c r="I790" s="7"/>
      <c r="J790" s="7"/>
      <c r="K790" s="7"/>
      <c r="L790" s="7"/>
      <c r="M790" s="7"/>
      <c r="N790" s="7"/>
      <c r="O790" s="7"/>
      <c r="P790" s="7"/>
      <c r="Q790" s="7"/>
      <c r="R790" s="7"/>
      <c r="S790" s="117">
        <v>789</v>
      </c>
      <c r="T790" s="118">
        <v>82092150240.838928</v>
      </c>
      <c r="U790" s="7"/>
      <c r="V790" s="7"/>
      <c r="W790" s="7"/>
      <c r="X790" s="7"/>
    </row>
    <row r="791" spans="1:24" ht="15.5" x14ac:dyDescent="0.35">
      <c r="A791" s="7"/>
      <c r="B791" s="7"/>
      <c r="C791" s="7"/>
      <c r="D791" s="7"/>
      <c r="E791" s="7"/>
      <c r="F791" s="7"/>
      <c r="G791" s="7"/>
      <c r="H791" s="7"/>
      <c r="I791" s="7"/>
      <c r="J791" s="7"/>
      <c r="K791" s="7"/>
      <c r="L791" s="7"/>
      <c r="M791" s="7"/>
      <c r="N791" s="7"/>
      <c r="O791" s="7"/>
      <c r="P791" s="7"/>
      <c r="Q791" s="7"/>
      <c r="R791" s="7"/>
      <c r="S791" s="117">
        <v>790</v>
      </c>
      <c r="T791" s="118">
        <v>97292183336.106506</v>
      </c>
      <c r="U791" s="7"/>
      <c r="V791" s="7"/>
      <c r="W791" s="7"/>
      <c r="X791" s="7"/>
    </row>
    <row r="792" spans="1:24" ht="15.5" x14ac:dyDescent="0.35">
      <c r="A792" s="7"/>
      <c r="B792" s="7"/>
      <c r="C792" s="7"/>
      <c r="D792" s="7"/>
      <c r="E792" s="7"/>
      <c r="F792" s="7"/>
      <c r="G792" s="7"/>
      <c r="H792" s="7"/>
      <c r="I792" s="7"/>
      <c r="J792" s="7"/>
      <c r="K792" s="7"/>
      <c r="L792" s="7"/>
      <c r="M792" s="7"/>
      <c r="N792" s="7"/>
      <c r="O792" s="7"/>
      <c r="P792" s="7"/>
      <c r="Q792" s="7"/>
      <c r="R792" s="7"/>
      <c r="S792" s="117">
        <v>791</v>
      </c>
      <c r="T792" s="118">
        <v>101432571928.60132</v>
      </c>
      <c r="U792" s="7"/>
      <c r="V792" s="7"/>
      <c r="W792" s="7"/>
      <c r="X792" s="7"/>
    </row>
    <row r="793" spans="1:24" ht="15.5" x14ac:dyDescent="0.35">
      <c r="A793" s="7"/>
      <c r="B793" s="7"/>
      <c r="C793" s="7"/>
      <c r="D793" s="7"/>
      <c r="E793" s="7"/>
      <c r="F793" s="7"/>
      <c r="G793" s="7"/>
      <c r="H793" s="7"/>
      <c r="I793" s="7"/>
      <c r="J793" s="7"/>
      <c r="K793" s="7"/>
      <c r="L793" s="7"/>
      <c r="M793" s="7"/>
      <c r="N793" s="7"/>
      <c r="O793" s="7"/>
      <c r="P793" s="7"/>
      <c r="Q793" s="7"/>
      <c r="R793" s="7"/>
      <c r="S793" s="117">
        <v>792</v>
      </c>
      <c r="T793" s="118">
        <v>58992597477.42923</v>
      </c>
      <c r="U793" s="7"/>
      <c r="V793" s="7"/>
      <c r="W793" s="7"/>
      <c r="X793" s="7"/>
    </row>
    <row r="794" spans="1:24" ht="15.5" x14ac:dyDescent="0.35">
      <c r="A794" s="7"/>
      <c r="B794" s="7"/>
      <c r="C794" s="7"/>
      <c r="D794" s="7"/>
      <c r="E794" s="7"/>
      <c r="F794" s="7"/>
      <c r="G794" s="7"/>
      <c r="H794" s="7"/>
      <c r="I794" s="7"/>
      <c r="J794" s="7"/>
      <c r="K794" s="7"/>
      <c r="L794" s="7"/>
      <c r="M794" s="7"/>
      <c r="N794" s="7"/>
      <c r="O794" s="7"/>
      <c r="P794" s="7"/>
      <c r="Q794" s="7"/>
      <c r="R794" s="7"/>
      <c r="S794" s="117">
        <v>793</v>
      </c>
      <c r="T794" s="118">
        <v>77299034131.874756</v>
      </c>
      <c r="U794" s="7"/>
      <c r="V794" s="7"/>
      <c r="W794" s="7"/>
      <c r="X794" s="7"/>
    </row>
    <row r="795" spans="1:24" ht="15.5" x14ac:dyDescent="0.35">
      <c r="A795" s="7"/>
      <c r="B795" s="7"/>
      <c r="C795" s="7"/>
      <c r="D795" s="7"/>
      <c r="E795" s="7"/>
      <c r="F795" s="7"/>
      <c r="G795" s="7"/>
      <c r="H795" s="7"/>
      <c r="I795" s="7"/>
      <c r="J795" s="7"/>
      <c r="K795" s="7"/>
      <c r="L795" s="7"/>
      <c r="M795" s="7"/>
      <c r="N795" s="7"/>
      <c r="O795" s="7"/>
      <c r="P795" s="7"/>
      <c r="Q795" s="7"/>
      <c r="R795" s="7"/>
      <c r="S795" s="117">
        <v>794</v>
      </c>
      <c r="T795" s="118">
        <v>109070153378.17375</v>
      </c>
      <c r="U795" s="7"/>
      <c r="V795" s="7"/>
      <c r="W795" s="7"/>
      <c r="X795" s="7"/>
    </row>
    <row r="796" spans="1:24" ht="15.5" x14ac:dyDescent="0.35">
      <c r="A796" s="7"/>
      <c r="B796" s="7"/>
      <c r="C796" s="7"/>
      <c r="D796" s="7"/>
      <c r="E796" s="7"/>
      <c r="F796" s="7"/>
      <c r="G796" s="7"/>
      <c r="H796" s="7"/>
      <c r="I796" s="7"/>
      <c r="J796" s="7"/>
      <c r="K796" s="7"/>
      <c r="L796" s="7"/>
      <c r="M796" s="7"/>
      <c r="N796" s="7"/>
      <c r="O796" s="7"/>
      <c r="P796" s="7"/>
      <c r="Q796" s="7"/>
      <c r="R796" s="7"/>
      <c r="S796" s="117">
        <v>795</v>
      </c>
      <c r="T796" s="118">
        <v>83714791106.857361</v>
      </c>
      <c r="U796" s="7"/>
      <c r="V796" s="7"/>
      <c r="W796" s="7"/>
      <c r="X796" s="7"/>
    </row>
    <row r="797" spans="1:24" ht="15.5" x14ac:dyDescent="0.35">
      <c r="A797" s="7"/>
      <c r="B797" s="7"/>
      <c r="C797" s="7"/>
      <c r="D797" s="7"/>
      <c r="E797" s="7"/>
      <c r="F797" s="7"/>
      <c r="G797" s="7"/>
      <c r="H797" s="7"/>
      <c r="I797" s="7"/>
      <c r="J797" s="7"/>
      <c r="K797" s="7"/>
      <c r="L797" s="7"/>
      <c r="M797" s="7"/>
      <c r="N797" s="7"/>
      <c r="O797" s="7"/>
      <c r="P797" s="7"/>
      <c r="Q797" s="7"/>
      <c r="R797" s="7"/>
      <c r="S797" s="117">
        <v>796</v>
      </c>
      <c r="T797" s="118">
        <v>91502747575.780853</v>
      </c>
      <c r="U797" s="7"/>
      <c r="V797" s="7"/>
      <c r="W797" s="7"/>
      <c r="X797" s="7"/>
    </row>
    <row r="798" spans="1:24" ht="15.5" x14ac:dyDescent="0.35">
      <c r="A798" s="7"/>
      <c r="B798" s="7"/>
      <c r="C798" s="7"/>
      <c r="D798" s="7"/>
      <c r="E798" s="7"/>
      <c r="F798" s="7"/>
      <c r="G798" s="7"/>
      <c r="H798" s="7"/>
      <c r="I798" s="7"/>
      <c r="J798" s="7"/>
      <c r="K798" s="7"/>
      <c r="L798" s="7"/>
      <c r="M798" s="7"/>
      <c r="N798" s="7"/>
      <c r="O798" s="7"/>
      <c r="P798" s="7"/>
      <c r="Q798" s="7"/>
      <c r="R798" s="7"/>
      <c r="S798" s="117">
        <v>797</v>
      </c>
      <c r="T798" s="118">
        <v>107775058499.81198</v>
      </c>
      <c r="U798" s="7"/>
      <c r="V798" s="7"/>
      <c r="W798" s="7"/>
      <c r="X798" s="7"/>
    </row>
    <row r="799" spans="1:24" ht="15.5" x14ac:dyDescent="0.35">
      <c r="A799" s="7"/>
      <c r="B799" s="7"/>
      <c r="C799" s="7"/>
      <c r="D799" s="7"/>
      <c r="E799" s="7"/>
      <c r="F799" s="7"/>
      <c r="G799" s="7"/>
      <c r="H799" s="7"/>
      <c r="I799" s="7"/>
      <c r="J799" s="7"/>
      <c r="K799" s="7"/>
      <c r="L799" s="7"/>
      <c r="M799" s="7"/>
      <c r="N799" s="7"/>
      <c r="O799" s="7"/>
      <c r="P799" s="7"/>
      <c r="Q799" s="7"/>
      <c r="R799" s="7"/>
      <c r="S799" s="117">
        <v>798</v>
      </c>
      <c r="T799" s="118">
        <v>112290150160.77734</v>
      </c>
      <c r="U799" s="7"/>
      <c r="V799" s="7"/>
      <c r="W799" s="7"/>
      <c r="X799" s="7"/>
    </row>
    <row r="800" spans="1:24" ht="15.5" x14ac:dyDescent="0.35">
      <c r="A800" s="7"/>
      <c r="B800" s="7"/>
      <c r="C800" s="7"/>
      <c r="D800" s="7"/>
      <c r="E800" s="7"/>
      <c r="F800" s="7"/>
      <c r="G800" s="7"/>
      <c r="H800" s="7"/>
      <c r="I800" s="7"/>
      <c r="J800" s="7"/>
      <c r="K800" s="7"/>
      <c r="L800" s="7"/>
      <c r="M800" s="7"/>
      <c r="N800" s="7"/>
      <c r="O800" s="7"/>
      <c r="P800" s="7"/>
      <c r="Q800" s="7"/>
      <c r="R800" s="7"/>
      <c r="S800" s="117">
        <v>799</v>
      </c>
      <c r="T800" s="118">
        <v>79669961674.727356</v>
      </c>
      <c r="U800" s="7"/>
      <c r="V800" s="7"/>
      <c r="W800" s="7"/>
      <c r="X800" s="7"/>
    </row>
    <row r="801" spans="1:24" ht="15.5" x14ac:dyDescent="0.35">
      <c r="A801" s="7"/>
      <c r="B801" s="7"/>
      <c r="C801" s="7"/>
      <c r="D801" s="7"/>
      <c r="E801" s="7"/>
      <c r="F801" s="7"/>
      <c r="G801" s="7"/>
      <c r="H801" s="7"/>
      <c r="I801" s="7"/>
      <c r="J801" s="7"/>
      <c r="K801" s="7"/>
      <c r="L801" s="7"/>
      <c r="M801" s="7"/>
      <c r="N801" s="7"/>
      <c r="O801" s="7"/>
      <c r="P801" s="7"/>
      <c r="Q801" s="7"/>
      <c r="R801" s="7"/>
      <c r="S801" s="117">
        <v>800</v>
      </c>
      <c r="T801" s="118">
        <v>153687018907.53131</v>
      </c>
      <c r="U801" s="7"/>
      <c r="V801" s="7"/>
      <c r="W801" s="7"/>
      <c r="X801" s="7"/>
    </row>
    <row r="802" spans="1:24" ht="15.5" x14ac:dyDescent="0.35">
      <c r="A802" s="7"/>
      <c r="B802" s="7"/>
      <c r="C802" s="7"/>
      <c r="D802" s="7"/>
      <c r="E802" s="7"/>
      <c r="F802" s="7"/>
      <c r="G802" s="7"/>
      <c r="H802" s="7"/>
      <c r="I802" s="7"/>
      <c r="J802" s="7"/>
      <c r="K802" s="7"/>
      <c r="L802" s="7"/>
      <c r="M802" s="7"/>
      <c r="N802" s="7"/>
      <c r="O802" s="7"/>
      <c r="P802" s="7"/>
      <c r="Q802" s="7"/>
      <c r="R802" s="7"/>
      <c r="S802" s="117">
        <v>801</v>
      </c>
      <c r="T802" s="118">
        <v>81537616365.955109</v>
      </c>
      <c r="U802" s="7"/>
      <c r="V802" s="7"/>
      <c r="W802" s="7"/>
      <c r="X802" s="7"/>
    </row>
    <row r="803" spans="1:24" ht="15.5" x14ac:dyDescent="0.35">
      <c r="A803" s="7"/>
      <c r="B803" s="7"/>
      <c r="C803" s="7"/>
      <c r="D803" s="7"/>
      <c r="E803" s="7"/>
      <c r="F803" s="7"/>
      <c r="G803" s="7"/>
      <c r="H803" s="7"/>
      <c r="I803" s="7"/>
      <c r="J803" s="7"/>
      <c r="K803" s="7"/>
      <c r="L803" s="7"/>
      <c r="M803" s="7"/>
      <c r="N803" s="7"/>
      <c r="O803" s="7"/>
      <c r="P803" s="7"/>
      <c r="Q803" s="7"/>
      <c r="R803" s="7"/>
      <c r="S803" s="117">
        <v>802</v>
      </c>
      <c r="T803" s="118">
        <v>55915032656.094177</v>
      </c>
      <c r="U803" s="7"/>
      <c r="V803" s="7"/>
      <c r="W803" s="7"/>
      <c r="X803" s="7"/>
    </row>
    <row r="804" spans="1:24" ht="15.5" x14ac:dyDescent="0.35">
      <c r="A804" s="7"/>
      <c r="B804" s="7"/>
      <c r="C804" s="7"/>
      <c r="D804" s="7"/>
      <c r="E804" s="7"/>
      <c r="F804" s="7"/>
      <c r="G804" s="7"/>
      <c r="H804" s="7"/>
      <c r="I804" s="7"/>
      <c r="J804" s="7"/>
      <c r="K804" s="7"/>
      <c r="L804" s="7"/>
      <c r="M804" s="7"/>
      <c r="N804" s="7"/>
      <c r="O804" s="7"/>
      <c r="P804" s="7"/>
      <c r="Q804" s="7"/>
      <c r="R804" s="7"/>
      <c r="S804" s="117">
        <v>803</v>
      </c>
      <c r="T804" s="118">
        <v>78448893491.808716</v>
      </c>
      <c r="U804" s="7"/>
      <c r="V804" s="7"/>
      <c r="W804" s="7"/>
      <c r="X804" s="7"/>
    </row>
    <row r="805" spans="1:24" ht="15.5" x14ac:dyDescent="0.35">
      <c r="A805" s="7"/>
      <c r="B805" s="7"/>
      <c r="C805" s="7"/>
      <c r="D805" s="7"/>
      <c r="E805" s="7"/>
      <c r="F805" s="7"/>
      <c r="G805" s="7"/>
      <c r="H805" s="7"/>
      <c r="I805" s="7"/>
      <c r="J805" s="7"/>
      <c r="K805" s="7"/>
      <c r="L805" s="7"/>
      <c r="M805" s="7"/>
      <c r="N805" s="7"/>
      <c r="O805" s="7"/>
      <c r="P805" s="7"/>
      <c r="Q805" s="7"/>
      <c r="R805" s="7"/>
      <c r="S805" s="117">
        <v>804</v>
      </c>
      <c r="T805" s="118">
        <v>91589501070.884705</v>
      </c>
      <c r="U805" s="7"/>
      <c r="V805" s="7"/>
      <c r="W805" s="7"/>
      <c r="X805" s="7"/>
    </row>
    <row r="806" spans="1:24" ht="15.5" x14ac:dyDescent="0.35">
      <c r="A806" s="7"/>
      <c r="B806" s="7"/>
      <c r="C806" s="7"/>
      <c r="D806" s="7"/>
      <c r="E806" s="7"/>
      <c r="F806" s="7"/>
      <c r="G806" s="7"/>
      <c r="H806" s="7"/>
      <c r="I806" s="7"/>
      <c r="J806" s="7"/>
      <c r="K806" s="7"/>
      <c r="L806" s="7"/>
      <c r="M806" s="7"/>
      <c r="N806" s="7"/>
      <c r="O806" s="7"/>
      <c r="P806" s="7"/>
      <c r="Q806" s="7"/>
      <c r="R806" s="7"/>
      <c r="S806" s="117">
        <v>805</v>
      </c>
      <c r="T806" s="118">
        <v>100864538160.2583</v>
      </c>
      <c r="U806" s="7"/>
      <c r="V806" s="7"/>
      <c r="W806" s="7"/>
      <c r="X806" s="7"/>
    </row>
    <row r="807" spans="1:24" ht="15.5" x14ac:dyDescent="0.35">
      <c r="A807" s="7"/>
      <c r="B807" s="7"/>
      <c r="C807" s="7"/>
      <c r="D807" s="7"/>
      <c r="E807" s="7"/>
      <c r="F807" s="7"/>
      <c r="G807" s="7"/>
      <c r="H807" s="7"/>
      <c r="I807" s="7"/>
      <c r="J807" s="7"/>
      <c r="K807" s="7"/>
      <c r="L807" s="7"/>
      <c r="M807" s="7"/>
      <c r="N807" s="7"/>
      <c r="O807" s="7"/>
      <c r="P807" s="7"/>
      <c r="Q807" s="7"/>
      <c r="R807" s="7"/>
      <c r="S807" s="117">
        <v>806</v>
      </c>
      <c r="T807" s="118">
        <v>90238527330.608551</v>
      </c>
      <c r="U807" s="7"/>
      <c r="V807" s="7"/>
      <c r="W807" s="7"/>
      <c r="X807" s="7"/>
    </row>
    <row r="808" spans="1:24" ht="15.5" x14ac:dyDescent="0.35">
      <c r="A808" s="7"/>
      <c r="B808" s="7"/>
      <c r="C808" s="7"/>
      <c r="D808" s="7"/>
      <c r="E808" s="7"/>
      <c r="F808" s="7"/>
      <c r="G808" s="7"/>
      <c r="H808" s="7"/>
      <c r="I808" s="7"/>
      <c r="J808" s="7"/>
      <c r="K808" s="7"/>
      <c r="L808" s="7"/>
      <c r="M808" s="7"/>
      <c r="N808" s="7"/>
      <c r="O808" s="7"/>
      <c r="P808" s="7"/>
      <c r="Q808" s="7"/>
      <c r="R808" s="7"/>
      <c r="S808" s="117">
        <v>807</v>
      </c>
      <c r="T808" s="118">
        <v>129522028337.72958</v>
      </c>
      <c r="U808" s="7"/>
      <c r="V808" s="7"/>
      <c r="W808" s="7"/>
      <c r="X808" s="7"/>
    </row>
    <row r="809" spans="1:24" ht="15.5" x14ac:dyDescent="0.35">
      <c r="A809" s="7"/>
      <c r="B809" s="7"/>
      <c r="C809" s="7"/>
      <c r="D809" s="7"/>
      <c r="E809" s="7"/>
      <c r="F809" s="7"/>
      <c r="G809" s="7"/>
      <c r="H809" s="7"/>
      <c r="I809" s="7"/>
      <c r="J809" s="7"/>
      <c r="K809" s="7"/>
      <c r="L809" s="7"/>
      <c r="M809" s="7"/>
      <c r="N809" s="7"/>
      <c r="O809" s="7"/>
      <c r="P809" s="7"/>
      <c r="Q809" s="7"/>
      <c r="R809" s="7"/>
      <c r="S809" s="117">
        <v>808</v>
      </c>
      <c r="T809" s="118">
        <v>133309285343.44077</v>
      </c>
      <c r="U809" s="7"/>
      <c r="V809" s="7"/>
      <c r="W809" s="7"/>
      <c r="X809" s="7"/>
    </row>
    <row r="810" spans="1:24" ht="15.5" x14ac:dyDescent="0.35">
      <c r="A810" s="7"/>
      <c r="B810" s="7"/>
      <c r="C810" s="7"/>
      <c r="D810" s="7"/>
      <c r="E810" s="7"/>
      <c r="F810" s="7"/>
      <c r="G810" s="7"/>
      <c r="H810" s="7"/>
      <c r="I810" s="7"/>
      <c r="J810" s="7"/>
      <c r="K810" s="7"/>
      <c r="L810" s="7"/>
      <c r="M810" s="7"/>
      <c r="N810" s="7"/>
      <c r="O810" s="7"/>
      <c r="P810" s="7"/>
      <c r="Q810" s="7"/>
      <c r="R810" s="7"/>
      <c r="S810" s="117">
        <v>809</v>
      </c>
      <c r="T810" s="118">
        <v>145685707828.55246</v>
      </c>
      <c r="U810" s="7"/>
      <c r="V810" s="7"/>
      <c r="W810" s="7"/>
      <c r="X810" s="7"/>
    </row>
    <row r="811" spans="1:24" ht="15.5" x14ac:dyDescent="0.35">
      <c r="A811" s="7"/>
      <c r="B811" s="7"/>
      <c r="C811" s="7"/>
      <c r="D811" s="7"/>
      <c r="E811" s="7"/>
      <c r="F811" s="7"/>
      <c r="G811" s="7"/>
      <c r="H811" s="7"/>
      <c r="I811" s="7"/>
      <c r="J811" s="7"/>
      <c r="K811" s="7"/>
      <c r="L811" s="7"/>
      <c r="M811" s="7"/>
      <c r="N811" s="7"/>
      <c r="O811" s="7"/>
      <c r="P811" s="7"/>
      <c r="Q811" s="7"/>
      <c r="R811" s="7"/>
      <c r="S811" s="117">
        <v>810</v>
      </c>
      <c r="T811" s="118">
        <v>66127943934.800362</v>
      </c>
      <c r="U811" s="7"/>
      <c r="V811" s="7"/>
      <c r="W811" s="7"/>
      <c r="X811" s="7"/>
    </row>
    <row r="812" spans="1:24" ht="15.5" x14ac:dyDescent="0.35">
      <c r="A812" s="7"/>
      <c r="B812" s="7"/>
      <c r="C812" s="7"/>
      <c r="D812" s="7"/>
      <c r="E812" s="7"/>
      <c r="F812" s="7"/>
      <c r="G812" s="7"/>
      <c r="H812" s="7"/>
      <c r="I812" s="7"/>
      <c r="J812" s="7"/>
      <c r="K812" s="7"/>
      <c r="L812" s="7"/>
      <c r="M812" s="7"/>
      <c r="N812" s="7"/>
      <c r="O812" s="7"/>
      <c r="P812" s="7"/>
      <c r="Q812" s="7"/>
      <c r="R812" s="7"/>
      <c r="S812" s="117">
        <v>811</v>
      </c>
      <c r="T812" s="118">
        <v>61771963081.881271</v>
      </c>
      <c r="U812" s="7"/>
      <c r="V812" s="7"/>
      <c r="W812" s="7"/>
      <c r="X812" s="7"/>
    </row>
    <row r="813" spans="1:24" ht="15.5" x14ac:dyDescent="0.35">
      <c r="A813" s="7"/>
      <c r="B813" s="7"/>
      <c r="C813" s="7"/>
      <c r="D813" s="7"/>
      <c r="E813" s="7"/>
      <c r="F813" s="7"/>
      <c r="G813" s="7"/>
      <c r="H813" s="7"/>
      <c r="I813" s="7"/>
      <c r="J813" s="7"/>
      <c r="K813" s="7"/>
      <c r="L813" s="7"/>
      <c r="M813" s="7"/>
      <c r="N813" s="7"/>
      <c r="O813" s="7"/>
      <c r="P813" s="7"/>
      <c r="Q813" s="7"/>
      <c r="R813" s="7"/>
      <c r="S813" s="117">
        <v>812</v>
      </c>
      <c r="T813" s="118">
        <v>86163968059.588745</v>
      </c>
      <c r="U813" s="7"/>
      <c r="V813" s="7"/>
      <c r="W813" s="7"/>
      <c r="X813" s="7"/>
    </row>
    <row r="814" spans="1:24" ht="15.5" x14ac:dyDescent="0.35">
      <c r="A814" s="7"/>
      <c r="B814" s="7"/>
      <c r="C814" s="7"/>
      <c r="D814" s="7"/>
      <c r="E814" s="7"/>
      <c r="F814" s="7"/>
      <c r="G814" s="7"/>
      <c r="H814" s="7"/>
      <c r="I814" s="7"/>
      <c r="J814" s="7"/>
      <c r="K814" s="7"/>
      <c r="L814" s="7"/>
      <c r="M814" s="7"/>
      <c r="N814" s="7"/>
      <c r="O814" s="7"/>
      <c r="P814" s="7"/>
      <c r="Q814" s="7"/>
      <c r="R814" s="7"/>
      <c r="S814" s="117">
        <v>813</v>
      </c>
      <c r="T814" s="118">
        <v>119379816061.34087</v>
      </c>
      <c r="U814" s="7"/>
      <c r="V814" s="7"/>
      <c r="W814" s="7"/>
      <c r="X814" s="7"/>
    </row>
    <row r="815" spans="1:24" ht="15.5" x14ac:dyDescent="0.35">
      <c r="A815" s="7"/>
      <c r="B815" s="7"/>
      <c r="C815" s="7"/>
      <c r="D815" s="7"/>
      <c r="E815" s="7"/>
      <c r="F815" s="7"/>
      <c r="G815" s="7"/>
      <c r="H815" s="7"/>
      <c r="I815" s="7"/>
      <c r="J815" s="7"/>
      <c r="K815" s="7"/>
      <c r="L815" s="7"/>
      <c r="M815" s="7"/>
      <c r="N815" s="7"/>
      <c r="O815" s="7"/>
      <c r="P815" s="7"/>
      <c r="Q815" s="7"/>
      <c r="R815" s="7"/>
      <c r="S815" s="117">
        <v>814</v>
      </c>
      <c r="T815" s="118">
        <v>137554646364.83838</v>
      </c>
      <c r="U815" s="7"/>
      <c r="V815" s="7"/>
      <c r="W815" s="7"/>
      <c r="X815" s="7"/>
    </row>
    <row r="816" spans="1:24" ht="15.5" x14ac:dyDescent="0.35">
      <c r="A816" s="7"/>
      <c r="B816" s="7"/>
      <c r="C816" s="7"/>
      <c r="D816" s="7"/>
      <c r="E816" s="7"/>
      <c r="F816" s="7"/>
      <c r="G816" s="7"/>
      <c r="H816" s="7"/>
      <c r="I816" s="7"/>
      <c r="J816" s="7"/>
      <c r="K816" s="7"/>
      <c r="L816" s="7"/>
      <c r="M816" s="7"/>
      <c r="N816" s="7"/>
      <c r="O816" s="7"/>
      <c r="P816" s="7"/>
      <c r="Q816" s="7"/>
      <c r="R816" s="7"/>
      <c r="S816" s="117">
        <v>815</v>
      </c>
      <c r="T816" s="118">
        <v>77925334196.385727</v>
      </c>
      <c r="U816" s="7"/>
      <c r="V816" s="7"/>
      <c r="W816" s="7"/>
      <c r="X816" s="7"/>
    </row>
    <row r="817" spans="1:24" ht="15.5" x14ac:dyDescent="0.35">
      <c r="A817" s="7"/>
      <c r="B817" s="7"/>
      <c r="C817" s="7"/>
      <c r="D817" s="7"/>
      <c r="E817" s="7"/>
      <c r="F817" s="7"/>
      <c r="G817" s="7"/>
      <c r="H817" s="7"/>
      <c r="I817" s="7"/>
      <c r="J817" s="7"/>
      <c r="K817" s="7"/>
      <c r="L817" s="7"/>
      <c r="M817" s="7"/>
      <c r="N817" s="7"/>
      <c r="O817" s="7"/>
      <c r="P817" s="7"/>
      <c r="Q817" s="7"/>
      <c r="R817" s="7"/>
      <c r="S817" s="117">
        <v>816</v>
      </c>
      <c r="T817" s="118">
        <v>69237770516.002365</v>
      </c>
      <c r="U817" s="7"/>
      <c r="V817" s="7"/>
      <c r="W817" s="7"/>
      <c r="X817" s="7"/>
    </row>
    <row r="818" spans="1:24" ht="15.5" x14ac:dyDescent="0.35">
      <c r="A818" s="7"/>
      <c r="B818" s="7"/>
      <c r="C818" s="7"/>
      <c r="D818" s="7"/>
      <c r="E818" s="7"/>
      <c r="F818" s="7"/>
      <c r="G818" s="7"/>
      <c r="H818" s="7"/>
      <c r="I818" s="7"/>
      <c r="J818" s="7"/>
      <c r="K818" s="7"/>
      <c r="L818" s="7"/>
      <c r="M818" s="7"/>
      <c r="N818" s="7"/>
      <c r="O818" s="7"/>
      <c r="P818" s="7"/>
      <c r="Q818" s="7"/>
      <c r="R818" s="7"/>
      <c r="S818" s="117">
        <v>817</v>
      </c>
      <c r="T818" s="118">
        <v>149144635288.91986</v>
      </c>
      <c r="U818" s="7"/>
      <c r="V818" s="7"/>
      <c r="W818" s="7"/>
      <c r="X818" s="7"/>
    </row>
    <row r="819" spans="1:24" ht="15.5" x14ac:dyDescent="0.35">
      <c r="A819" s="7"/>
      <c r="B819" s="7"/>
      <c r="C819" s="7"/>
      <c r="D819" s="7"/>
      <c r="E819" s="7"/>
      <c r="F819" s="7"/>
      <c r="G819" s="7"/>
      <c r="H819" s="7"/>
      <c r="I819" s="7"/>
      <c r="J819" s="7"/>
      <c r="K819" s="7"/>
      <c r="L819" s="7"/>
      <c r="M819" s="7"/>
      <c r="N819" s="7"/>
      <c r="O819" s="7"/>
      <c r="P819" s="7"/>
      <c r="Q819" s="7"/>
      <c r="R819" s="7"/>
      <c r="S819" s="117">
        <v>818</v>
      </c>
      <c r="T819" s="118">
        <v>138493850455.86832</v>
      </c>
      <c r="U819" s="7"/>
      <c r="V819" s="7"/>
      <c r="W819" s="7"/>
      <c r="X819" s="7"/>
    </row>
    <row r="820" spans="1:24" ht="15.5" x14ac:dyDescent="0.35">
      <c r="A820" s="7"/>
      <c r="B820" s="7"/>
      <c r="C820" s="7"/>
      <c r="D820" s="7"/>
      <c r="E820" s="7"/>
      <c r="F820" s="7"/>
      <c r="G820" s="7"/>
      <c r="H820" s="7"/>
      <c r="I820" s="7"/>
      <c r="J820" s="7"/>
      <c r="K820" s="7"/>
      <c r="L820" s="7"/>
      <c r="M820" s="7"/>
      <c r="N820" s="7"/>
      <c r="O820" s="7"/>
      <c r="P820" s="7"/>
      <c r="Q820" s="7"/>
      <c r="R820" s="7"/>
      <c r="S820" s="117">
        <v>819</v>
      </c>
      <c r="T820" s="118">
        <v>87049483708.852036</v>
      </c>
      <c r="U820" s="7"/>
      <c r="V820" s="7"/>
      <c r="W820" s="7"/>
      <c r="X820" s="7"/>
    </row>
    <row r="821" spans="1:24" ht="15.5" x14ac:dyDescent="0.35">
      <c r="A821" s="7"/>
      <c r="B821" s="7"/>
      <c r="C821" s="7"/>
      <c r="D821" s="7"/>
      <c r="E821" s="7"/>
      <c r="F821" s="7"/>
      <c r="G821" s="7"/>
      <c r="H821" s="7"/>
      <c r="I821" s="7"/>
      <c r="J821" s="7"/>
      <c r="K821" s="7"/>
      <c r="L821" s="7"/>
      <c r="M821" s="7"/>
      <c r="N821" s="7"/>
      <c r="O821" s="7"/>
      <c r="P821" s="7"/>
      <c r="Q821" s="7"/>
      <c r="R821" s="7"/>
      <c r="S821" s="117">
        <v>820</v>
      </c>
      <c r="T821" s="118">
        <v>79710590154.946259</v>
      </c>
      <c r="U821" s="7"/>
      <c r="V821" s="7"/>
      <c r="W821" s="7"/>
      <c r="X821" s="7"/>
    </row>
    <row r="822" spans="1:24" ht="15.5" x14ac:dyDescent="0.35">
      <c r="A822" s="7"/>
      <c r="B822" s="7"/>
      <c r="C822" s="7"/>
      <c r="D822" s="7"/>
      <c r="E822" s="7"/>
      <c r="F822" s="7"/>
      <c r="G822" s="7"/>
      <c r="H822" s="7"/>
      <c r="I822" s="7"/>
      <c r="J822" s="7"/>
      <c r="K822" s="7"/>
      <c r="L822" s="7"/>
      <c r="M822" s="7"/>
      <c r="N822" s="7"/>
      <c r="O822" s="7"/>
      <c r="P822" s="7"/>
      <c r="Q822" s="7"/>
      <c r="R822" s="7"/>
      <c r="S822" s="117">
        <v>821</v>
      </c>
      <c r="T822" s="118">
        <v>85832615364.855682</v>
      </c>
      <c r="U822" s="7"/>
      <c r="V822" s="7"/>
      <c r="W822" s="7"/>
      <c r="X822" s="7"/>
    </row>
    <row r="823" spans="1:24" ht="15.5" x14ac:dyDescent="0.35">
      <c r="A823" s="7"/>
      <c r="B823" s="7"/>
      <c r="C823" s="7"/>
      <c r="D823" s="7"/>
      <c r="E823" s="7"/>
      <c r="F823" s="7"/>
      <c r="G823" s="7"/>
      <c r="H823" s="7"/>
      <c r="I823" s="7"/>
      <c r="J823" s="7"/>
      <c r="K823" s="7"/>
      <c r="L823" s="7"/>
      <c r="M823" s="7"/>
      <c r="N823" s="7"/>
      <c r="O823" s="7"/>
      <c r="P823" s="7"/>
      <c r="Q823" s="7"/>
      <c r="R823" s="7"/>
      <c r="S823" s="117">
        <v>822</v>
      </c>
      <c r="T823" s="118">
        <v>174087956969.28503</v>
      </c>
      <c r="U823" s="7"/>
      <c r="V823" s="7"/>
      <c r="W823" s="7"/>
      <c r="X823" s="7"/>
    </row>
    <row r="824" spans="1:24" ht="15.5" x14ac:dyDescent="0.35">
      <c r="A824" s="7"/>
      <c r="B824" s="7"/>
      <c r="C824" s="7"/>
      <c r="D824" s="7"/>
      <c r="E824" s="7"/>
      <c r="F824" s="7"/>
      <c r="G824" s="7"/>
      <c r="H824" s="7"/>
      <c r="I824" s="7"/>
      <c r="J824" s="7"/>
      <c r="K824" s="7"/>
      <c r="L824" s="7"/>
      <c r="M824" s="7"/>
      <c r="N824" s="7"/>
      <c r="O824" s="7"/>
      <c r="P824" s="7"/>
      <c r="Q824" s="7"/>
      <c r="R824" s="7"/>
      <c r="S824" s="117">
        <v>823</v>
      </c>
      <c r="T824" s="118">
        <v>87987668065.638214</v>
      </c>
      <c r="U824" s="7"/>
      <c r="V824" s="7"/>
      <c r="W824" s="7"/>
      <c r="X824" s="7"/>
    </row>
    <row r="825" spans="1:24" ht="15.5" x14ac:dyDescent="0.35">
      <c r="A825" s="7"/>
      <c r="B825" s="7"/>
      <c r="C825" s="7"/>
      <c r="D825" s="7"/>
      <c r="E825" s="7"/>
      <c r="F825" s="7"/>
      <c r="G825" s="7"/>
      <c r="H825" s="7"/>
      <c r="I825" s="7"/>
      <c r="J825" s="7"/>
      <c r="K825" s="7"/>
      <c r="L825" s="7"/>
      <c r="M825" s="7"/>
      <c r="N825" s="7"/>
      <c r="O825" s="7"/>
      <c r="P825" s="7"/>
      <c r="Q825" s="7"/>
      <c r="R825" s="7"/>
      <c r="S825" s="117">
        <v>824</v>
      </c>
      <c r="T825" s="118">
        <v>124402014582.39655</v>
      </c>
      <c r="U825" s="7"/>
      <c r="V825" s="7"/>
      <c r="W825" s="7"/>
      <c r="X825" s="7"/>
    </row>
    <row r="826" spans="1:24" ht="15.5" x14ac:dyDescent="0.35">
      <c r="A826" s="7"/>
      <c r="B826" s="7"/>
      <c r="C826" s="7"/>
      <c r="D826" s="7"/>
      <c r="E826" s="7"/>
      <c r="F826" s="7"/>
      <c r="G826" s="7"/>
      <c r="H826" s="7"/>
      <c r="I826" s="7"/>
      <c r="J826" s="7"/>
      <c r="K826" s="7"/>
      <c r="L826" s="7"/>
      <c r="M826" s="7"/>
      <c r="N826" s="7"/>
      <c r="O826" s="7"/>
      <c r="P826" s="7"/>
      <c r="Q826" s="7"/>
      <c r="R826" s="7"/>
      <c r="S826" s="117">
        <v>825</v>
      </c>
      <c r="T826" s="118">
        <v>145388757902.18124</v>
      </c>
      <c r="U826" s="7"/>
      <c r="V826" s="7"/>
      <c r="W826" s="7"/>
      <c r="X826" s="7"/>
    </row>
    <row r="827" spans="1:24" ht="15.5" x14ac:dyDescent="0.35">
      <c r="A827" s="7"/>
      <c r="B827" s="7"/>
      <c r="C827" s="7"/>
      <c r="D827" s="7"/>
      <c r="E827" s="7"/>
      <c r="F827" s="7"/>
      <c r="G827" s="7"/>
      <c r="H827" s="7"/>
      <c r="I827" s="7"/>
      <c r="J827" s="7"/>
      <c r="K827" s="7"/>
      <c r="L827" s="7"/>
      <c r="M827" s="7"/>
      <c r="N827" s="7"/>
      <c r="O827" s="7"/>
      <c r="P827" s="7"/>
      <c r="Q827" s="7"/>
      <c r="R827" s="7"/>
      <c r="S827" s="117">
        <v>826</v>
      </c>
      <c r="T827" s="118">
        <v>116098305858.17978</v>
      </c>
      <c r="U827" s="7"/>
      <c r="V827" s="7"/>
      <c r="W827" s="7"/>
      <c r="X827" s="7"/>
    </row>
    <row r="828" spans="1:24" ht="15.5" x14ac:dyDescent="0.35">
      <c r="A828" s="7"/>
      <c r="B828" s="7"/>
      <c r="C828" s="7"/>
      <c r="D828" s="7"/>
      <c r="E828" s="7"/>
      <c r="F828" s="7"/>
      <c r="G828" s="7"/>
      <c r="H828" s="7"/>
      <c r="I828" s="7"/>
      <c r="J828" s="7"/>
      <c r="K828" s="7"/>
      <c r="L828" s="7"/>
      <c r="M828" s="7"/>
      <c r="N828" s="7"/>
      <c r="O828" s="7"/>
      <c r="P828" s="7"/>
      <c r="Q828" s="7"/>
      <c r="R828" s="7"/>
      <c r="S828" s="117">
        <v>827</v>
      </c>
      <c r="T828" s="118">
        <v>97135860328.931946</v>
      </c>
      <c r="U828" s="7"/>
      <c r="V828" s="7"/>
      <c r="W828" s="7"/>
      <c r="X828" s="7"/>
    </row>
    <row r="829" spans="1:24" ht="15.5" x14ac:dyDescent="0.35">
      <c r="A829" s="7"/>
      <c r="B829" s="7"/>
      <c r="C829" s="7"/>
      <c r="D829" s="7"/>
      <c r="E829" s="7"/>
      <c r="F829" s="7"/>
      <c r="G829" s="7"/>
      <c r="H829" s="7"/>
      <c r="I829" s="7"/>
      <c r="J829" s="7"/>
      <c r="K829" s="7"/>
      <c r="L829" s="7"/>
      <c r="M829" s="7"/>
      <c r="N829" s="7"/>
      <c r="O829" s="7"/>
      <c r="P829" s="7"/>
      <c r="Q829" s="7"/>
      <c r="R829" s="7"/>
      <c r="S829" s="117">
        <v>828</v>
      </c>
      <c r="T829" s="118">
        <v>128077881323.3764</v>
      </c>
      <c r="U829" s="7"/>
      <c r="V829" s="7"/>
      <c r="W829" s="7"/>
      <c r="X829" s="7"/>
    </row>
    <row r="830" spans="1:24" ht="15.5" x14ac:dyDescent="0.35">
      <c r="A830" s="7"/>
      <c r="B830" s="7"/>
      <c r="C830" s="7"/>
      <c r="D830" s="7"/>
      <c r="E830" s="7"/>
      <c r="F830" s="7"/>
      <c r="G830" s="7"/>
      <c r="H830" s="7"/>
      <c r="I830" s="7"/>
      <c r="J830" s="7"/>
      <c r="K830" s="7"/>
      <c r="L830" s="7"/>
      <c r="M830" s="7"/>
      <c r="N830" s="7"/>
      <c r="O830" s="7"/>
      <c r="P830" s="7"/>
      <c r="Q830" s="7"/>
      <c r="R830" s="7"/>
      <c r="S830" s="117">
        <v>829</v>
      </c>
      <c r="T830" s="118">
        <v>68897607736.822739</v>
      </c>
      <c r="U830" s="7"/>
      <c r="V830" s="7"/>
      <c r="W830" s="7"/>
      <c r="X830" s="7"/>
    </row>
    <row r="831" spans="1:24" ht="15.5" x14ac:dyDescent="0.35">
      <c r="A831" s="7"/>
      <c r="B831" s="7"/>
      <c r="C831" s="7"/>
      <c r="D831" s="7"/>
      <c r="E831" s="7"/>
      <c r="F831" s="7"/>
      <c r="G831" s="7"/>
      <c r="H831" s="7"/>
      <c r="I831" s="7"/>
      <c r="J831" s="7"/>
      <c r="K831" s="7"/>
      <c r="L831" s="7"/>
      <c r="M831" s="7"/>
      <c r="N831" s="7"/>
      <c r="O831" s="7"/>
      <c r="P831" s="7"/>
      <c r="Q831" s="7"/>
      <c r="R831" s="7"/>
      <c r="S831" s="117">
        <v>830</v>
      </c>
      <c r="T831" s="118">
        <v>140398828792.45758</v>
      </c>
      <c r="U831" s="7"/>
      <c r="V831" s="7"/>
      <c r="W831" s="7"/>
      <c r="X831" s="7"/>
    </row>
    <row r="832" spans="1:24" ht="15.5" x14ac:dyDescent="0.35">
      <c r="A832" s="7"/>
      <c r="B832" s="7"/>
      <c r="C832" s="7"/>
      <c r="D832" s="7"/>
      <c r="E832" s="7"/>
      <c r="F832" s="7"/>
      <c r="G832" s="7"/>
      <c r="H832" s="7"/>
      <c r="I832" s="7"/>
      <c r="J832" s="7"/>
      <c r="K832" s="7"/>
      <c r="L832" s="7"/>
      <c r="M832" s="7"/>
      <c r="N832" s="7"/>
      <c r="O832" s="7"/>
      <c r="P832" s="7"/>
      <c r="Q832" s="7"/>
      <c r="R832" s="7"/>
      <c r="S832" s="117">
        <v>831</v>
      </c>
      <c r="T832" s="118">
        <v>69667925271.387268</v>
      </c>
      <c r="U832" s="7"/>
      <c r="V832" s="7"/>
      <c r="W832" s="7"/>
      <c r="X832" s="7"/>
    </row>
    <row r="833" spans="1:24" ht="15.5" x14ac:dyDescent="0.35">
      <c r="A833" s="7"/>
      <c r="B833" s="7"/>
      <c r="C833" s="7"/>
      <c r="D833" s="7"/>
      <c r="E833" s="7"/>
      <c r="F833" s="7"/>
      <c r="G833" s="7"/>
      <c r="H833" s="7"/>
      <c r="I833" s="7"/>
      <c r="J833" s="7"/>
      <c r="K833" s="7"/>
      <c r="L833" s="7"/>
      <c r="M833" s="7"/>
      <c r="N833" s="7"/>
      <c r="O833" s="7"/>
      <c r="P833" s="7"/>
      <c r="Q833" s="7"/>
      <c r="R833" s="7"/>
      <c r="S833" s="117">
        <v>832</v>
      </c>
      <c r="T833" s="118">
        <v>115183957042.42679</v>
      </c>
      <c r="U833" s="7"/>
      <c r="V833" s="7"/>
      <c r="W833" s="7"/>
      <c r="X833" s="7"/>
    </row>
    <row r="834" spans="1:24" ht="15.5" x14ac:dyDescent="0.35">
      <c r="A834" s="7"/>
      <c r="B834" s="7"/>
      <c r="C834" s="7"/>
      <c r="D834" s="7"/>
      <c r="E834" s="7"/>
      <c r="F834" s="7"/>
      <c r="G834" s="7"/>
      <c r="H834" s="7"/>
      <c r="I834" s="7"/>
      <c r="J834" s="7"/>
      <c r="K834" s="7"/>
      <c r="L834" s="7"/>
      <c r="M834" s="7"/>
      <c r="N834" s="7"/>
      <c r="O834" s="7"/>
      <c r="P834" s="7"/>
      <c r="Q834" s="7"/>
      <c r="R834" s="7"/>
      <c r="S834" s="117">
        <v>833</v>
      </c>
      <c r="T834" s="118">
        <v>105063327567.15614</v>
      </c>
      <c r="U834" s="7"/>
      <c r="V834" s="7"/>
      <c r="W834" s="7"/>
      <c r="X834" s="7"/>
    </row>
    <row r="835" spans="1:24" ht="15.5" x14ac:dyDescent="0.35">
      <c r="A835" s="7"/>
      <c r="B835" s="7"/>
      <c r="C835" s="7"/>
      <c r="D835" s="7"/>
      <c r="E835" s="7"/>
      <c r="F835" s="7"/>
      <c r="G835" s="7"/>
      <c r="H835" s="7"/>
      <c r="I835" s="7"/>
      <c r="J835" s="7"/>
      <c r="K835" s="7"/>
      <c r="L835" s="7"/>
      <c r="M835" s="7"/>
      <c r="N835" s="7"/>
      <c r="O835" s="7"/>
      <c r="P835" s="7"/>
      <c r="Q835" s="7"/>
      <c r="R835" s="7"/>
      <c r="S835" s="117">
        <v>834</v>
      </c>
      <c r="T835" s="118">
        <v>76133512772.518433</v>
      </c>
      <c r="U835" s="7"/>
      <c r="V835" s="7"/>
      <c r="W835" s="7"/>
      <c r="X835" s="7"/>
    </row>
    <row r="836" spans="1:24" ht="15.5" x14ac:dyDescent="0.35">
      <c r="A836" s="7"/>
      <c r="B836" s="7"/>
      <c r="C836" s="7"/>
      <c r="D836" s="7"/>
      <c r="E836" s="7"/>
      <c r="F836" s="7"/>
      <c r="G836" s="7"/>
      <c r="H836" s="7"/>
      <c r="I836" s="7"/>
      <c r="J836" s="7"/>
      <c r="K836" s="7"/>
      <c r="L836" s="7"/>
      <c r="M836" s="7"/>
      <c r="N836" s="7"/>
      <c r="O836" s="7"/>
      <c r="P836" s="7"/>
      <c r="Q836" s="7"/>
      <c r="R836" s="7"/>
      <c r="S836" s="117">
        <v>835</v>
      </c>
      <c r="T836" s="118">
        <v>126378633064.5477</v>
      </c>
      <c r="U836" s="7"/>
      <c r="V836" s="7"/>
      <c r="W836" s="7"/>
      <c r="X836" s="7"/>
    </row>
    <row r="837" spans="1:24" ht="15.5" x14ac:dyDescent="0.35">
      <c r="A837" s="7"/>
      <c r="B837" s="7"/>
      <c r="C837" s="7"/>
      <c r="D837" s="7"/>
      <c r="E837" s="7"/>
      <c r="F837" s="7"/>
      <c r="G837" s="7"/>
      <c r="H837" s="7"/>
      <c r="I837" s="7"/>
      <c r="J837" s="7"/>
      <c r="K837" s="7"/>
      <c r="L837" s="7"/>
      <c r="M837" s="7"/>
      <c r="N837" s="7"/>
      <c r="O837" s="7"/>
      <c r="P837" s="7"/>
      <c r="Q837" s="7"/>
      <c r="R837" s="7"/>
      <c r="S837" s="117">
        <v>836</v>
      </c>
      <c r="T837" s="118">
        <v>87613736653.807907</v>
      </c>
      <c r="U837" s="7"/>
      <c r="V837" s="7"/>
      <c r="W837" s="7"/>
      <c r="X837" s="7"/>
    </row>
    <row r="838" spans="1:24" ht="15.5" x14ac:dyDescent="0.35">
      <c r="A838" s="7"/>
      <c r="B838" s="7"/>
      <c r="C838" s="7"/>
      <c r="D838" s="7"/>
      <c r="E838" s="7"/>
      <c r="F838" s="7"/>
      <c r="G838" s="7"/>
      <c r="H838" s="7"/>
      <c r="I838" s="7"/>
      <c r="J838" s="7"/>
      <c r="K838" s="7"/>
      <c r="L838" s="7"/>
      <c r="M838" s="7"/>
      <c r="N838" s="7"/>
      <c r="O838" s="7"/>
      <c r="P838" s="7"/>
      <c r="Q838" s="7"/>
      <c r="R838" s="7"/>
      <c r="S838" s="117">
        <v>837</v>
      </c>
      <c r="T838" s="118">
        <v>132018873961.13641</v>
      </c>
      <c r="U838" s="7"/>
      <c r="V838" s="7"/>
      <c r="W838" s="7"/>
      <c r="X838" s="7"/>
    </row>
    <row r="839" spans="1:24" ht="15.5" x14ac:dyDescent="0.35">
      <c r="A839" s="7"/>
      <c r="B839" s="7"/>
      <c r="C839" s="7"/>
      <c r="D839" s="7"/>
      <c r="E839" s="7"/>
      <c r="F839" s="7"/>
      <c r="G839" s="7"/>
      <c r="H839" s="7"/>
      <c r="I839" s="7"/>
      <c r="J839" s="7"/>
      <c r="K839" s="7"/>
      <c r="L839" s="7"/>
      <c r="M839" s="7"/>
      <c r="N839" s="7"/>
      <c r="O839" s="7"/>
      <c r="P839" s="7"/>
      <c r="Q839" s="7"/>
      <c r="R839" s="7"/>
      <c r="S839" s="117">
        <v>838</v>
      </c>
      <c r="T839" s="118">
        <v>110101743141.49408</v>
      </c>
      <c r="U839" s="7"/>
      <c r="V839" s="7"/>
      <c r="W839" s="7"/>
      <c r="X839" s="7"/>
    </row>
    <row r="840" spans="1:24" ht="15.5" x14ac:dyDescent="0.35">
      <c r="A840" s="7"/>
      <c r="B840" s="7"/>
      <c r="C840" s="7"/>
      <c r="D840" s="7"/>
      <c r="E840" s="7"/>
      <c r="F840" s="7"/>
      <c r="G840" s="7"/>
      <c r="H840" s="7"/>
      <c r="I840" s="7"/>
      <c r="J840" s="7"/>
      <c r="K840" s="7"/>
      <c r="L840" s="7"/>
      <c r="M840" s="7"/>
      <c r="N840" s="7"/>
      <c r="O840" s="7"/>
      <c r="P840" s="7"/>
      <c r="Q840" s="7"/>
      <c r="R840" s="7"/>
      <c r="S840" s="117">
        <v>839</v>
      </c>
      <c r="T840" s="118">
        <v>104309832601.58704</v>
      </c>
      <c r="U840" s="7"/>
      <c r="V840" s="7"/>
      <c r="W840" s="7"/>
      <c r="X840" s="7"/>
    </row>
    <row r="841" spans="1:24" ht="15.5" x14ac:dyDescent="0.35">
      <c r="A841" s="7"/>
      <c r="B841" s="7"/>
      <c r="C841" s="7"/>
      <c r="D841" s="7"/>
      <c r="E841" s="7"/>
      <c r="F841" s="7"/>
      <c r="G841" s="7"/>
      <c r="H841" s="7"/>
      <c r="I841" s="7"/>
      <c r="J841" s="7"/>
      <c r="K841" s="7"/>
      <c r="L841" s="7"/>
      <c r="M841" s="7"/>
      <c r="N841" s="7"/>
      <c r="O841" s="7"/>
      <c r="P841" s="7"/>
      <c r="Q841" s="7"/>
      <c r="R841" s="7"/>
      <c r="S841" s="117">
        <v>840</v>
      </c>
      <c r="T841" s="118">
        <v>116775655796.06322</v>
      </c>
      <c r="U841" s="7"/>
      <c r="V841" s="7"/>
      <c r="W841" s="7"/>
      <c r="X841" s="7"/>
    </row>
    <row r="842" spans="1:24" ht="15.5" x14ac:dyDescent="0.35">
      <c r="A842" s="7"/>
      <c r="B842" s="7"/>
      <c r="C842" s="7"/>
      <c r="D842" s="7"/>
      <c r="E842" s="7"/>
      <c r="F842" s="7"/>
      <c r="G842" s="7"/>
      <c r="H842" s="7"/>
      <c r="I842" s="7"/>
      <c r="J842" s="7"/>
      <c r="K842" s="7"/>
      <c r="L842" s="7"/>
      <c r="M842" s="7"/>
      <c r="N842" s="7"/>
      <c r="O842" s="7"/>
      <c r="P842" s="7"/>
      <c r="Q842" s="7"/>
      <c r="R842" s="7"/>
      <c r="S842" s="117">
        <v>841</v>
      </c>
      <c r="T842" s="118">
        <v>111583223482.6015</v>
      </c>
      <c r="U842" s="7"/>
      <c r="V842" s="7"/>
      <c r="W842" s="7"/>
      <c r="X842" s="7"/>
    </row>
    <row r="843" spans="1:24" ht="15.5" x14ac:dyDescent="0.35">
      <c r="A843" s="7"/>
      <c r="B843" s="7"/>
      <c r="C843" s="7"/>
      <c r="D843" s="7"/>
      <c r="E843" s="7"/>
      <c r="F843" s="7"/>
      <c r="G843" s="7"/>
      <c r="H843" s="7"/>
      <c r="I843" s="7"/>
      <c r="J843" s="7"/>
      <c r="K843" s="7"/>
      <c r="L843" s="7"/>
      <c r="M843" s="7"/>
      <c r="N843" s="7"/>
      <c r="O843" s="7"/>
      <c r="P843" s="7"/>
      <c r="Q843" s="7"/>
      <c r="R843" s="7"/>
      <c r="S843" s="117">
        <v>842</v>
      </c>
      <c r="T843" s="118">
        <v>73696468984.987183</v>
      </c>
      <c r="U843" s="7"/>
      <c r="V843" s="7"/>
      <c r="W843" s="7"/>
      <c r="X843" s="7"/>
    </row>
    <row r="844" spans="1:24" ht="15.5" x14ac:dyDescent="0.35">
      <c r="A844" s="7"/>
      <c r="B844" s="7"/>
      <c r="C844" s="7"/>
      <c r="D844" s="7"/>
      <c r="E844" s="7"/>
      <c r="F844" s="7"/>
      <c r="G844" s="7"/>
      <c r="H844" s="7"/>
      <c r="I844" s="7"/>
      <c r="J844" s="7"/>
      <c r="K844" s="7"/>
      <c r="L844" s="7"/>
      <c r="M844" s="7"/>
      <c r="N844" s="7"/>
      <c r="O844" s="7"/>
      <c r="P844" s="7"/>
      <c r="Q844" s="7"/>
      <c r="R844" s="7"/>
      <c r="S844" s="117">
        <v>843</v>
      </c>
      <c r="T844" s="118">
        <v>82235620506.280762</v>
      </c>
      <c r="U844" s="7"/>
      <c r="V844" s="7"/>
      <c r="W844" s="7"/>
      <c r="X844" s="7"/>
    </row>
    <row r="845" spans="1:24" ht="15.5" x14ac:dyDescent="0.35">
      <c r="A845" s="7"/>
      <c r="B845" s="7"/>
      <c r="C845" s="7"/>
      <c r="D845" s="7"/>
      <c r="E845" s="7"/>
      <c r="F845" s="7"/>
      <c r="G845" s="7"/>
      <c r="H845" s="7"/>
      <c r="I845" s="7"/>
      <c r="J845" s="7"/>
      <c r="K845" s="7"/>
      <c r="L845" s="7"/>
      <c r="M845" s="7"/>
      <c r="N845" s="7"/>
      <c r="O845" s="7"/>
      <c r="P845" s="7"/>
      <c r="Q845" s="7"/>
      <c r="R845" s="7"/>
      <c r="S845" s="117">
        <v>844</v>
      </c>
      <c r="T845" s="118">
        <v>122828371084.45096</v>
      </c>
      <c r="U845" s="7"/>
      <c r="V845" s="7"/>
      <c r="W845" s="7"/>
      <c r="X845" s="7"/>
    </row>
    <row r="846" spans="1:24" ht="15.5" x14ac:dyDescent="0.35">
      <c r="A846" s="7"/>
      <c r="B846" s="7"/>
      <c r="C846" s="7"/>
      <c r="D846" s="7"/>
      <c r="E846" s="7"/>
      <c r="F846" s="7"/>
      <c r="G846" s="7"/>
      <c r="H846" s="7"/>
      <c r="I846" s="7"/>
      <c r="J846" s="7"/>
      <c r="K846" s="7"/>
      <c r="L846" s="7"/>
      <c r="M846" s="7"/>
      <c r="N846" s="7"/>
      <c r="O846" s="7"/>
      <c r="P846" s="7"/>
      <c r="Q846" s="7"/>
      <c r="R846" s="7"/>
      <c r="S846" s="117">
        <v>845</v>
      </c>
      <c r="T846" s="118">
        <v>137374499737.86264</v>
      </c>
      <c r="U846" s="7"/>
      <c r="V846" s="7"/>
      <c r="W846" s="7"/>
      <c r="X846" s="7"/>
    </row>
    <row r="847" spans="1:24" ht="15.5" x14ac:dyDescent="0.35">
      <c r="A847" s="7"/>
      <c r="B847" s="7"/>
      <c r="C847" s="7"/>
      <c r="D847" s="7"/>
      <c r="E847" s="7"/>
      <c r="F847" s="7"/>
      <c r="G847" s="7"/>
      <c r="H847" s="7"/>
      <c r="I847" s="7"/>
      <c r="J847" s="7"/>
      <c r="K847" s="7"/>
      <c r="L847" s="7"/>
      <c r="M847" s="7"/>
      <c r="N847" s="7"/>
      <c r="O847" s="7"/>
      <c r="P847" s="7"/>
      <c r="Q847" s="7"/>
      <c r="R847" s="7"/>
      <c r="S847" s="117">
        <v>846</v>
      </c>
      <c r="T847" s="118">
        <v>100578404304.05066</v>
      </c>
      <c r="U847" s="7"/>
      <c r="V847" s="7"/>
      <c r="W847" s="7"/>
      <c r="X847" s="7"/>
    </row>
    <row r="848" spans="1:24" ht="15.5" x14ac:dyDescent="0.35">
      <c r="A848" s="7"/>
      <c r="B848" s="7"/>
      <c r="C848" s="7"/>
      <c r="D848" s="7"/>
      <c r="E848" s="7"/>
      <c r="F848" s="7"/>
      <c r="G848" s="7"/>
      <c r="H848" s="7"/>
      <c r="I848" s="7"/>
      <c r="J848" s="7"/>
      <c r="K848" s="7"/>
      <c r="L848" s="7"/>
      <c r="M848" s="7"/>
      <c r="N848" s="7"/>
      <c r="O848" s="7"/>
      <c r="P848" s="7"/>
      <c r="Q848" s="7"/>
      <c r="R848" s="7"/>
      <c r="S848" s="117">
        <v>847</v>
      </c>
      <c r="T848" s="118">
        <v>83473309574.888641</v>
      </c>
      <c r="U848" s="7"/>
      <c r="V848" s="7"/>
      <c r="W848" s="7"/>
      <c r="X848" s="7"/>
    </row>
    <row r="849" spans="1:24" ht="15.5" x14ac:dyDescent="0.35">
      <c r="A849" s="7"/>
      <c r="B849" s="7"/>
      <c r="C849" s="7"/>
      <c r="D849" s="7"/>
      <c r="E849" s="7"/>
      <c r="F849" s="7"/>
      <c r="G849" s="7"/>
      <c r="H849" s="7"/>
      <c r="I849" s="7"/>
      <c r="J849" s="7"/>
      <c r="K849" s="7"/>
      <c r="L849" s="7"/>
      <c r="M849" s="7"/>
      <c r="N849" s="7"/>
      <c r="O849" s="7"/>
      <c r="P849" s="7"/>
      <c r="Q849" s="7"/>
      <c r="R849" s="7"/>
      <c r="S849" s="117">
        <v>848</v>
      </c>
      <c r="T849" s="118">
        <v>69507592141.966888</v>
      </c>
      <c r="U849" s="7"/>
      <c r="V849" s="7"/>
      <c r="W849" s="7"/>
      <c r="X849" s="7"/>
    </row>
    <row r="850" spans="1:24" ht="15.5" x14ac:dyDescent="0.35">
      <c r="A850" s="7"/>
      <c r="B850" s="7"/>
      <c r="C850" s="7"/>
      <c r="D850" s="7"/>
      <c r="E850" s="7"/>
      <c r="F850" s="7"/>
      <c r="G850" s="7"/>
      <c r="H850" s="7"/>
      <c r="I850" s="7"/>
      <c r="J850" s="7"/>
      <c r="K850" s="7"/>
      <c r="L850" s="7"/>
      <c r="M850" s="7"/>
      <c r="N850" s="7"/>
      <c r="O850" s="7"/>
      <c r="P850" s="7"/>
      <c r="Q850" s="7"/>
      <c r="R850" s="7"/>
      <c r="S850" s="117">
        <v>849</v>
      </c>
      <c r="T850" s="118">
        <v>86214585566.070984</v>
      </c>
      <c r="U850" s="7"/>
      <c r="V850" s="7"/>
      <c r="W850" s="7"/>
      <c r="X850" s="7"/>
    </row>
    <row r="851" spans="1:24" ht="15.5" x14ac:dyDescent="0.35">
      <c r="A851" s="7"/>
      <c r="B851" s="7"/>
      <c r="C851" s="7"/>
      <c r="D851" s="7"/>
      <c r="E851" s="7"/>
      <c r="F851" s="7"/>
      <c r="G851" s="7"/>
      <c r="H851" s="7"/>
      <c r="I851" s="7"/>
      <c r="J851" s="7"/>
      <c r="K851" s="7"/>
      <c r="L851" s="7"/>
      <c r="M851" s="7"/>
      <c r="N851" s="7"/>
      <c r="O851" s="7"/>
      <c r="P851" s="7"/>
      <c r="Q851" s="7"/>
      <c r="R851" s="7"/>
      <c r="S851" s="117">
        <v>850</v>
      </c>
      <c r="T851" s="118">
        <v>164768286122.62915</v>
      </c>
      <c r="U851" s="7"/>
      <c r="V851" s="7"/>
      <c r="W851" s="7"/>
      <c r="X851" s="7"/>
    </row>
    <row r="852" spans="1:24" ht="15.5" x14ac:dyDescent="0.35">
      <c r="A852" s="7"/>
      <c r="B852" s="7"/>
      <c r="C852" s="7"/>
      <c r="D852" s="7"/>
      <c r="E852" s="7"/>
      <c r="F852" s="7"/>
      <c r="G852" s="7"/>
      <c r="H852" s="7"/>
      <c r="I852" s="7"/>
      <c r="J852" s="7"/>
      <c r="K852" s="7"/>
      <c r="L852" s="7"/>
      <c r="M852" s="7"/>
      <c r="N852" s="7"/>
      <c r="O852" s="7"/>
      <c r="P852" s="7"/>
      <c r="Q852" s="7"/>
      <c r="R852" s="7"/>
      <c r="S852" s="117">
        <v>851</v>
      </c>
      <c r="T852" s="118">
        <v>92938664605.828659</v>
      </c>
      <c r="U852" s="7"/>
      <c r="V852" s="7"/>
      <c r="W852" s="7"/>
      <c r="X852" s="7"/>
    </row>
    <row r="853" spans="1:24" ht="15.5" x14ac:dyDescent="0.35">
      <c r="A853" s="7"/>
      <c r="B853" s="7"/>
      <c r="C853" s="7"/>
      <c r="D853" s="7"/>
      <c r="E853" s="7"/>
      <c r="F853" s="7"/>
      <c r="G853" s="7"/>
      <c r="H853" s="7"/>
      <c r="I853" s="7"/>
      <c r="J853" s="7"/>
      <c r="K853" s="7"/>
      <c r="L853" s="7"/>
      <c r="M853" s="7"/>
      <c r="N853" s="7"/>
      <c r="O853" s="7"/>
      <c r="P853" s="7"/>
      <c r="Q853" s="7"/>
      <c r="R853" s="7"/>
      <c r="S853" s="117">
        <v>852</v>
      </c>
      <c r="T853" s="118">
        <v>154217192974.79849</v>
      </c>
      <c r="U853" s="7"/>
      <c r="V853" s="7"/>
      <c r="W853" s="7"/>
      <c r="X853" s="7"/>
    </row>
    <row r="854" spans="1:24" ht="15.5" x14ac:dyDescent="0.35">
      <c r="A854" s="7"/>
      <c r="B854" s="7"/>
      <c r="C854" s="7"/>
      <c r="D854" s="7"/>
      <c r="E854" s="7"/>
      <c r="F854" s="7"/>
      <c r="G854" s="7"/>
      <c r="H854" s="7"/>
      <c r="I854" s="7"/>
      <c r="J854" s="7"/>
      <c r="K854" s="7"/>
      <c r="L854" s="7"/>
      <c r="M854" s="7"/>
      <c r="N854" s="7"/>
      <c r="O854" s="7"/>
      <c r="P854" s="7"/>
      <c r="Q854" s="7"/>
      <c r="R854" s="7"/>
      <c r="S854" s="117">
        <v>853</v>
      </c>
      <c r="T854" s="118">
        <v>165913064346.79138</v>
      </c>
      <c r="U854" s="7"/>
      <c r="V854" s="7"/>
      <c r="W854" s="7"/>
      <c r="X854" s="7"/>
    </row>
    <row r="855" spans="1:24" ht="15.5" x14ac:dyDescent="0.35">
      <c r="A855" s="7"/>
      <c r="B855" s="7"/>
      <c r="C855" s="7"/>
      <c r="D855" s="7"/>
      <c r="E855" s="7"/>
      <c r="F855" s="7"/>
      <c r="G855" s="7"/>
      <c r="H855" s="7"/>
      <c r="I855" s="7"/>
      <c r="J855" s="7"/>
      <c r="K855" s="7"/>
      <c r="L855" s="7"/>
      <c r="M855" s="7"/>
      <c r="N855" s="7"/>
      <c r="O855" s="7"/>
      <c r="P855" s="7"/>
      <c r="Q855" s="7"/>
      <c r="R855" s="7"/>
      <c r="S855" s="117">
        <v>854</v>
      </c>
      <c r="T855" s="118">
        <v>64314300745.635178</v>
      </c>
      <c r="U855" s="7"/>
      <c r="V855" s="7"/>
      <c r="W855" s="7"/>
      <c r="X855" s="7"/>
    </row>
    <row r="856" spans="1:24" ht="15.5" x14ac:dyDescent="0.35">
      <c r="A856" s="7"/>
      <c r="B856" s="7"/>
      <c r="C856" s="7"/>
      <c r="D856" s="7"/>
      <c r="E856" s="7"/>
      <c r="F856" s="7"/>
      <c r="G856" s="7"/>
      <c r="H856" s="7"/>
      <c r="I856" s="7"/>
      <c r="J856" s="7"/>
      <c r="K856" s="7"/>
      <c r="L856" s="7"/>
      <c r="M856" s="7"/>
      <c r="N856" s="7"/>
      <c r="O856" s="7"/>
      <c r="P856" s="7"/>
      <c r="Q856" s="7"/>
      <c r="R856" s="7"/>
      <c r="S856" s="117">
        <v>855</v>
      </c>
      <c r="T856" s="118">
        <v>100422461102.86958</v>
      </c>
      <c r="U856" s="7"/>
      <c r="V856" s="7"/>
      <c r="W856" s="7"/>
      <c r="X856" s="7"/>
    </row>
    <row r="857" spans="1:24" ht="15.5" x14ac:dyDescent="0.35">
      <c r="A857" s="7"/>
      <c r="B857" s="7"/>
      <c r="C857" s="7"/>
      <c r="D857" s="7"/>
      <c r="E857" s="7"/>
      <c r="F857" s="7"/>
      <c r="G857" s="7"/>
      <c r="H857" s="7"/>
      <c r="I857" s="7"/>
      <c r="J857" s="7"/>
      <c r="K857" s="7"/>
      <c r="L857" s="7"/>
      <c r="M857" s="7"/>
      <c r="N857" s="7"/>
      <c r="O857" s="7"/>
      <c r="P857" s="7"/>
      <c r="Q857" s="7"/>
      <c r="R857" s="7"/>
      <c r="S857" s="117">
        <v>856</v>
      </c>
      <c r="T857" s="118">
        <v>108449747158.66083</v>
      </c>
      <c r="U857" s="7"/>
      <c r="V857" s="7"/>
      <c r="W857" s="7"/>
      <c r="X857" s="7"/>
    </row>
    <row r="858" spans="1:24" ht="15.5" x14ac:dyDescent="0.35">
      <c r="A858" s="7"/>
      <c r="B858" s="7"/>
      <c r="C858" s="7"/>
      <c r="D858" s="7"/>
      <c r="E858" s="7"/>
      <c r="F858" s="7"/>
      <c r="G858" s="7"/>
      <c r="H858" s="7"/>
      <c r="I858" s="7"/>
      <c r="J858" s="7"/>
      <c r="K858" s="7"/>
      <c r="L858" s="7"/>
      <c r="M858" s="7"/>
      <c r="N858" s="7"/>
      <c r="O858" s="7"/>
      <c r="P858" s="7"/>
      <c r="Q858" s="7"/>
      <c r="R858" s="7"/>
      <c r="S858" s="117">
        <v>857</v>
      </c>
      <c r="T858" s="118">
        <v>117966660257.36583</v>
      </c>
      <c r="U858" s="7"/>
      <c r="V858" s="7"/>
      <c r="W858" s="7"/>
      <c r="X858" s="7"/>
    </row>
    <row r="859" spans="1:24" ht="15.5" x14ac:dyDescent="0.35">
      <c r="A859" s="7"/>
      <c r="B859" s="7"/>
      <c r="C859" s="7"/>
      <c r="D859" s="7"/>
      <c r="E859" s="7"/>
      <c r="F859" s="7"/>
      <c r="G859" s="7"/>
      <c r="H859" s="7"/>
      <c r="I859" s="7"/>
      <c r="J859" s="7"/>
      <c r="K859" s="7"/>
      <c r="L859" s="7"/>
      <c r="M859" s="7"/>
      <c r="N859" s="7"/>
      <c r="O859" s="7"/>
      <c r="P859" s="7"/>
      <c r="Q859" s="7"/>
      <c r="R859" s="7"/>
      <c r="S859" s="117">
        <v>858</v>
      </c>
      <c r="T859" s="118">
        <v>98587845628.858765</v>
      </c>
      <c r="U859" s="7"/>
      <c r="V859" s="7"/>
      <c r="W859" s="7"/>
      <c r="X859" s="7"/>
    </row>
    <row r="860" spans="1:24" ht="15.5" x14ac:dyDescent="0.35">
      <c r="A860" s="7"/>
      <c r="B860" s="7"/>
      <c r="C860" s="7"/>
      <c r="D860" s="7"/>
      <c r="E860" s="7"/>
      <c r="F860" s="7"/>
      <c r="G860" s="7"/>
      <c r="H860" s="7"/>
      <c r="I860" s="7"/>
      <c r="J860" s="7"/>
      <c r="K860" s="7"/>
      <c r="L860" s="7"/>
      <c r="M860" s="7"/>
      <c r="N860" s="7"/>
      <c r="O860" s="7"/>
      <c r="P860" s="7"/>
      <c r="Q860" s="7"/>
      <c r="R860" s="7"/>
      <c r="S860" s="117">
        <v>859</v>
      </c>
      <c r="T860" s="118">
        <v>92755458481.655182</v>
      </c>
      <c r="U860" s="7"/>
      <c r="V860" s="7"/>
      <c r="W860" s="7"/>
      <c r="X860" s="7"/>
    </row>
    <row r="861" spans="1:24" ht="15.5" x14ac:dyDescent="0.35">
      <c r="A861" s="7"/>
      <c r="B861" s="7"/>
      <c r="C861" s="7"/>
      <c r="D861" s="7"/>
      <c r="E861" s="7"/>
      <c r="F861" s="7"/>
      <c r="G861" s="7"/>
      <c r="H861" s="7"/>
      <c r="I861" s="7"/>
      <c r="J861" s="7"/>
      <c r="K861" s="7"/>
      <c r="L861" s="7"/>
      <c r="M861" s="7"/>
      <c r="N861" s="7"/>
      <c r="O861" s="7"/>
      <c r="P861" s="7"/>
      <c r="Q861" s="7"/>
      <c r="R861" s="7"/>
      <c r="S861" s="117">
        <v>860</v>
      </c>
      <c r="T861" s="118">
        <v>104506085204.01942</v>
      </c>
      <c r="U861" s="7"/>
      <c r="V861" s="7"/>
      <c r="W861" s="7"/>
      <c r="X861" s="7"/>
    </row>
    <row r="862" spans="1:24" ht="15.5" x14ac:dyDescent="0.35">
      <c r="A862" s="7"/>
      <c r="B862" s="7"/>
      <c r="C862" s="7"/>
      <c r="D862" s="7"/>
      <c r="E862" s="7"/>
      <c r="F862" s="7"/>
      <c r="G862" s="7"/>
      <c r="H862" s="7"/>
      <c r="I862" s="7"/>
      <c r="J862" s="7"/>
      <c r="K862" s="7"/>
      <c r="L862" s="7"/>
      <c r="M862" s="7"/>
      <c r="N862" s="7"/>
      <c r="O862" s="7"/>
      <c r="P862" s="7"/>
      <c r="Q862" s="7"/>
      <c r="R862" s="7"/>
      <c r="S862" s="117">
        <v>861</v>
      </c>
      <c r="T862" s="118">
        <v>105253621481.77324</v>
      </c>
      <c r="U862" s="7"/>
      <c r="V862" s="7"/>
      <c r="W862" s="7"/>
      <c r="X862" s="7"/>
    </row>
    <row r="863" spans="1:24" ht="15.5" x14ac:dyDescent="0.35">
      <c r="A863" s="7"/>
      <c r="B863" s="7"/>
      <c r="C863" s="7"/>
      <c r="D863" s="7"/>
      <c r="E863" s="7"/>
      <c r="F863" s="7"/>
      <c r="G863" s="7"/>
      <c r="H863" s="7"/>
      <c r="I863" s="7"/>
      <c r="J863" s="7"/>
      <c r="K863" s="7"/>
      <c r="L863" s="7"/>
      <c r="M863" s="7"/>
      <c r="N863" s="7"/>
      <c r="O863" s="7"/>
      <c r="P863" s="7"/>
      <c r="Q863" s="7"/>
      <c r="R863" s="7"/>
      <c r="S863" s="117">
        <v>862</v>
      </c>
      <c r="T863" s="118">
        <v>80589071291.156952</v>
      </c>
      <c r="U863" s="7"/>
      <c r="V863" s="7"/>
      <c r="W863" s="7"/>
      <c r="X863" s="7"/>
    </row>
    <row r="864" spans="1:24" ht="15.5" x14ac:dyDescent="0.35">
      <c r="A864" s="7"/>
      <c r="B864" s="7"/>
      <c r="C864" s="7"/>
      <c r="D864" s="7"/>
      <c r="E864" s="7"/>
      <c r="F864" s="7"/>
      <c r="G864" s="7"/>
      <c r="H864" s="7"/>
      <c r="I864" s="7"/>
      <c r="J864" s="7"/>
      <c r="K864" s="7"/>
      <c r="L864" s="7"/>
      <c r="M864" s="7"/>
      <c r="N864" s="7"/>
      <c r="O864" s="7"/>
      <c r="P864" s="7"/>
      <c r="Q864" s="7"/>
      <c r="R864" s="7"/>
      <c r="S864" s="117">
        <v>863</v>
      </c>
      <c r="T864" s="118">
        <v>86763802247.238083</v>
      </c>
      <c r="U864" s="7"/>
      <c r="V864" s="7"/>
      <c r="W864" s="7"/>
      <c r="X864" s="7"/>
    </row>
    <row r="865" spans="1:24" ht="15.5" x14ac:dyDescent="0.35">
      <c r="A865" s="7"/>
      <c r="B865" s="7"/>
      <c r="C865" s="7"/>
      <c r="D865" s="7"/>
      <c r="E865" s="7"/>
      <c r="F865" s="7"/>
      <c r="G865" s="7"/>
      <c r="H865" s="7"/>
      <c r="I865" s="7"/>
      <c r="J865" s="7"/>
      <c r="K865" s="7"/>
      <c r="L865" s="7"/>
      <c r="M865" s="7"/>
      <c r="N865" s="7"/>
      <c r="O865" s="7"/>
      <c r="P865" s="7"/>
      <c r="Q865" s="7"/>
      <c r="R865" s="7"/>
      <c r="S865" s="117">
        <v>864</v>
      </c>
      <c r="T865" s="118">
        <v>71520110524.674454</v>
      </c>
      <c r="U865" s="7"/>
      <c r="V865" s="7"/>
      <c r="W865" s="7"/>
      <c r="X865" s="7"/>
    </row>
    <row r="866" spans="1:24" ht="15.5" x14ac:dyDescent="0.35">
      <c r="A866" s="7"/>
      <c r="B866" s="7"/>
      <c r="C866" s="7"/>
      <c r="D866" s="7"/>
      <c r="E866" s="7"/>
      <c r="F866" s="7"/>
      <c r="G866" s="7"/>
      <c r="H866" s="7"/>
      <c r="I866" s="7"/>
      <c r="J866" s="7"/>
      <c r="K866" s="7"/>
      <c r="L866" s="7"/>
      <c r="M866" s="7"/>
      <c r="N866" s="7"/>
      <c r="O866" s="7"/>
      <c r="P866" s="7"/>
      <c r="Q866" s="7"/>
      <c r="R866" s="7"/>
      <c r="S866" s="117">
        <v>865</v>
      </c>
      <c r="T866" s="118">
        <v>122767976255.51779</v>
      </c>
      <c r="U866" s="7"/>
      <c r="V866" s="7"/>
      <c r="W866" s="7"/>
      <c r="X866" s="7"/>
    </row>
    <row r="867" spans="1:24" ht="15.5" x14ac:dyDescent="0.35">
      <c r="A867" s="7"/>
      <c r="B867" s="7"/>
      <c r="C867" s="7"/>
      <c r="D867" s="7"/>
      <c r="E867" s="7"/>
      <c r="F867" s="7"/>
      <c r="G867" s="7"/>
      <c r="H867" s="7"/>
      <c r="I867" s="7"/>
      <c r="J867" s="7"/>
      <c r="K867" s="7"/>
      <c r="L867" s="7"/>
      <c r="M867" s="7"/>
      <c r="N867" s="7"/>
      <c r="O867" s="7"/>
      <c r="P867" s="7"/>
      <c r="Q867" s="7"/>
      <c r="R867" s="7"/>
      <c r="S867" s="117">
        <v>866</v>
      </c>
      <c r="T867" s="118">
        <v>135604671101.0009</v>
      </c>
      <c r="U867" s="7"/>
      <c r="V867" s="7"/>
      <c r="W867" s="7"/>
      <c r="X867" s="7"/>
    </row>
    <row r="868" spans="1:24" ht="15.5" x14ac:dyDescent="0.35">
      <c r="A868" s="7"/>
      <c r="B868" s="7"/>
      <c r="C868" s="7"/>
      <c r="D868" s="7"/>
      <c r="E868" s="7"/>
      <c r="F868" s="7"/>
      <c r="G868" s="7"/>
      <c r="H868" s="7"/>
      <c r="I868" s="7"/>
      <c r="J868" s="7"/>
      <c r="K868" s="7"/>
      <c r="L868" s="7"/>
      <c r="M868" s="7"/>
      <c r="N868" s="7"/>
      <c r="O868" s="7"/>
      <c r="P868" s="7"/>
      <c r="Q868" s="7"/>
      <c r="R868" s="7"/>
      <c r="S868" s="117">
        <v>867</v>
      </c>
      <c r="T868" s="118">
        <v>140047414596.3197</v>
      </c>
      <c r="U868" s="7"/>
      <c r="V868" s="7"/>
      <c r="W868" s="7"/>
      <c r="X868" s="7"/>
    </row>
    <row r="869" spans="1:24" ht="15.5" x14ac:dyDescent="0.35">
      <c r="A869" s="7"/>
      <c r="B869" s="7"/>
      <c r="C869" s="7"/>
      <c r="D869" s="7"/>
      <c r="E869" s="7"/>
      <c r="F869" s="7"/>
      <c r="G869" s="7"/>
      <c r="H869" s="7"/>
      <c r="I869" s="7"/>
      <c r="J869" s="7"/>
      <c r="K869" s="7"/>
      <c r="L869" s="7"/>
      <c r="M869" s="7"/>
      <c r="N869" s="7"/>
      <c r="O869" s="7"/>
      <c r="P869" s="7"/>
      <c r="Q869" s="7"/>
      <c r="R869" s="7"/>
      <c r="S869" s="117">
        <v>868</v>
      </c>
      <c r="T869" s="118">
        <v>104824209680.12253</v>
      </c>
      <c r="U869" s="7"/>
      <c r="V869" s="7"/>
      <c r="W869" s="7"/>
      <c r="X869" s="7"/>
    </row>
    <row r="870" spans="1:24" ht="15.5" x14ac:dyDescent="0.35">
      <c r="A870" s="7"/>
      <c r="B870" s="7"/>
      <c r="C870" s="7"/>
      <c r="D870" s="7"/>
      <c r="E870" s="7"/>
      <c r="F870" s="7"/>
      <c r="G870" s="7"/>
      <c r="H870" s="7"/>
      <c r="I870" s="7"/>
      <c r="J870" s="7"/>
      <c r="K870" s="7"/>
      <c r="L870" s="7"/>
      <c r="M870" s="7"/>
      <c r="N870" s="7"/>
      <c r="O870" s="7"/>
      <c r="P870" s="7"/>
      <c r="Q870" s="7"/>
      <c r="R870" s="7"/>
      <c r="S870" s="117">
        <v>869</v>
      </c>
      <c r="T870" s="118">
        <v>77787189863.89032</v>
      </c>
      <c r="U870" s="7"/>
      <c r="V870" s="7"/>
      <c r="W870" s="7"/>
      <c r="X870" s="7"/>
    </row>
    <row r="871" spans="1:24" ht="15.5" x14ac:dyDescent="0.35">
      <c r="A871" s="7"/>
      <c r="B871" s="7"/>
      <c r="C871" s="7"/>
      <c r="D871" s="7"/>
      <c r="E871" s="7"/>
      <c r="F871" s="7"/>
      <c r="G871" s="7"/>
      <c r="H871" s="7"/>
      <c r="I871" s="7"/>
      <c r="J871" s="7"/>
      <c r="K871" s="7"/>
      <c r="L871" s="7"/>
      <c r="M871" s="7"/>
      <c r="N871" s="7"/>
      <c r="O871" s="7"/>
      <c r="P871" s="7"/>
      <c r="Q871" s="7"/>
      <c r="R871" s="7"/>
      <c r="S871" s="117">
        <v>870</v>
      </c>
      <c r="T871" s="118">
        <v>125461000098.49818</v>
      </c>
      <c r="U871" s="7"/>
      <c r="V871" s="7"/>
      <c r="W871" s="7"/>
      <c r="X871" s="7"/>
    </row>
    <row r="872" spans="1:24" ht="15.5" x14ac:dyDescent="0.35">
      <c r="A872" s="7"/>
      <c r="B872" s="7"/>
      <c r="C872" s="7"/>
      <c r="D872" s="7"/>
      <c r="E872" s="7"/>
      <c r="F872" s="7"/>
      <c r="G872" s="7"/>
      <c r="H872" s="7"/>
      <c r="I872" s="7"/>
      <c r="J872" s="7"/>
      <c r="K872" s="7"/>
      <c r="L872" s="7"/>
      <c r="M872" s="7"/>
      <c r="N872" s="7"/>
      <c r="O872" s="7"/>
      <c r="P872" s="7"/>
      <c r="Q872" s="7"/>
      <c r="R872" s="7"/>
      <c r="S872" s="117">
        <v>871</v>
      </c>
      <c r="T872" s="118">
        <v>67381308223.764832</v>
      </c>
      <c r="U872" s="7"/>
      <c r="V872" s="7"/>
      <c r="W872" s="7"/>
      <c r="X872" s="7"/>
    </row>
    <row r="873" spans="1:24" ht="15.5" x14ac:dyDescent="0.35">
      <c r="A873" s="7"/>
      <c r="B873" s="7"/>
      <c r="C873" s="7"/>
      <c r="D873" s="7"/>
      <c r="E873" s="7"/>
      <c r="F873" s="7"/>
      <c r="G873" s="7"/>
      <c r="H873" s="7"/>
      <c r="I873" s="7"/>
      <c r="J873" s="7"/>
      <c r="K873" s="7"/>
      <c r="L873" s="7"/>
      <c r="M873" s="7"/>
      <c r="N873" s="7"/>
      <c r="O873" s="7"/>
      <c r="P873" s="7"/>
      <c r="Q873" s="7"/>
      <c r="R873" s="7"/>
      <c r="S873" s="117">
        <v>872</v>
      </c>
      <c r="T873" s="118">
        <v>142078511542.42889</v>
      </c>
      <c r="U873" s="7"/>
      <c r="V873" s="7"/>
      <c r="W873" s="7"/>
      <c r="X873" s="7"/>
    </row>
    <row r="874" spans="1:24" ht="15.5" x14ac:dyDescent="0.35">
      <c r="A874" s="7"/>
      <c r="B874" s="7"/>
      <c r="C874" s="7"/>
      <c r="D874" s="7"/>
      <c r="E874" s="7"/>
      <c r="F874" s="7"/>
      <c r="G874" s="7"/>
      <c r="H874" s="7"/>
      <c r="I874" s="7"/>
      <c r="J874" s="7"/>
      <c r="K874" s="7"/>
      <c r="L874" s="7"/>
      <c r="M874" s="7"/>
      <c r="N874" s="7"/>
      <c r="O874" s="7"/>
      <c r="P874" s="7"/>
      <c r="Q874" s="7"/>
      <c r="R874" s="7"/>
      <c r="S874" s="117">
        <v>873</v>
      </c>
      <c r="T874" s="118">
        <v>140105288620.08115</v>
      </c>
      <c r="U874" s="7"/>
      <c r="V874" s="7"/>
      <c r="W874" s="7"/>
      <c r="X874" s="7"/>
    </row>
    <row r="875" spans="1:24" ht="15.5" x14ac:dyDescent="0.35">
      <c r="A875" s="7"/>
      <c r="B875" s="7"/>
      <c r="C875" s="7"/>
      <c r="D875" s="7"/>
      <c r="E875" s="7"/>
      <c r="F875" s="7"/>
      <c r="G875" s="7"/>
      <c r="H875" s="7"/>
      <c r="I875" s="7"/>
      <c r="J875" s="7"/>
      <c r="K875" s="7"/>
      <c r="L875" s="7"/>
      <c r="M875" s="7"/>
      <c r="N875" s="7"/>
      <c r="O875" s="7"/>
      <c r="P875" s="7"/>
      <c r="Q875" s="7"/>
      <c r="R875" s="7"/>
      <c r="S875" s="117">
        <v>874</v>
      </c>
      <c r="T875" s="118">
        <v>79724292850.288208</v>
      </c>
      <c r="U875" s="7"/>
      <c r="V875" s="7"/>
      <c r="W875" s="7"/>
      <c r="X875" s="7"/>
    </row>
    <row r="876" spans="1:24" ht="15.5" x14ac:dyDescent="0.35">
      <c r="A876" s="7"/>
      <c r="B876" s="7"/>
      <c r="C876" s="7"/>
      <c r="D876" s="7"/>
      <c r="E876" s="7"/>
      <c r="F876" s="7"/>
      <c r="G876" s="7"/>
      <c r="H876" s="7"/>
      <c r="I876" s="7"/>
      <c r="J876" s="7"/>
      <c r="K876" s="7"/>
      <c r="L876" s="7"/>
      <c r="M876" s="7"/>
      <c r="N876" s="7"/>
      <c r="O876" s="7"/>
      <c r="P876" s="7"/>
      <c r="Q876" s="7"/>
      <c r="R876" s="7"/>
      <c r="S876" s="117">
        <v>875</v>
      </c>
      <c r="T876" s="118">
        <v>118267634144.30685</v>
      </c>
      <c r="U876" s="7"/>
      <c r="V876" s="7"/>
      <c r="W876" s="7"/>
      <c r="X876" s="7"/>
    </row>
    <row r="877" spans="1:24" ht="15.5" x14ac:dyDescent="0.35">
      <c r="A877" s="7"/>
      <c r="B877" s="7"/>
      <c r="C877" s="7"/>
      <c r="D877" s="7"/>
      <c r="E877" s="7"/>
      <c r="F877" s="7"/>
      <c r="G877" s="7"/>
      <c r="H877" s="7"/>
      <c r="I877" s="7"/>
      <c r="J877" s="7"/>
      <c r="K877" s="7"/>
      <c r="L877" s="7"/>
      <c r="M877" s="7"/>
      <c r="N877" s="7"/>
      <c r="O877" s="7"/>
      <c r="P877" s="7"/>
      <c r="Q877" s="7"/>
      <c r="R877" s="7"/>
      <c r="S877" s="117">
        <v>876</v>
      </c>
      <c r="T877" s="118">
        <v>82358857581.806992</v>
      </c>
      <c r="U877" s="7"/>
      <c r="V877" s="7"/>
      <c r="W877" s="7"/>
      <c r="X877" s="7"/>
    </row>
    <row r="878" spans="1:24" ht="15.5" x14ac:dyDescent="0.35">
      <c r="A878" s="7"/>
      <c r="B878" s="7"/>
      <c r="C878" s="7"/>
      <c r="D878" s="7"/>
      <c r="E878" s="7"/>
      <c r="F878" s="7"/>
      <c r="G878" s="7"/>
      <c r="H878" s="7"/>
      <c r="I878" s="7"/>
      <c r="J878" s="7"/>
      <c r="K878" s="7"/>
      <c r="L878" s="7"/>
      <c r="M878" s="7"/>
      <c r="N878" s="7"/>
      <c r="O878" s="7"/>
      <c r="P878" s="7"/>
      <c r="Q878" s="7"/>
      <c r="R878" s="7"/>
      <c r="S878" s="117">
        <v>877</v>
      </c>
      <c r="T878" s="118">
        <v>88800229269.928253</v>
      </c>
      <c r="U878" s="7"/>
      <c r="V878" s="7"/>
      <c r="W878" s="7"/>
      <c r="X878" s="7"/>
    </row>
    <row r="879" spans="1:24" ht="15.5" x14ac:dyDescent="0.35">
      <c r="A879" s="7"/>
      <c r="B879" s="7"/>
      <c r="C879" s="7"/>
      <c r="D879" s="7"/>
      <c r="E879" s="7"/>
      <c r="F879" s="7"/>
      <c r="G879" s="7"/>
      <c r="H879" s="7"/>
      <c r="I879" s="7"/>
      <c r="J879" s="7"/>
      <c r="K879" s="7"/>
      <c r="L879" s="7"/>
      <c r="M879" s="7"/>
      <c r="N879" s="7"/>
      <c r="O879" s="7"/>
      <c r="P879" s="7"/>
      <c r="Q879" s="7"/>
      <c r="R879" s="7"/>
      <c r="S879" s="117">
        <v>878</v>
      </c>
      <c r="T879" s="118">
        <v>118631069750.94434</v>
      </c>
      <c r="U879" s="7"/>
      <c r="V879" s="7"/>
      <c r="W879" s="7"/>
      <c r="X879" s="7"/>
    </row>
    <row r="880" spans="1:24" ht="15.5" x14ac:dyDescent="0.35">
      <c r="A880" s="7"/>
      <c r="B880" s="7"/>
      <c r="C880" s="7"/>
      <c r="D880" s="7"/>
      <c r="E880" s="7"/>
      <c r="F880" s="7"/>
      <c r="G880" s="7"/>
      <c r="H880" s="7"/>
      <c r="I880" s="7"/>
      <c r="J880" s="7"/>
      <c r="K880" s="7"/>
      <c r="L880" s="7"/>
      <c r="M880" s="7"/>
      <c r="N880" s="7"/>
      <c r="O880" s="7"/>
      <c r="P880" s="7"/>
      <c r="Q880" s="7"/>
      <c r="R880" s="7"/>
      <c r="S880" s="117">
        <v>879</v>
      </c>
      <c r="T880" s="118">
        <v>108074690413.92856</v>
      </c>
      <c r="U880" s="7"/>
      <c r="V880" s="7"/>
      <c r="W880" s="7"/>
      <c r="X880" s="7"/>
    </row>
    <row r="881" spans="1:24" ht="15.5" x14ac:dyDescent="0.35">
      <c r="A881" s="7"/>
      <c r="B881" s="7"/>
      <c r="C881" s="7"/>
      <c r="D881" s="7"/>
      <c r="E881" s="7"/>
      <c r="F881" s="7"/>
      <c r="G881" s="7"/>
      <c r="H881" s="7"/>
      <c r="I881" s="7"/>
      <c r="J881" s="7"/>
      <c r="K881" s="7"/>
      <c r="L881" s="7"/>
      <c r="M881" s="7"/>
      <c r="N881" s="7"/>
      <c r="O881" s="7"/>
      <c r="P881" s="7"/>
      <c r="Q881" s="7"/>
      <c r="R881" s="7"/>
      <c r="S881" s="117">
        <v>880</v>
      </c>
      <c r="T881" s="118">
        <v>96987127147.909149</v>
      </c>
      <c r="U881" s="7"/>
      <c r="V881" s="7"/>
      <c r="W881" s="7"/>
      <c r="X881" s="7"/>
    </row>
    <row r="882" spans="1:24" ht="15.5" x14ac:dyDescent="0.35">
      <c r="A882" s="7"/>
      <c r="B882" s="7"/>
      <c r="C882" s="7"/>
      <c r="D882" s="7"/>
      <c r="E882" s="7"/>
      <c r="F882" s="7"/>
      <c r="G882" s="7"/>
      <c r="H882" s="7"/>
      <c r="I882" s="7"/>
      <c r="J882" s="7"/>
      <c r="K882" s="7"/>
      <c r="L882" s="7"/>
      <c r="M882" s="7"/>
      <c r="N882" s="7"/>
      <c r="O882" s="7"/>
      <c r="P882" s="7"/>
      <c r="Q882" s="7"/>
      <c r="R882" s="7"/>
      <c r="S882" s="117">
        <v>881</v>
      </c>
      <c r="T882" s="118">
        <v>100436839553.58081</v>
      </c>
      <c r="U882" s="7"/>
      <c r="V882" s="7"/>
      <c r="W882" s="7"/>
      <c r="X882" s="7"/>
    </row>
    <row r="883" spans="1:24" ht="15.5" x14ac:dyDescent="0.35">
      <c r="A883" s="7"/>
      <c r="B883" s="7"/>
      <c r="C883" s="7"/>
      <c r="D883" s="7"/>
      <c r="E883" s="7"/>
      <c r="F883" s="7"/>
      <c r="G883" s="7"/>
      <c r="H883" s="7"/>
      <c r="I883" s="7"/>
      <c r="J883" s="7"/>
      <c r="K883" s="7"/>
      <c r="L883" s="7"/>
      <c r="M883" s="7"/>
      <c r="N883" s="7"/>
      <c r="O883" s="7"/>
      <c r="P883" s="7"/>
      <c r="Q883" s="7"/>
      <c r="R883" s="7"/>
      <c r="S883" s="117">
        <v>882</v>
      </c>
      <c r="T883" s="118">
        <v>90247630730.425095</v>
      </c>
      <c r="U883" s="7"/>
      <c r="V883" s="7"/>
      <c r="W883" s="7"/>
      <c r="X883" s="7"/>
    </row>
    <row r="884" spans="1:24" ht="15.5" x14ac:dyDescent="0.35">
      <c r="A884" s="7"/>
      <c r="B884" s="7"/>
      <c r="C884" s="7"/>
      <c r="D884" s="7"/>
      <c r="E884" s="7"/>
      <c r="F884" s="7"/>
      <c r="G884" s="7"/>
      <c r="H884" s="7"/>
      <c r="I884" s="7"/>
      <c r="J884" s="7"/>
      <c r="K884" s="7"/>
      <c r="L884" s="7"/>
      <c r="M884" s="7"/>
      <c r="N884" s="7"/>
      <c r="O884" s="7"/>
      <c r="P884" s="7"/>
      <c r="Q884" s="7"/>
      <c r="R884" s="7"/>
      <c r="S884" s="117">
        <v>883</v>
      </c>
      <c r="T884" s="118">
        <v>82600198575.306396</v>
      </c>
      <c r="U884" s="7"/>
      <c r="V884" s="7"/>
      <c r="W884" s="7"/>
      <c r="X884" s="7"/>
    </row>
    <row r="885" spans="1:24" ht="15.5" x14ac:dyDescent="0.35">
      <c r="A885" s="7"/>
      <c r="B885" s="7"/>
      <c r="C885" s="7"/>
      <c r="D885" s="7"/>
      <c r="E885" s="7"/>
      <c r="F885" s="7"/>
      <c r="G885" s="7"/>
      <c r="H885" s="7"/>
      <c r="I885" s="7"/>
      <c r="J885" s="7"/>
      <c r="K885" s="7"/>
      <c r="L885" s="7"/>
      <c r="M885" s="7"/>
      <c r="N885" s="7"/>
      <c r="O885" s="7"/>
      <c r="P885" s="7"/>
      <c r="Q885" s="7"/>
      <c r="R885" s="7"/>
      <c r="S885" s="117">
        <v>884</v>
      </c>
      <c r="T885" s="118">
        <v>95576555404.065765</v>
      </c>
      <c r="U885" s="7"/>
      <c r="V885" s="7"/>
      <c r="W885" s="7"/>
      <c r="X885" s="7"/>
    </row>
    <row r="886" spans="1:24" ht="15.5" x14ac:dyDescent="0.35">
      <c r="A886" s="7"/>
      <c r="B886" s="7"/>
      <c r="C886" s="7"/>
      <c r="D886" s="7"/>
      <c r="E886" s="7"/>
      <c r="F886" s="7"/>
      <c r="G886" s="7"/>
      <c r="H886" s="7"/>
      <c r="I886" s="7"/>
      <c r="J886" s="7"/>
      <c r="K886" s="7"/>
      <c r="L886" s="7"/>
      <c r="M886" s="7"/>
      <c r="N886" s="7"/>
      <c r="O886" s="7"/>
      <c r="P886" s="7"/>
      <c r="Q886" s="7"/>
      <c r="R886" s="7"/>
      <c r="S886" s="117">
        <v>885</v>
      </c>
      <c r="T886" s="118">
        <v>127709285450.13956</v>
      </c>
      <c r="U886" s="7"/>
      <c r="V886" s="7"/>
      <c r="W886" s="7"/>
      <c r="X886" s="7"/>
    </row>
    <row r="887" spans="1:24" ht="15.5" x14ac:dyDescent="0.35">
      <c r="A887" s="7"/>
      <c r="B887" s="7"/>
      <c r="C887" s="7"/>
      <c r="D887" s="7"/>
      <c r="E887" s="7"/>
      <c r="F887" s="7"/>
      <c r="G887" s="7"/>
      <c r="H887" s="7"/>
      <c r="I887" s="7"/>
      <c r="J887" s="7"/>
      <c r="K887" s="7"/>
      <c r="L887" s="7"/>
      <c r="M887" s="7"/>
      <c r="N887" s="7"/>
      <c r="O887" s="7"/>
      <c r="P887" s="7"/>
      <c r="Q887" s="7"/>
      <c r="R887" s="7"/>
      <c r="S887" s="117">
        <v>886</v>
      </c>
      <c r="T887" s="118">
        <v>84289007314.2742</v>
      </c>
      <c r="U887" s="7"/>
      <c r="V887" s="7"/>
      <c r="W887" s="7"/>
      <c r="X887" s="7"/>
    </row>
    <row r="888" spans="1:24" ht="15.5" x14ac:dyDescent="0.35">
      <c r="A888" s="7"/>
      <c r="B888" s="7"/>
      <c r="C888" s="7"/>
      <c r="D888" s="7"/>
      <c r="E888" s="7"/>
      <c r="F888" s="7"/>
      <c r="G888" s="7"/>
      <c r="H888" s="7"/>
      <c r="I888" s="7"/>
      <c r="J888" s="7"/>
      <c r="K888" s="7"/>
      <c r="L888" s="7"/>
      <c r="M888" s="7"/>
      <c r="N888" s="7"/>
      <c r="O888" s="7"/>
      <c r="P888" s="7"/>
      <c r="Q888" s="7"/>
      <c r="R888" s="7"/>
      <c r="S888" s="117">
        <v>887</v>
      </c>
      <c r="T888" s="118">
        <v>75769714694.648254</v>
      </c>
      <c r="U888" s="7"/>
      <c r="V888" s="7"/>
      <c r="W888" s="7"/>
      <c r="X888" s="7"/>
    </row>
    <row r="889" spans="1:24" ht="15.5" x14ac:dyDescent="0.35">
      <c r="A889" s="7"/>
      <c r="B889" s="7"/>
      <c r="C889" s="7"/>
      <c r="D889" s="7"/>
      <c r="E889" s="7"/>
      <c r="F889" s="7"/>
      <c r="G889" s="7"/>
      <c r="H889" s="7"/>
      <c r="I889" s="7"/>
      <c r="J889" s="7"/>
      <c r="K889" s="7"/>
      <c r="L889" s="7"/>
      <c r="M889" s="7"/>
      <c r="N889" s="7"/>
      <c r="O889" s="7"/>
      <c r="P889" s="7"/>
      <c r="Q889" s="7"/>
      <c r="R889" s="7"/>
      <c r="S889" s="117">
        <v>888</v>
      </c>
      <c r="T889" s="118">
        <v>93189934388.564148</v>
      </c>
      <c r="U889" s="7"/>
      <c r="V889" s="7"/>
      <c r="W889" s="7"/>
      <c r="X889" s="7"/>
    </row>
    <row r="890" spans="1:24" ht="15.5" x14ac:dyDescent="0.35">
      <c r="A890" s="7"/>
      <c r="B890" s="7"/>
      <c r="C890" s="7"/>
      <c r="D890" s="7"/>
      <c r="E890" s="7"/>
      <c r="F890" s="7"/>
      <c r="G890" s="7"/>
      <c r="H890" s="7"/>
      <c r="I890" s="7"/>
      <c r="J890" s="7"/>
      <c r="K890" s="7"/>
      <c r="L890" s="7"/>
      <c r="M890" s="7"/>
      <c r="N890" s="7"/>
      <c r="O890" s="7"/>
      <c r="P890" s="7"/>
      <c r="Q890" s="7"/>
      <c r="R890" s="7"/>
      <c r="S890" s="117">
        <v>889</v>
      </c>
      <c r="T890" s="118">
        <v>95284534189.744141</v>
      </c>
      <c r="U890" s="7"/>
      <c r="V890" s="7"/>
      <c r="W890" s="7"/>
      <c r="X890" s="7"/>
    </row>
    <row r="891" spans="1:24" ht="15.5" x14ac:dyDescent="0.35">
      <c r="A891" s="7"/>
      <c r="B891" s="7"/>
      <c r="C891" s="7"/>
      <c r="D891" s="7"/>
      <c r="E891" s="7"/>
      <c r="F891" s="7"/>
      <c r="G891" s="7"/>
      <c r="H891" s="7"/>
      <c r="I891" s="7"/>
      <c r="J891" s="7"/>
      <c r="K891" s="7"/>
      <c r="L891" s="7"/>
      <c r="M891" s="7"/>
      <c r="N891" s="7"/>
      <c r="O891" s="7"/>
      <c r="P891" s="7"/>
      <c r="Q891" s="7"/>
      <c r="R891" s="7"/>
      <c r="S891" s="117">
        <v>890</v>
      </c>
      <c r="T891" s="118">
        <v>83531669977.474869</v>
      </c>
      <c r="U891" s="7"/>
      <c r="V891" s="7"/>
      <c r="W891" s="7"/>
      <c r="X891" s="7"/>
    </row>
    <row r="892" spans="1:24" ht="15.5" x14ac:dyDescent="0.35">
      <c r="A892" s="7"/>
      <c r="B892" s="7"/>
      <c r="C892" s="7"/>
      <c r="D892" s="7"/>
      <c r="E892" s="7"/>
      <c r="F892" s="7"/>
      <c r="G892" s="7"/>
      <c r="H892" s="7"/>
      <c r="I892" s="7"/>
      <c r="J892" s="7"/>
      <c r="K892" s="7"/>
      <c r="L892" s="7"/>
      <c r="M892" s="7"/>
      <c r="N892" s="7"/>
      <c r="O892" s="7"/>
      <c r="P892" s="7"/>
      <c r="Q892" s="7"/>
      <c r="R892" s="7"/>
      <c r="S892" s="117">
        <v>891</v>
      </c>
      <c r="T892" s="118">
        <v>62604547850.101364</v>
      </c>
      <c r="U892" s="7"/>
      <c r="V892" s="7"/>
      <c r="W892" s="7"/>
      <c r="X892" s="7"/>
    </row>
    <row r="893" spans="1:24" ht="15.5" x14ac:dyDescent="0.35">
      <c r="A893" s="7"/>
      <c r="B893" s="7"/>
      <c r="C893" s="7"/>
      <c r="D893" s="7"/>
      <c r="E893" s="7"/>
      <c r="F893" s="7"/>
      <c r="G893" s="7"/>
      <c r="H893" s="7"/>
      <c r="I893" s="7"/>
      <c r="J893" s="7"/>
      <c r="K893" s="7"/>
      <c r="L893" s="7"/>
      <c r="M893" s="7"/>
      <c r="N893" s="7"/>
      <c r="O893" s="7"/>
      <c r="P893" s="7"/>
      <c r="Q893" s="7"/>
      <c r="R893" s="7"/>
      <c r="S893" s="117">
        <v>892</v>
      </c>
      <c r="T893" s="118">
        <v>93786235897.58078</v>
      </c>
      <c r="U893" s="7"/>
      <c r="V893" s="7"/>
      <c r="W893" s="7"/>
      <c r="X893" s="7"/>
    </row>
    <row r="894" spans="1:24" ht="15.5" x14ac:dyDescent="0.35">
      <c r="A894" s="7"/>
      <c r="B894" s="7"/>
      <c r="C894" s="7"/>
      <c r="D894" s="7"/>
      <c r="E894" s="7"/>
      <c r="F894" s="7"/>
      <c r="G894" s="7"/>
      <c r="H894" s="7"/>
      <c r="I894" s="7"/>
      <c r="J894" s="7"/>
      <c r="K894" s="7"/>
      <c r="L894" s="7"/>
      <c r="M894" s="7"/>
      <c r="N894" s="7"/>
      <c r="O894" s="7"/>
      <c r="P894" s="7"/>
      <c r="Q894" s="7"/>
      <c r="R894" s="7"/>
      <c r="S894" s="117">
        <v>893</v>
      </c>
      <c r="T894" s="118">
        <v>74831413891.002426</v>
      </c>
      <c r="U894" s="7"/>
      <c r="V894" s="7"/>
      <c r="W894" s="7"/>
      <c r="X894" s="7"/>
    </row>
    <row r="895" spans="1:24" ht="15.5" x14ac:dyDescent="0.35">
      <c r="A895" s="7"/>
      <c r="B895" s="7"/>
      <c r="C895" s="7"/>
      <c r="D895" s="7"/>
      <c r="E895" s="7"/>
      <c r="F895" s="7"/>
      <c r="G895" s="7"/>
      <c r="H895" s="7"/>
      <c r="I895" s="7"/>
      <c r="J895" s="7"/>
      <c r="K895" s="7"/>
      <c r="L895" s="7"/>
      <c r="M895" s="7"/>
      <c r="N895" s="7"/>
      <c r="O895" s="7"/>
      <c r="P895" s="7"/>
      <c r="Q895" s="7"/>
      <c r="R895" s="7"/>
      <c r="S895" s="117">
        <v>894</v>
      </c>
      <c r="T895" s="118">
        <v>133461305033.36404</v>
      </c>
      <c r="U895" s="7"/>
      <c r="V895" s="7"/>
      <c r="W895" s="7"/>
      <c r="X895" s="7"/>
    </row>
    <row r="896" spans="1:24" ht="15.5" x14ac:dyDescent="0.35">
      <c r="A896" s="7"/>
      <c r="B896" s="7"/>
      <c r="C896" s="7"/>
      <c r="D896" s="7"/>
      <c r="E896" s="7"/>
      <c r="F896" s="7"/>
      <c r="G896" s="7"/>
      <c r="H896" s="7"/>
      <c r="I896" s="7"/>
      <c r="J896" s="7"/>
      <c r="K896" s="7"/>
      <c r="L896" s="7"/>
      <c r="M896" s="7"/>
      <c r="N896" s="7"/>
      <c r="O896" s="7"/>
      <c r="P896" s="7"/>
      <c r="Q896" s="7"/>
      <c r="R896" s="7"/>
      <c r="S896" s="117">
        <v>895</v>
      </c>
      <c r="T896" s="118">
        <v>116640062183.9718</v>
      </c>
      <c r="U896" s="7"/>
      <c r="V896" s="7"/>
      <c r="W896" s="7"/>
      <c r="X896" s="7"/>
    </row>
    <row r="897" spans="1:24" ht="15.5" x14ac:dyDescent="0.35">
      <c r="A897" s="7"/>
      <c r="B897" s="7"/>
      <c r="C897" s="7"/>
      <c r="D897" s="7"/>
      <c r="E897" s="7"/>
      <c r="F897" s="7"/>
      <c r="G897" s="7"/>
      <c r="H897" s="7"/>
      <c r="I897" s="7"/>
      <c r="J897" s="7"/>
      <c r="K897" s="7"/>
      <c r="L897" s="7"/>
      <c r="M897" s="7"/>
      <c r="N897" s="7"/>
      <c r="O897" s="7"/>
      <c r="P897" s="7"/>
      <c r="Q897" s="7"/>
      <c r="R897" s="7"/>
      <c r="S897" s="117">
        <v>896</v>
      </c>
      <c r="T897" s="118">
        <v>102976138202.62558</v>
      </c>
      <c r="U897" s="7"/>
      <c r="V897" s="7"/>
      <c r="W897" s="7"/>
      <c r="X897" s="7"/>
    </row>
    <row r="898" spans="1:24" ht="15.5" x14ac:dyDescent="0.35">
      <c r="A898" s="7"/>
      <c r="B898" s="7"/>
      <c r="C898" s="7"/>
      <c r="D898" s="7"/>
      <c r="E898" s="7"/>
      <c r="F898" s="7"/>
      <c r="G898" s="7"/>
      <c r="H898" s="7"/>
      <c r="I898" s="7"/>
      <c r="J898" s="7"/>
      <c r="K898" s="7"/>
      <c r="L898" s="7"/>
      <c r="M898" s="7"/>
      <c r="N898" s="7"/>
      <c r="O898" s="7"/>
      <c r="P898" s="7"/>
      <c r="Q898" s="7"/>
      <c r="R898" s="7"/>
      <c r="S898" s="117">
        <v>897</v>
      </c>
      <c r="T898" s="118">
        <v>76095374953.639572</v>
      </c>
      <c r="U898" s="7"/>
      <c r="V898" s="7"/>
      <c r="W898" s="7"/>
      <c r="X898" s="7"/>
    </row>
    <row r="899" spans="1:24" ht="15.5" x14ac:dyDescent="0.35">
      <c r="A899" s="7"/>
      <c r="B899" s="7"/>
      <c r="C899" s="7"/>
      <c r="D899" s="7"/>
      <c r="E899" s="7"/>
      <c r="F899" s="7"/>
      <c r="G899" s="7"/>
      <c r="H899" s="7"/>
      <c r="I899" s="7"/>
      <c r="J899" s="7"/>
      <c r="K899" s="7"/>
      <c r="L899" s="7"/>
      <c r="M899" s="7"/>
      <c r="N899" s="7"/>
      <c r="O899" s="7"/>
      <c r="P899" s="7"/>
      <c r="Q899" s="7"/>
      <c r="R899" s="7"/>
      <c r="S899" s="117">
        <v>898</v>
      </c>
      <c r="T899" s="118">
        <v>88610985811.957397</v>
      </c>
      <c r="U899" s="7"/>
      <c r="V899" s="7"/>
      <c r="W899" s="7"/>
      <c r="X899" s="7"/>
    </row>
    <row r="900" spans="1:24" ht="15.5" x14ac:dyDescent="0.35">
      <c r="A900" s="7"/>
      <c r="B900" s="7"/>
      <c r="C900" s="7"/>
      <c r="D900" s="7"/>
      <c r="E900" s="7"/>
      <c r="F900" s="7"/>
      <c r="G900" s="7"/>
      <c r="H900" s="7"/>
      <c r="I900" s="7"/>
      <c r="J900" s="7"/>
      <c r="K900" s="7"/>
      <c r="L900" s="7"/>
      <c r="M900" s="7"/>
      <c r="N900" s="7"/>
      <c r="O900" s="7"/>
      <c r="P900" s="7"/>
      <c r="Q900" s="7"/>
      <c r="R900" s="7"/>
      <c r="S900" s="117">
        <v>899</v>
      </c>
      <c r="T900" s="118">
        <v>93260735246.401489</v>
      </c>
      <c r="U900" s="7"/>
      <c r="V900" s="7"/>
      <c r="W900" s="7"/>
      <c r="X900" s="7"/>
    </row>
    <row r="901" spans="1:24" ht="15.5" x14ac:dyDescent="0.35">
      <c r="A901" s="7"/>
      <c r="B901" s="7"/>
      <c r="C901" s="7"/>
      <c r="D901" s="7"/>
      <c r="E901" s="7"/>
      <c r="F901" s="7"/>
      <c r="G901" s="7"/>
      <c r="H901" s="7"/>
      <c r="I901" s="7"/>
      <c r="J901" s="7"/>
      <c r="K901" s="7"/>
      <c r="L901" s="7"/>
      <c r="M901" s="7"/>
      <c r="N901" s="7"/>
      <c r="O901" s="7"/>
      <c r="P901" s="7"/>
      <c r="Q901" s="7"/>
      <c r="R901" s="7"/>
      <c r="S901" s="117">
        <v>900</v>
      </c>
      <c r="T901" s="118">
        <v>61700178458.576508</v>
      </c>
      <c r="U901" s="7"/>
      <c r="V901" s="7"/>
      <c r="W901" s="7"/>
      <c r="X901" s="7"/>
    </row>
    <row r="902" spans="1:24" ht="15.5" x14ac:dyDescent="0.35">
      <c r="A902" s="7"/>
      <c r="B902" s="7"/>
      <c r="C902" s="7"/>
      <c r="D902" s="7"/>
      <c r="E902" s="7"/>
      <c r="F902" s="7"/>
      <c r="G902" s="7"/>
      <c r="H902" s="7"/>
      <c r="I902" s="7"/>
      <c r="J902" s="7"/>
      <c r="K902" s="7"/>
      <c r="L902" s="7"/>
      <c r="M902" s="7"/>
      <c r="N902" s="7"/>
      <c r="O902" s="7"/>
      <c r="P902" s="7"/>
      <c r="Q902" s="7"/>
      <c r="R902" s="7"/>
      <c r="S902" s="117">
        <v>901</v>
      </c>
      <c r="T902" s="118">
        <v>143219945383.40591</v>
      </c>
      <c r="U902" s="7"/>
      <c r="V902" s="7"/>
      <c r="W902" s="7"/>
      <c r="X902" s="7"/>
    </row>
    <row r="903" spans="1:24" ht="15.5" x14ac:dyDescent="0.35">
      <c r="A903" s="7"/>
      <c r="B903" s="7"/>
      <c r="C903" s="7"/>
      <c r="D903" s="7"/>
      <c r="E903" s="7"/>
      <c r="F903" s="7"/>
      <c r="G903" s="7"/>
      <c r="H903" s="7"/>
      <c r="I903" s="7"/>
      <c r="J903" s="7"/>
      <c r="K903" s="7"/>
      <c r="L903" s="7"/>
      <c r="M903" s="7"/>
      <c r="N903" s="7"/>
      <c r="O903" s="7"/>
      <c r="P903" s="7"/>
      <c r="Q903" s="7"/>
      <c r="R903" s="7"/>
      <c r="S903" s="117">
        <v>902</v>
      </c>
      <c r="T903" s="118">
        <v>99703994155.675766</v>
      </c>
      <c r="U903" s="7"/>
      <c r="V903" s="7"/>
      <c r="W903" s="7"/>
      <c r="X903" s="7"/>
    </row>
    <row r="904" spans="1:24" ht="15.5" x14ac:dyDescent="0.35">
      <c r="A904" s="7"/>
      <c r="B904" s="7"/>
      <c r="C904" s="7"/>
      <c r="D904" s="7"/>
      <c r="E904" s="7"/>
      <c r="F904" s="7"/>
      <c r="G904" s="7"/>
      <c r="H904" s="7"/>
      <c r="I904" s="7"/>
      <c r="J904" s="7"/>
      <c r="K904" s="7"/>
      <c r="L904" s="7"/>
      <c r="M904" s="7"/>
      <c r="N904" s="7"/>
      <c r="O904" s="7"/>
      <c r="P904" s="7"/>
      <c r="Q904" s="7"/>
      <c r="R904" s="7"/>
      <c r="S904" s="117">
        <v>903</v>
      </c>
      <c r="T904" s="118">
        <v>106676509555.84229</v>
      </c>
      <c r="U904" s="7"/>
      <c r="V904" s="7"/>
      <c r="W904" s="7"/>
      <c r="X904" s="7"/>
    </row>
    <row r="905" spans="1:24" ht="15.5" x14ac:dyDescent="0.35">
      <c r="A905" s="7"/>
      <c r="B905" s="7"/>
      <c r="C905" s="7"/>
      <c r="D905" s="7"/>
      <c r="E905" s="7"/>
      <c r="F905" s="7"/>
      <c r="G905" s="7"/>
      <c r="H905" s="7"/>
      <c r="I905" s="7"/>
      <c r="J905" s="7"/>
      <c r="K905" s="7"/>
      <c r="L905" s="7"/>
      <c r="M905" s="7"/>
      <c r="N905" s="7"/>
      <c r="O905" s="7"/>
      <c r="P905" s="7"/>
      <c r="Q905" s="7"/>
      <c r="R905" s="7"/>
      <c r="S905" s="117">
        <v>904</v>
      </c>
      <c r="T905" s="118">
        <v>75982032731.776123</v>
      </c>
      <c r="U905" s="7"/>
      <c r="V905" s="7"/>
      <c r="W905" s="7"/>
      <c r="X905" s="7"/>
    </row>
    <row r="906" spans="1:24" ht="15.5" x14ac:dyDescent="0.35">
      <c r="A906" s="7"/>
      <c r="B906" s="7"/>
      <c r="C906" s="7"/>
      <c r="D906" s="7"/>
      <c r="E906" s="7"/>
      <c r="F906" s="7"/>
      <c r="G906" s="7"/>
      <c r="H906" s="7"/>
      <c r="I906" s="7"/>
      <c r="J906" s="7"/>
      <c r="K906" s="7"/>
      <c r="L906" s="7"/>
      <c r="M906" s="7"/>
      <c r="N906" s="7"/>
      <c r="O906" s="7"/>
      <c r="P906" s="7"/>
      <c r="Q906" s="7"/>
      <c r="R906" s="7"/>
      <c r="S906" s="117">
        <v>905</v>
      </c>
      <c r="T906" s="118">
        <v>88147893214.299286</v>
      </c>
      <c r="U906" s="7"/>
      <c r="V906" s="7"/>
      <c r="W906" s="7"/>
      <c r="X906" s="7"/>
    </row>
    <row r="907" spans="1:24" ht="15.5" x14ac:dyDescent="0.35">
      <c r="A907" s="7"/>
      <c r="B907" s="7"/>
      <c r="C907" s="7"/>
      <c r="D907" s="7"/>
      <c r="E907" s="7"/>
      <c r="F907" s="7"/>
      <c r="G907" s="7"/>
      <c r="H907" s="7"/>
      <c r="I907" s="7"/>
      <c r="J907" s="7"/>
      <c r="K907" s="7"/>
      <c r="L907" s="7"/>
      <c r="M907" s="7"/>
      <c r="N907" s="7"/>
      <c r="O907" s="7"/>
      <c r="P907" s="7"/>
      <c r="Q907" s="7"/>
      <c r="R907" s="7"/>
      <c r="S907" s="117">
        <v>906</v>
      </c>
      <c r="T907" s="118">
        <v>126832863443.14027</v>
      </c>
      <c r="U907" s="7"/>
      <c r="V907" s="7"/>
      <c r="W907" s="7"/>
      <c r="X907" s="7"/>
    </row>
    <row r="908" spans="1:24" ht="15.5" x14ac:dyDescent="0.35">
      <c r="A908" s="7"/>
      <c r="B908" s="7"/>
      <c r="C908" s="7"/>
      <c r="D908" s="7"/>
      <c r="E908" s="7"/>
      <c r="F908" s="7"/>
      <c r="G908" s="7"/>
      <c r="H908" s="7"/>
      <c r="I908" s="7"/>
      <c r="J908" s="7"/>
      <c r="K908" s="7"/>
      <c r="L908" s="7"/>
      <c r="M908" s="7"/>
      <c r="N908" s="7"/>
      <c r="O908" s="7"/>
      <c r="P908" s="7"/>
      <c r="Q908" s="7"/>
      <c r="R908" s="7"/>
      <c r="S908" s="117">
        <v>907</v>
      </c>
      <c r="T908" s="118">
        <v>220273784354.86292</v>
      </c>
      <c r="U908" s="7"/>
      <c r="V908" s="7"/>
      <c r="W908" s="7"/>
      <c r="X908" s="7"/>
    </row>
    <row r="909" spans="1:24" ht="15.5" x14ac:dyDescent="0.35">
      <c r="A909" s="7"/>
      <c r="B909" s="7"/>
      <c r="C909" s="7"/>
      <c r="D909" s="7"/>
      <c r="E909" s="7"/>
      <c r="F909" s="7"/>
      <c r="G909" s="7"/>
      <c r="H909" s="7"/>
      <c r="I909" s="7"/>
      <c r="J909" s="7"/>
      <c r="K909" s="7"/>
      <c r="L909" s="7"/>
      <c r="M909" s="7"/>
      <c r="N909" s="7"/>
      <c r="O909" s="7"/>
      <c r="P909" s="7"/>
      <c r="Q909" s="7"/>
      <c r="R909" s="7"/>
      <c r="S909" s="117">
        <v>908</v>
      </c>
      <c r="T909" s="118">
        <v>135555830245.36607</v>
      </c>
      <c r="U909" s="7"/>
      <c r="V909" s="7"/>
      <c r="W909" s="7"/>
      <c r="X909" s="7"/>
    </row>
    <row r="910" spans="1:24" ht="15.5" x14ac:dyDescent="0.35">
      <c r="A910" s="7"/>
      <c r="B910" s="7"/>
      <c r="C910" s="7"/>
      <c r="D910" s="7"/>
      <c r="E910" s="7"/>
      <c r="F910" s="7"/>
      <c r="G910" s="7"/>
      <c r="H910" s="7"/>
      <c r="I910" s="7"/>
      <c r="J910" s="7"/>
      <c r="K910" s="7"/>
      <c r="L910" s="7"/>
      <c r="M910" s="7"/>
      <c r="N910" s="7"/>
      <c r="O910" s="7"/>
      <c r="P910" s="7"/>
      <c r="Q910" s="7"/>
      <c r="R910" s="7"/>
      <c r="S910" s="117">
        <v>909</v>
      </c>
      <c r="T910" s="118">
        <v>90517760868.299881</v>
      </c>
      <c r="U910" s="7"/>
      <c r="V910" s="7"/>
      <c r="W910" s="7"/>
      <c r="X910" s="7"/>
    </row>
    <row r="911" spans="1:24" ht="15.5" x14ac:dyDescent="0.35">
      <c r="A911" s="7"/>
      <c r="B911" s="7"/>
      <c r="C911" s="7"/>
      <c r="D911" s="7"/>
      <c r="E911" s="7"/>
      <c r="F911" s="7"/>
      <c r="G911" s="7"/>
      <c r="H911" s="7"/>
      <c r="I911" s="7"/>
      <c r="J911" s="7"/>
      <c r="K911" s="7"/>
      <c r="L911" s="7"/>
      <c r="M911" s="7"/>
      <c r="N911" s="7"/>
      <c r="O911" s="7"/>
      <c r="P911" s="7"/>
      <c r="Q911" s="7"/>
      <c r="R911" s="7"/>
      <c r="S911" s="117">
        <v>910</v>
      </c>
      <c r="T911" s="118">
        <v>97103249607.122208</v>
      </c>
      <c r="U911" s="7"/>
      <c r="V911" s="7"/>
      <c r="W911" s="7"/>
      <c r="X911" s="7"/>
    </row>
    <row r="912" spans="1:24" ht="15.5" x14ac:dyDescent="0.35">
      <c r="A912" s="7"/>
      <c r="B912" s="7"/>
      <c r="C912" s="7"/>
      <c r="D912" s="7"/>
      <c r="E912" s="7"/>
      <c r="F912" s="7"/>
      <c r="G912" s="7"/>
      <c r="H912" s="7"/>
      <c r="I912" s="7"/>
      <c r="J912" s="7"/>
      <c r="K912" s="7"/>
      <c r="L912" s="7"/>
      <c r="M912" s="7"/>
      <c r="N912" s="7"/>
      <c r="O912" s="7"/>
      <c r="P912" s="7"/>
      <c r="Q912" s="7"/>
      <c r="R912" s="7"/>
      <c r="S912" s="117">
        <v>911</v>
      </c>
      <c r="T912" s="118">
        <v>173202129878.6853</v>
      </c>
      <c r="U912" s="7"/>
      <c r="V912" s="7"/>
      <c r="W912" s="7"/>
      <c r="X912" s="7"/>
    </row>
    <row r="913" spans="1:24" ht="15.5" x14ac:dyDescent="0.35">
      <c r="A913" s="7"/>
      <c r="B913" s="7"/>
      <c r="C913" s="7"/>
      <c r="D913" s="7"/>
      <c r="E913" s="7"/>
      <c r="F913" s="7"/>
      <c r="G913" s="7"/>
      <c r="H913" s="7"/>
      <c r="I913" s="7"/>
      <c r="J913" s="7"/>
      <c r="K913" s="7"/>
      <c r="L913" s="7"/>
      <c r="M913" s="7"/>
      <c r="N913" s="7"/>
      <c r="O913" s="7"/>
      <c r="P913" s="7"/>
      <c r="Q913" s="7"/>
      <c r="R913" s="7"/>
      <c r="S913" s="117">
        <v>912</v>
      </c>
      <c r="T913" s="118">
        <v>139894991220.021</v>
      </c>
      <c r="U913" s="7"/>
      <c r="V913" s="7"/>
      <c r="W913" s="7"/>
      <c r="X913" s="7"/>
    </row>
    <row r="914" spans="1:24" ht="15.5" x14ac:dyDescent="0.35">
      <c r="A914" s="7"/>
      <c r="B914" s="7"/>
      <c r="C914" s="7"/>
      <c r="D914" s="7"/>
      <c r="E914" s="7"/>
      <c r="F914" s="7"/>
      <c r="G914" s="7"/>
      <c r="H914" s="7"/>
      <c r="I914" s="7"/>
      <c r="J914" s="7"/>
      <c r="K914" s="7"/>
      <c r="L914" s="7"/>
      <c r="M914" s="7"/>
      <c r="N914" s="7"/>
      <c r="O914" s="7"/>
      <c r="P914" s="7"/>
      <c r="Q914" s="7"/>
      <c r="R914" s="7"/>
      <c r="S914" s="117">
        <v>913</v>
      </c>
      <c r="T914" s="118">
        <v>179589710495.36078</v>
      </c>
      <c r="U914" s="7"/>
      <c r="V914" s="7"/>
      <c r="W914" s="7"/>
      <c r="X914" s="7"/>
    </row>
    <row r="915" spans="1:24" ht="15.5" x14ac:dyDescent="0.35">
      <c r="A915" s="7"/>
      <c r="B915" s="7"/>
      <c r="C915" s="7"/>
      <c r="D915" s="7"/>
      <c r="E915" s="7"/>
      <c r="F915" s="7"/>
      <c r="G915" s="7"/>
      <c r="H915" s="7"/>
      <c r="I915" s="7"/>
      <c r="J915" s="7"/>
      <c r="K915" s="7"/>
      <c r="L915" s="7"/>
      <c r="M915" s="7"/>
      <c r="N915" s="7"/>
      <c r="O915" s="7"/>
      <c r="P915" s="7"/>
      <c r="Q915" s="7"/>
      <c r="R915" s="7"/>
      <c r="S915" s="117">
        <v>914</v>
      </c>
      <c r="T915" s="118">
        <v>158236286085.6554</v>
      </c>
      <c r="U915" s="7"/>
      <c r="V915" s="7"/>
      <c r="W915" s="7"/>
      <c r="X915" s="7"/>
    </row>
    <row r="916" spans="1:24" ht="15.5" x14ac:dyDescent="0.35">
      <c r="A916" s="7"/>
      <c r="B916" s="7"/>
      <c r="C916" s="7"/>
      <c r="D916" s="7"/>
      <c r="E916" s="7"/>
      <c r="F916" s="7"/>
      <c r="G916" s="7"/>
      <c r="H916" s="7"/>
      <c r="I916" s="7"/>
      <c r="J916" s="7"/>
      <c r="K916" s="7"/>
      <c r="L916" s="7"/>
      <c r="M916" s="7"/>
      <c r="N916" s="7"/>
      <c r="O916" s="7"/>
      <c r="P916" s="7"/>
      <c r="Q916" s="7"/>
      <c r="R916" s="7"/>
      <c r="S916" s="117">
        <v>915</v>
      </c>
      <c r="T916" s="118">
        <v>103460488295.4599</v>
      </c>
      <c r="U916" s="7"/>
      <c r="V916" s="7"/>
      <c r="W916" s="7"/>
      <c r="X916" s="7"/>
    </row>
    <row r="917" spans="1:24" ht="15.5" x14ac:dyDescent="0.35">
      <c r="A917" s="7"/>
      <c r="B917" s="7"/>
      <c r="C917" s="7"/>
      <c r="D917" s="7"/>
      <c r="E917" s="7"/>
      <c r="F917" s="7"/>
      <c r="G917" s="7"/>
      <c r="H917" s="7"/>
      <c r="I917" s="7"/>
      <c r="J917" s="7"/>
      <c r="K917" s="7"/>
      <c r="L917" s="7"/>
      <c r="M917" s="7"/>
      <c r="N917" s="7"/>
      <c r="O917" s="7"/>
      <c r="P917" s="7"/>
      <c r="Q917" s="7"/>
      <c r="R917" s="7"/>
      <c r="S917" s="117">
        <v>916</v>
      </c>
      <c r="T917" s="118">
        <v>73373243799.284485</v>
      </c>
      <c r="U917" s="7"/>
      <c r="V917" s="7"/>
      <c r="W917" s="7"/>
      <c r="X917" s="7"/>
    </row>
    <row r="918" spans="1:24" ht="15.5" x14ac:dyDescent="0.35">
      <c r="A918" s="7"/>
      <c r="B918" s="7"/>
      <c r="C918" s="7"/>
      <c r="D918" s="7"/>
      <c r="E918" s="7"/>
      <c r="F918" s="7"/>
      <c r="G918" s="7"/>
      <c r="H918" s="7"/>
      <c r="I918" s="7"/>
      <c r="J918" s="7"/>
      <c r="K918" s="7"/>
      <c r="L918" s="7"/>
      <c r="M918" s="7"/>
      <c r="N918" s="7"/>
      <c r="O918" s="7"/>
      <c r="P918" s="7"/>
      <c r="Q918" s="7"/>
      <c r="R918" s="7"/>
      <c r="S918" s="117">
        <v>917</v>
      </c>
      <c r="T918" s="118">
        <v>74873225406.573425</v>
      </c>
      <c r="U918" s="7"/>
      <c r="V918" s="7"/>
      <c r="W918" s="7"/>
      <c r="X918" s="7"/>
    </row>
    <row r="919" spans="1:24" ht="15.5" x14ac:dyDescent="0.35">
      <c r="A919" s="7"/>
      <c r="B919" s="7"/>
      <c r="C919" s="7"/>
      <c r="D919" s="7"/>
      <c r="E919" s="7"/>
      <c r="F919" s="7"/>
      <c r="G919" s="7"/>
      <c r="H919" s="7"/>
      <c r="I919" s="7"/>
      <c r="J919" s="7"/>
      <c r="K919" s="7"/>
      <c r="L919" s="7"/>
      <c r="M919" s="7"/>
      <c r="N919" s="7"/>
      <c r="O919" s="7"/>
      <c r="P919" s="7"/>
      <c r="Q919" s="7"/>
      <c r="R919" s="7"/>
      <c r="S919" s="117">
        <v>918</v>
      </c>
      <c r="T919" s="118">
        <v>94022827894.423615</v>
      </c>
      <c r="U919" s="7"/>
      <c r="V919" s="7"/>
      <c r="W919" s="7"/>
      <c r="X919" s="7"/>
    </row>
    <row r="920" spans="1:24" ht="15.5" x14ac:dyDescent="0.35">
      <c r="A920" s="7"/>
      <c r="B920" s="7"/>
      <c r="C920" s="7"/>
      <c r="D920" s="7"/>
      <c r="E920" s="7"/>
      <c r="F920" s="7"/>
      <c r="G920" s="7"/>
      <c r="H920" s="7"/>
      <c r="I920" s="7"/>
      <c r="J920" s="7"/>
      <c r="K920" s="7"/>
      <c r="L920" s="7"/>
      <c r="M920" s="7"/>
      <c r="N920" s="7"/>
      <c r="O920" s="7"/>
      <c r="P920" s="7"/>
      <c r="Q920" s="7"/>
      <c r="R920" s="7"/>
      <c r="S920" s="117">
        <v>919</v>
      </c>
      <c r="T920" s="118">
        <v>108336562318.10098</v>
      </c>
      <c r="U920" s="7"/>
      <c r="V920" s="7"/>
      <c r="W920" s="7"/>
      <c r="X920" s="7"/>
    </row>
    <row r="921" spans="1:24" ht="15.5" x14ac:dyDescent="0.35">
      <c r="A921" s="7"/>
      <c r="B921" s="7"/>
      <c r="C921" s="7"/>
      <c r="D921" s="7"/>
      <c r="E921" s="7"/>
      <c r="F921" s="7"/>
      <c r="G921" s="7"/>
      <c r="H921" s="7"/>
      <c r="I921" s="7"/>
      <c r="J921" s="7"/>
      <c r="K921" s="7"/>
      <c r="L921" s="7"/>
      <c r="M921" s="7"/>
      <c r="N921" s="7"/>
      <c r="O921" s="7"/>
      <c r="P921" s="7"/>
      <c r="Q921" s="7"/>
      <c r="R921" s="7"/>
      <c r="S921" s="117">
        <v>920</v>
      </c>
      <c r="T921" s="118">
        <v>84632906182.320709</v>
      </c>
      <c r="U921" s="7"/>
      <c r="V921" s="7"/>
      <c r="W921" s="7"/>
      <c r="X921" s="7"/>
    </row>
    <row r="922" spans="1:24" ht="15.5" x14ac:dyDescent="0.35">
      <c r="A922" s="7"/>
      <c r="B922" s="7"/>
      <c r="C922" s="7"/>
      <c r="D922" s="7"/>
      <c r="E922" s="7"/>
      <c r="F922" s="7"/>
      <c r="G922" s="7"/>
      <c r="H922" s="7"/>
      <c r="I922" s="7"/>
      <c r="J922" s="7"/>
      <c r="K922" s="7"/>
      <c r="L922" s="7"/>
      <c r="M922" s="7"/>
      <c r="N922" s="7"/>
      <c r="O922" s="7"/>
      <c r="P922" s="7"/>
      <c r="Q922" s="7"/>
      <c r="R922" s="7"/>
      <c r="S922" s="117">
        <v>921</v>
      </c>
      <c r="T922" s="118">
        <v>94155131355.152252</v>
      </c>
      <c r="U922" s="7"/>
      <c r="V922" s="7"/>
      <c r="W922" s="7"/>
      <c r="X922" s="7"/>
    </row>
    <row r="923" spans="1:24" ht="15.5" x14ac:dyDescent="0.35">
      <c r="A923" s="7"/>
      <c r="B923" s="7"/>
      <c r="C923" s="7"/>
      <c r="D923" s="7"/>
      <c r="E923" s="7"/>
      <c r="F923" s="7"/>
      <c r="G923" s="7"/>
      <c r="H923" s="7"/>
      <c r="I923" s="7"/>
      <c r="J923" s="7"/>
      <c r="K923" s="7"/>
      <c r="L923" s="7"/>
      <c r="M923" s="7"/>
      <c r="N923" s="7"/>
      <c r="O923" s="7"/>
      <c r="P923" s="7"/>
      <c r="Q923" s="7"/>
      <c r="R923" s="7"/>
      <c r="S923" s="117">
        <v>922</v>
      </c>
      <c r="T923" s="118">
        <v>104716131558.9903</v>
      </c>
      <c r="U923" s="7"/>
      <c r="V923" s="7"/>
      <c r="W923" s="7"/>
      <c r="X923" s="7"/>
    </row>
    <row r="924" spans="1:24" ht="15.5" x14ac:dyDescent="0.35">
      <c r="A924" s="7"/>
      <c r="B924" s="7"/>
      <c r="C924" s="7"/>
      <c r="D924" s="7"/>
      <c r="E924" s="7"/>
      <c r="F924" s="7"/>
      <c r="G924" s="7"/>
      <c r="H924" s="7"/>
      <c r="I924" s="7"/>
      <c r="J924" s="7"/>
      <c r="K924" s="7"/>
      <c r="L924" s="7"/>
      <c r="M924" s="7"/>
      <c r="N924" s="7"/>
      <c r="O924" s="7"/>
      <c r="P924" s="7"/>
      <c r="Q924" s="7"/>
      <c r="R924" s="7"/>
      <c r="S924" s="117">
        <v>923</v>
      </c>
      <c r="T924" s="118">
        <v>71604502866.357651</v>
      </c>
      <c r="U924" s="7"/>
      <c r="V924" s="7"/>
      <c r="W924" s="7"/>
      <c r="X924" s="7"/>
    </row>
    <row r="925" spans="1:24" ht="15.5" x14ac:dyDescent="0.35">
      <c r="A925" s="7"/>
      <c r="B925" s="7"/>
      <c r="C925" s="7"/>
      <c r="D925" s="7"/>
      <c r="E925" s="7"/>
      <c r="F925" s="7"/>
      <c r="G925" s="7"/>
      <c r="H925" s="7"/>
      <c r="I925" s="7"/>
      <c r="J925" s="7"/>
      <c r="K925" s="7"/>
      <c r="L925" s="7"/>
      <c r="M925" s="7"/>
      <c r="N925" s="7"/>
      <c r="O925" s="7"/>
      <c r="P925" s="7"/>
      <c r="Q925" s="7"/>
      <c r="R925" s="7"/>
      <c r="S925" s="117">
        <v>924</v>
      </c>
      <c r="T925" s="118">
        <v>173341973083.76529</v>
      </c>
      <c r="U925" s="7"/>
      <c r="V925" s="7"/>
      <c r="W925" s="7"/>
      <c r="X925" s="7"/>
    </row>
    <row r="926" spans="1:24" ht="15.5" x14ac:dyDescent="0.35">
      <c r="A926" s="7"/>
      <c r="B926" s="7"/>
      <c r="C926" s="7"/>
      <c r="D926" s="7"/>
      <c r="E926" s="7"/>
      <c r="F926" s="7"/>
      <c r="G926" s="7"/>
      <c r="H926" s="7"/>
      <c r="I926" s="7"/>
      <c r="J926" s="7"/>
      <c r="K926" s="7"/>
      <c r="L926" s="7"/>
      <c r="M926" s="7"/>
      <c r="N926" s="7"/>
      <c r="O926" s="7"/>
      <c r="P926" s="7"/>
      <c r="Q926" s="7"/>
      <c r="R926" s="7"/>
      <c r="S926" s="117">
        <v>925</v>
      </c>
      <c r="T926" s="118">
        <v>106896683062.10472</v>
      </c>
      <c r="U926" s="7"/>
      <c r="V926" s="7"/>
      <c r="W926" s="7"/>
      <c r="X926" s="7"/>
    </row>
    <row r="927" spans="1:24" ht="15.5" x14ac:dyDescent="0.35">
      <c r="A927" s="7"/>
      <c r="B927" s="7"/>
      <c r="C927" s="7"/>
      <c r="D927" s="7"/>
      <c r="E927" s="7"/>
      <c r="F927" s="7"/>
      <c r="G927" s="7"/>
      <c r="H927" s="7"/>
      <c r="I927" s="7"/>
      <c r="J927" s="7"/>
      <c r="K927" s="7"/>
      <c r="L927" s="7"/>
      <c r="M927" s="7"/>
      <c r="N927" s="7"/>
      <c r="O927" s="7"/>
      <c r="P927" s="7"/>
      <c r="Q927" s="7"/>
      <c r="R927" s="7"/>
      <c r="S927" s="117">
        <v>926</v>
      </c>
      <c r="T927" s="118">
        <v>41846084709.147034</v>
      </c>
      <c r="U927" s="7"/>
      <c r="V927" s="7"/>
      <c r="W927" s="7"/>
      <c r="X927" s="7"/>
    </row>
    <row r="928" spans="1:24" ht="15.5" x14ac:dyDescent="0.35">
      <c r="A928" s="7"/>
      <c r="B928" s="7"/>
      <c r="C928" s="7"/>
      <c r="D928" s="7"/>
      <c r="E928" s="7"/>
      <c r="F928" s="7"/>
      <c r="G928" s="7"/>
      <c r="H928" s="7"/>
      <c r="I928" s="7"/>
      <c r="J928" s="7"/>
      <c r="K928" s="7"/>
      <c r="L928" s="7"/>
      <c r="M928" s="7"/>
      <c r="N928" s="7"/>
      <c r="O928" s="7"/>
      <c r="P928" s="7"/>
      <c r="Q928" s="7"/>
      <c r="R928" s="7"/>
      <c r="S928" s="117">
        <v>927</v>
      </c>
      <c r="T928" s="118">
        <v>100730516510.38681</v>
      </c>
      <c r="U928" s="7"/>
      <c r="V928" s="7"/>
      <c r="W928" s="7"/>
      <c r="X928" s="7"/>
    </row>
    <row r="929" spans="1:24" ht="15.5" x14ac:dyDescent="0.35">
      <c r="A929" s="7"/>
      <c r="B929" s="7"/>
      <c r="C929" s="7"/>
      <c r="D929" s="7"/>
      <c r="E929" s="7"/>
      <c r="F929" s="7"/>
      <c r="G929" s="7"/>
      <c r="H929" s="7"/>
      <c r="I929" s="7"/>
      <c r="J929" s="7"/>
      <c r="K929" s="7"/>
      <c r="L929" s="7"/>
      <c r="M929" s="7"/>
      <c r="N929" s="7"/>
      <c r="O929" s="7"/>
      <c r="P929" s="7"/>
      <c r="Q929" s="7"/>
      <c r="R929" s="7"/>
      <c r="S929" s="117">
        <v>928</v>
      </c>
      <c r="T929" s="118">
        <v>116667586784.58807</v>
      </c>
      <c r="U929" s="7"/>
      <c r="V929" s="7"/>
      <c r="W929" s="7"/>
      <c r="X929" s="7"/>
    </row>
    <row r="930" spans="1:24" ht="15.5" x14ac:dyDescent="0.35">
      <c r="A930" s="7"/>
      <c r="B930" s="7"/>
      <c r="C930" s="7"/>
      <c r="D930" s="7"/>
      <c r="E930" s="7"/>
      <c r="F930" s="7"/>
      <c r="G930" s="7"/>
      <c r="H930" s="7"/>
      <c r="I930" s="7"/>
      <c r="J930" s="7"/>
      <c r="K930" s="7"/>
      <c r="L930" s="7"/>
      <c r="M930" s="7"/>
      <c r="N930" s="7"/>
      <c r="O930" s="7"/>
      <c r="P930" s="7"/>
      <c r="Q930" s="7"/>
      <c r="R930" s="7"/>
      <c r="S930" s="117">
        <v>929</v>
      </c>
      <c r="T930" s="118">
        <v>136184919954.38385</v>
      </c>
      <c r="U930" s="7"/>
      <c r="V930" s="7"/>
      <c r="W930" s="7"/>
      <c r="X930" s="7"/>
    </row>
    <row r="931" spans="1:24" ht="15.5" x14ac:dyDescent="0.35">
      <c r="A931" s="7"/>
      <c r="B931" s="7"/>
      <c r="C931" s="7"/>
      <c r="D931" s="7"/>
      <c r="E931" s="7"/>
      <c r="F931" s="7"/>
      <c r="G931" s="7"/>
      <c r="H931" s="7"/>
      <c r="I931" s="7"/>
      <c r="J931" s="7"/>
      <c r="K931" s="7"/>
      <c r="L931" s="7"/>
      <c r="M931" s="7"/>
      <c r="N931" s="7"/>
      <c r="O931" s="7"/>
      <c r="P931" s="7"/>
      <c r="Q931" s="7"/>
      <c r="R931" s="7"/>
      <c r="S931" s="117">
        <v>930</v>
      </c>
      <c r="T931" s="118">
        <v>116429761744.39487</v>
      </c>
      <c r="U931" s="7"/>
      <c r="V931" s="7"/>
      <c r="W931" s="7"/>
      <c r="X931" s="7"/>
    </row>
    <row r="932" spans="1:24" ht="15.5" x14ac:dyDescent="0.35">
      <c r="A932" s="7"/>
      <c r="B932" s="7"/>
      <c r="C932" s="7"/>
      <c r="D932" s="7"/>
      <c r="E932" s="7"/>
      <c r="F932" s="7"/>
      <c r="G932" s="7"/>
      <c r="H932" s="7"/>
      <c r="I932" s="7"/>
      <c r="J932" s="7"/>
      <c r="K932" s="7"/>
      <c r="L932" s="7"/>
      <c r="M932" s="7"/>
      <c r="N932" s="7"/>
      <c r="O932" s="7"/>
      <c r="P932" s="7"/>
      <c r="Q932" s="7"/>
      <c r="R932" s="7"/>
      <c r="S932" s="117">
        <v>931</v>
      </c>
      <c r="T932" s="118">
        <v>49865346396.568909</v>
      </c>
      <c r="U932" s="7"/>
      <c r="V932" s="7"/>
      <c r="W932" s="7"/>
      <c r="X932" s="7"/>
    </row>
    <row r="933" spans="1:24" ht="15.5" x14ac:dyDescent="0.35">
      <c r="A933" s="7"/>
      <c r="B933" s="7"/>
      <c r="C933" s="7"/>
      <c r="D933" s="7"/>
      <c r="E933" s="7"/>
      <c r="F933" s="7"/>
      <c r="G933" s="7"/>
      <c r="H933" s="7"/>
      <c r="I933" s="7"/>
      <c r="J933" s="7"/>
      <c r="K933" s="7"/>
      <c r="L933" s="7"/>
      <c r="M933" s="7"/>
      <c r="N933" s="7"/>
      <c r="O933" s="7"/>
      <c r="P933" s="7"/>
      <c r="Q933" s="7"/>
      <c r="R933" s="7"/>
      <c r="S933" s="117">
        <v>932</v>
      </c>
      <c r="T933" s="118">
        <v>77649451726.965729</v>
      </c>
      <c r="U933" s="7"/>
      <c r="V933" s="7"/>
      <c r="W933" s="7"/>
      <c r="X933" s="7"/>
    </row>
    <row r="934" spans="1:24" ht="15.5" x14ac:dyDescent="0.35">
      <c r="A934" s="7"/>
      <c r="B934" s="7"/>
      <c r="C934" s="7"/>
      <c r="D934" s="7"/>
      <c r="E934" s="7"/>
      <c r="F934" s="7"/>
      <c r="G934" s="7"/>
      <c r="H934" s="7"/>
      <c r="I934" s="7"/>
      <c r="J934" s="7"/>
      <c r="K934" s="7"/>
      <c r="L934" s="7"/>
      <c r="M934" s="7"/>
      <c r="N934" s="7"/>
      <c r="O934" s="7"/>
      <c r="P934" s="7"/>
      <c r="Q934" s="7"/>
      <c r="R934" s="7"/>
      <c r="S934" s="117">
        <v>933</v>
      </c>
      <c r="T934" s="118">
        <v>154819390451.40723</v>
      </c>
      <c r="U934" s="7"/>
      <c r="V934" s="7"/>
      <c r="W934" s="7"/>
      <c r="X934" s="7"/>
    </row>
    <row r="935" spans="1:24" ht="15.5" x14ac:dyDescent="0.35">
      <c r="A935" s="7"/>
      <c r="B935" s="7"/>
      <c r="C935" s="7"/>
      <c r="D935" s="7"/>
      <c r="E935" s="7"/>
      <c r="F935" s="7"/>
      <c r="G935" s="7"/>
      <c r="H935" s="7"/>
      <c r="I935" s="7"/>
      <c r="J935" s="7"/>
      <c r="K935" s="7"/>
      <c r="L935" s="7"/>
      <c r="M935" s="7"/>
      <c r="N935" s="7"/>
      <c r="O935" s="7"/>
      <c r="P935" s="7"/>
      <c r="Q935" s="7"/>
      <c r="R935" s="7"/>
      <c r="S935" s="117">
        <v>934</v>
      </c>
      <c r="T935" s="118">
        <v>101913409107.67535</v>
      </c>
      <c r="U935" s="7"/>
      <c r="V935" s="7"/>
      <c r="W935" s="7"/>
      <c r="X935" s="7"/>
    </row>
    <row r="936" spans="1:24" ht="15.5" x14ac:dyDescent="0.35">
      <c r="A936" s="7"/>
      <c r="B936" s="7"/>
      <c r="C936" s="7"/>
      <c r="D936" s="7"/>
      <c r="E936" s="7"/>
      <c r="F936" s="7"/>
      <c r="G936" s="7"/>
      <c r="H936" s="7"/>
      <c r="I936" s="7"/>
      <c r="J936" s="7"/>
      <c r="K936" s="7"/>
      <c r="L936" s="7"/>
      <c r="M936" s="7"/>
      <c r="N936" s="7"/>
      <c r="O936" s="7"/>
      <c r="P936" s="7"/>
      <c r="Q936" s="7"/>
      <c r="R936" s="7"/>
      <c r="S936" s="117">
        <v>935</v>
      </c>
      <c r="T936" s="118">
        <v>122380521552.47919</v>
      </c>
      <c r="U936" s="7"/>
      <c r="V936" s="7"/>
      <c r="W936" s="7"/>
      <c r="X936" s="7"/>
    </row>
    <row r="937" spans="1:24" ht="15.5" x14ac:dyDescent="0.35">
      <c r="A937" s="7"/>
      <c r="B937" s="7"/>
      <c r="C937" s="7"/>
      <c r="D937" s="7"/>
      <c r="E937" s="7"/>
      <c r="F937" s="7"/>
      <c r="G937" s="7"/>
      <c r="H937" s="7"/>
      <c r="I937" s="7"/>
      <c r="J937" s="7"/>
      <c r="K937" s="7"/>
      <c r="L937" s="7"/>
      <c r="M937" s="7"/>
      <c r="N937" s="7"/>
      <c r="O937" s="7"/>
      <c r="P937" s="7"/>
      <c r="Q937" s="7"/>
      <c r="R937" s="7"/>
      <c r="S937" s="117">
        <v>936</v>
      </c>
      <c r="T937" s="118">
        <v>86825291781.59137</v>
      </c>
      <c r="U937" s="7"/>
      <c r="V937" s="7"/>
      <c r="W937" s="7"/>
      <c r="X937" s="7"/>
    </row>
    <row r="938" spans="1:24" ht="15.5" x14ac:dyDescent="0.35">
      <c r="A938" s="7"/>
      <c r="B938" s="7"/>
      <c r="C938" s="7"/>
      <c r="D938" s="7"/>
      <c r="E938" s="7"/>
      <c r="F938" s="7"/>
      <c r="G938" s="7"/>
      <c r="H938" s="7"/>
      <c r="I938" s="7"/>
      <c r="J938" s="7"/>
      <c r="K938" s="7"/>
      <c r="L938" s="7"/>
      <c r="M938" s="7"/>
      <c r="N938" s="7"/>
      <c r="O938" s="7"/>
      <c r="P938" s="7"/>
      <c r="Q938" s="7"/>
      <c r="R938" s="7"/>
      <c r="S938" s="117">
        <v>937</v>
      </c>
      <c r="T938" s="118">
        <v>148088997359.19803</v>
      </c>
      <c r="U938" s="7"/>
      <c r="V938" s="7"/>
      <c r="W938" s="7"/>
      <c r="X938" s="7"/>
    </row>
    <row r="939" spans="1:24" ht="15.5" x14ac:dyDescent="0.35">
      <c r="A939" s="7"/>
      <c r="B939" s="7"/>
      <c r="C939" s="7"/>
      <c r="D939" s="7"/>
      <c r="E939" s="7"/>
      <c r="F939" s="7"/>
      <c r="G939" s="7"/>
      <c r="H939" s="7"/>
      <c r="I939" s="7"/>
      <c r="J939" s="7"/>
      <c r="K939" s="7"/>
      <c r="L939" s="7"/>
      <c r="M939" s="7"/>
      <c r="N939" s="7"/>
      <c r="O939" s="7"/>
      <c r="P939" s="7"/>
      <c r="Q939" s="7"/>
      <c r="R939" s="7"/>
      <c r="S939" s="117">
        <v>938</v>
      </c>
      <c r="T939" s="118">
        <v>97539321746.602524</v>
      </c>
      <c r="U939" s="7"/>
      <c r="V939" s="7"/>
      <c r="W939" s="7"/>
      <c r="X939" s="7"/>
    </row>
    <row r="940" spans="1:24" ht="15.5" x14ac:dyDescent="0.35">
      <c r="A940" s="7"/>
      <c r="B940" s="7"/>
      <c r="C940" s="7"/>
      <c r="D940" s="7"/>
      <c r="E940" s="7"/>
      <c r="F940" s="7"/>
      <c r="G940" s="7"/>
      <c r="H940" s="7"/>
      <c r="I940" s="7"/>
      <c r="J940" s="7"/>
      <c r="K940" s="7"/>
      <c r="L940" s="7"/>
      <c r="M940" s="7"/>
      <c r="N940" s="7"/>
      <c r="O940" s="7"/>
      <c r="P940" s="7"/>
      <c r="Q940" s="7"/>
      <c r="R940" s="7"/>
      <c r="S940" s="117">
        <v>939</v>
      </c>
      <c r="T940" s="118">
        <v>55076400605.008202</v>
      </c>
      <c r="U940" s="7"/>
      <c r="V940" s="7"/>
      <c r="W940" s="7"/>
      <c r="X940" s="7"/>
    </row>
    <row r="941" spans="1:24" ht="15.5" x14ac:dyDescent="0.35">
      <c r="A941" s="7"/>
      <c r="B941" s="7"/>
      <c r="C941" s="7"/>
      <c r="D941" s="7"/>
      <c r="E941" s="7"/>
      <c r="F941" s="7"/>
      <c r="G941" s="7"/>
      <c r="H941" s="7"/>
      <c r="I941" s="7"/>
      <c r="J941" s="7"/>
      <c r="K941" s="7"/>
      <c r="L941" s="7"/>
      <c r="M941" s="7"/>
      <c r="N941" s="7"/>
      <c r="O941" s="7"/>
      <c r="P941" s="7"/>
      <c r="Q941" s="7"/>
      <c r="R941" s="7"/>
      <c r="S941" s="117">
        <v>940</v>
      </c>
      <c r="T941" s="118">
        <v>137650953962.9704</v>
      </c>
      <c r="U941" s="7"/>
      <c r="V941" s="7"/>
      <c r="W941" s="7"/>
      <c r="X941" s="7"/>
    </row>
    <row r="942" spans="1:24" ht="15.5" x14ac:dyDescent="0.35">
      <c r="A942" s="7"/>
      <c r="B942" s="7"/>
      <c r="C942" s="7"/>
      <c r="D942" s="7"/>
      <c r="E942" s="7"/>
      <c r="F942" s="7"/>
      <c r="G942" s="7"/>
      <c r="H942" s="7"/>
      <c r="I942" s="7"/>
      <c r="J942" s="7"/>
      <c r="K942" s="7"/>
      <c r="L942" s="7"/>
      <c r="M942" s="7"/>
      <c r="N942" s="7"/>
      <c r="O942" s="7"/>
      <c r="P942" s="7"/>
      <c r="Q942" s="7"/>
      <c r="R942" s="7"/>
      <c r="S942" s="117">
        <v>941</v>
      </c>
      <c r="T942" s="118">
        <v>132581389762.20419</v>
      </c>
      <c r="U942" s="7"/>
      <c r="V942" s="7"/>
      <c r="W942" s="7"/>
      <c r="X942" s="7"/>
    </row>
    <row r="943" spans="1:24" ht="15.5" x14ac:dyDescent="0.35">
      <c r="A943" s="7"/>
      <c r="B943" s="7"/>
      <c r="C943" s="7"/>
      <c r="D943" s="7"/>
      <c r="E943" s="7"/>
      <c r="F943" s="7"/>
      <c r="G943" s="7"/>
      <c r="H943" s="7"/>
      <c r="I943" s="7"/>
      <c r="J943" s="7"/>
      <c r="K943" s="7"/>
      <c r="L943" s="7"/>
      <c r="M943" s="7"/>
      <c r="N943" s="7"/>
      <c r="O943" s="7"/>
      <c r="P943" s="7"/>
      <c r="Q943" s="7"/>
      <c r="R943" s="7"/>
      <c r="S943" s="117">
        <v>942</v>
      </c>
      <c r="T943" s="118">
        <v>56260653481.029694</v>
      </c>
      <c r="U943" s="7"/>
      <c r="V943" s="7"/>
      <c r="W943" s="7"/>
      <c r="X943" s="7"/>
    </row>
    <row r="944" spans="1:24" ht="15.5" x14ac:dyDescent="0.35">
      <c r="A944" s="7"/>
      <c r="B944" s="7"/>
      <c r="C944" s="7"/>
      <c r="D944" s="7"/>
      <c r="E944" s="7"/>
      <c r="F944" s="7"/>
      <c r="G944" s="7"/>
      <c r="H944" s="7"/>
      <c r="I944" s="7"/>
      <c r="J944" s="7"/>
      <c r="K944" s="7"/>
      <c r="L944" s="7"/>
      <c r="M944" s="7"/>
      <c r="N944" s="7"/>
      <c r="O944" s="7"/>
      <c r="P944" s="7"/>
      <c r="Q944" s="7"/>
      <c r="R944" s="7"/>
      <c r="S944" s="117">
        <v>943</v>
      </c>
      <c r="T944" s="118">
        <v>84962539328.262482</v>
      </c>
      <c r="U944" s="7"/>
      <c r="V944" s="7"/>
      <c r="W944" s="7"/>
      <c r="X944" s="7"/>
    </row>
    <row r="945" spans="1:24" ht="15.5" x14ac:dyDescent="0.35">
      <c r="A945" s="7"/>
      <c r="B945" s="7"/>
      <c r="C945" s="7"/>
      <c r="D945" s="7"/>
      <c r="E945" s="7"/>
      <c r="F945" s="7"/>
      <c r="G945" s="7"/>
      <c r="H945" s="7"/>
      <c r="I945" s="7"/>
      <c r="J945" s="7"/>
      <c r="K945" s="7"/>
      <c r="L945" s="7"/>
      <c r="M945" s="7"/>
      <c r="N945" s="7"/>
      <c r="O945" s="7"/>
      <c r="P945" s="7"/>
      <c r="Q945" s="7"/>
      <c r="R945" s="7"/>
      <c r="S945" s="117">
        <v>944</v>
      </c>
      <c r="T945" s="118">
        <v>109552269618.3618</v>
      </c>
      <c r="U945" s="7"/>
      <c r="V945" s="7"/>
      <c r="W945" s="7"/>
      <c r="X945" s="7"/>
    </row>
    <row r="946" spans="1:24" ht="15.5" x14ac:dyDescent="0.35">
      <c r="A946" s="7"/>
      <c r="B946" s="7"/>
      <c r="C946" s="7"/>
      <c r="D946" s="7"/>
      <c r="E946" s="7"/>
      <c r="F946" s="7"/>
      <c r="G946" s="7"/>
      <c r="H946" s="7"/>
      <c r="I946" s="7"/>
      <c r="J946" s="7"/>
      <c r="K946" s="7"/>
      <c r="L946" s="7"/>
      <c r="M946" s="7"/>
      <c r="N946" s="7"/>
      <c r="O946" s="7"/>
      <c r="P946" s="7"/>
      <c r="Q946" s="7"/>
      <c r="R946" s="7"/>
      <c r="S946" s="117">
        <v>945</v>
      </c>
      <c r="T946" s="118">
        <v>99413776379.234283</v>
      </c>
      <c r="U946" s="7"/>
      <c r="V946" s="7"/>
      <c r="W946" s="7"/>
      <c r="X946" s="7"/>
    </row>
    <row r="947" spans="1:24" ht="15.5" x14ac:dyDescent="0.35">
      <c r="A947" s="7"/>
      <c r="B947" s="7"/>
      <c r="C947" s="7"/>
      <c r="D947" s="7"/>
      <c r="E947" s="7"/>
      <c r="F947" s="7"/>
      <c r="G947" s="7"/>
      <c r="H947" s="7"/>
      <c r="I947" s="7"/>
      <c r="J947" s="7"/>
      <c r="K947" s="7"/>
      <c r="L947" s="7"/>
      <c r="M947" s="7"/>
      <c r="N947" s="7"/>
      <c r="O947" s="7"/>
      <c r="P947" s="7"/>
      <c r="Q947" s="7"/>
      <c r="R947" s="7"/>
      <c r="S947" s="117">
        <v>946</v>
      </c>
      <c r="T947" s="118">
        <v>83672247267.203003</v>
      </c>
      <c r="U947" s="7"/>
      <c r="V947" s="7"/>
      <c r="W947" s="7"/>
      <c r="X947" s="7"/>
    </row>
    <row r="948" spans="1:24" ht="15.5" x14ac:dyDescent="0.35">
      <c r="A948" s="7"/>
      <c r="B948" s="7"/>
      <c r="C948" s="7"/>
      <c r="D948" s="7"/>
      <c r="E948" s="7"/>
      <c r="F948" s="7"/>
      <c r="G948" s="7"/>
      <c r="H948" s="7"/>
      <c r="I948" s="7"/>
      <c r="J948" s="7"/>
      <c r="K948" s="7"/>
      <c r="L948" s="7"/>
      <c r="M948" s="7"/>
      <c r="N948" s="7"/>
      <c r="O948" s="7"/>
      <c r="P948" s="7"/>
      <c r="Q948" s="7"/>
      <c r="R948" s="7"/>
      <c r="S948" s="117">
        <v>947</v>
      </c>
      <c r="T948" s="118">
        <v>59114908036.396347</v>
      </c>
      <c r="U948" s="7"/>
      <c r="V948" s="7"/>
      <c r="W948" s="7"/>
      <c r="X948" s="7"/>
    </row>
    <row r="949" spans="1:24" ht="15.5" x14ac:dyDescent="0.35">
      <c r="A949" s="7"/>
      <c r="B949" s="7"/>
      <c r="C949" s="7"/>
      <c r="D949" s="7"/>
      <c r="E949" s="7"/>
      <c r="F949" s="7"/>
      <c r="G949" s="7"/>
      <c r="H949" s="7"/>
      <c r="I949" s="7"/>
      <c r="J949" s="7"/>
      <c r="K949" s="7"/>
      <c r="L949" s="7"/>
      <c r="M949" s="7"/>
      <c r="N949" s="7"/>
      <c r="O949" s="7"/>
      <c r="P949" s="7"/>
      <c r="Q949" s="7"/>
      <c r="R949" s="7"/>
      <c r="S949" s="117">
        <v>948</v>
      </c>
      <c r="T949" s="118">
        <v>150641432992.30081</v>
      </c>
      <c r="U949" s="7"/>
      <c r="V949" s="7"/>
      <c r="W949" s="7"/>
      <c r="X949" s="7"/>
    </row>
    <row r="950" spans="1:24" ht="15.5" x14ac:dyDescent="0.35">
      <c r="A950" s="7"/>
      <c r="B950" s="7"/>
      <c r="C950" s="7"/>
      <c r="D950" s="7"/>
      <c r="E950" s="7"/>
      <c r="F950" s="7"/>
      <c r="G950" s="7"/>
      <c r="H950" s="7"/>
      <c r="I950" s="7"/>
      <c r="J950" s="7"/>
      <c r="K950" s="7"/>
      <c r="L950" s="7"/>
      <c r="M950" s="7"/>
      <c r="N950" s="7"/>
      <c r="O950" s="7"/>
      <c r="P950" s="7"/>
      <c r="Q950" s="7"/>
      <c r="R950" s="7"/>
      <c r="S950" s="117">
        <v>949</v>
      </c>
      <c r="T950" s="118">
        <v>74302707141.028244</v>
      </c>
      <c r="U950" s="7"/>
      <c r="V950" s="7"/>
      <c r="W950" s="7"/>
      <c r="X950" s="7"/>
    </row>
    <row r="951" spans="1:24" ht="15.5" x14ac:dyDescent="0.35">
      <c r="A951" s="7"/>
      <c r="B951" s="7"/>
      <c r="C951" s="7"/>
      <c r="D951" s="7"/>
      <c r="E951" s="7"/>
      <c r="F951" s="7"/>
      <c r="G951" s="7"/>
      <c r="H951" s="7"/>
      <c r="I951" s="7"/>
      <c r="J951" s="7"/>
      <c r="K951" s="7"/>
      <c r="L951" s="7"/>
      <c r="M951" s="7"/>
      <c r="N951" s="7"/>
      <c r="O951" s="7"/>
      <c r="P951" s="7"/>
      <c r="Q951" s="7"/>
      <c r="R951" s="7"/>
      <c r="S951" s="117">
        <v>950</v>
      </c>
      <c r="T951" s="118">
        <v>106013758866.43486</v>
      </c>
      <c r="U951" s="7"/>
      <c r="V951" s="7"/>
      <c r="W951" s="7"/>
      <c r="X951" s="7"/>
    </row>
    <row r="952" spans="1:24" ht="15.5" x14ac:dyDescent="0.35">
      <c r="A952" s="7"/>
      <c r="B952" s="7"/>
      <c r="C952" s="7"/>
      <c r="D952" s="7"/>
      <c r="E952" s="7"/>
      <c r="F952" s="7"/>
      <c r="G952" s="7"/>
      <c r="H952" s="7"/>
      <c r="I952" s="7"/>
      <c r="J952" s="7"/>
      <c r="K952" s="7"/>
      <c r="L952" s="7"/>
      <c r="M952" s="7"/>
      <c r="N952" s="7"/>
      <c r="O952" s="7"/>
      <c r="P952" s="7"/>
      <c r="Q952" s="7"/>
      <c r="R952" s="7"/>
      <c r="S952" s="117">
        <v>951</v>
      </c>
      <c r="T952" s="118">
        <v>159195245830.69202</v>
      </c>
      <c r="U952" s="7"/>
      <c r="V952" s="7"/>
      <c r="W952" s="7"/>
      <c r="X952" s="7"/>
    </row>
    <row r="953" spans="1:24" ht="15.5" x14ac:dyDescent="0.35">
      <c r="A953" s="7"/>
      <c r="B953" s="7"/>
      <c r="C953" s="7"/>
      <c r="D953" s="7"/>
      <c r="E953" s="7"/>
      <c r="F953" s="7"/>
      <c r="G953" s="7"/>
      <c r="H953" s="7"/>
      <c r="I953" s="7"/>
      <c r="J953" s="7"/>
      <c r="K953" s="7"/>
      <c r="L953" s="7"/>
      <c r="M953" s="7"/>
      <c r="N953" s="7"/>
      <c r="O953" s="7"/>
      <c r="P953" s="7"/>
      <c r="Q953" s="7"/>
      <c r="R953" s="7"/>
      <c r="S953" s="117">
        <v>952</v>
      </c>
      <c r="T953" s="118">
        <v>53098176900.434486</v>
      </c>
      <c r="U953" s="7"/>
      <c r="V953" s="7"/>
      <c r="W953" s="7"/>
      <c r="X953" s="7"/>
    </row>
    <row r="954" spans="1:24" ht="15.5" x14ac:dyDescent="0.35">
      <c r="A954" s="7"/>
      <c r="B954" s="7"/>
      <c r="C954" s="7"/>
      <c r="D954" s="7"/>
      <c r="E954" s="7"/>
      <c r="F954" s="7"/>
      <c r="G954" s="7"/>
      <c r="H954" s="7"/>
      <c r="I954" s="7"/>
      <c r="J954" s="7"/>
      <c r="K954" s="7"/>
      <c r="L954" s="7"/>
      <c r="M954" s="7"/>
      <c r="N954" s="7"/>
      <c r="O954" s="7"/>
      <c r="P954" s="7"/>
      <c r="Q954" s="7"/>
      <c r="R954" s="7"/>
      <c r="S954" s="117">
        <v>953</v>
      </c>
      <c r="T954" s="118">
        <v>81997307742.794128</v>
      </c>
      <c r="U954" s="7"/>
      <c r="V954" s="7"/>
      <c r="W954" s="7"/>
      <c r="X954" s="7"/>
    </row>
    <row r="955" spans="1:24" ht="15.5" x14ac:dyDescent="0.35">
      <c r="A955" s="7"/>
      <c r="B955" s="7"/>
      <c r="C955" s="7"/>
      <c r="D955" s="7"/>
      <c r="E955" s="7"/>
      <c r="F955" s="7"/>
      <c r="G955" s="7"/>
      <c r="H955" s="7"/>
      <c r="I955" s="7"/>
      <c r="J955" s="7"/>
      <c r="K955" s="7"/>
      <c r="L955" s="7"/>
      <c r="M955" s="7"/>
      <c r="N955" s="7"/>
      <c r="O955" s="7"/>
      <c r="P955" s="7"/>
      <c r="Q955" s="7"/>
      <c r="R955" s="7"/>
      <c r="S955" s="117">
        <v>954</v>
      </c>
      <c r="T955" s="118">
        <v>75335683319.93367</v>
      </c>
      <c r="U955" s="7"/>
      <c r="V955" s="7"/>
      <c r="W955" s="7"/>
      <c r="X955" s="7"/>
    </row>
    <row r="956" spans="1:24" ht="15.5" x14ac:dyDescent="0.35">
      <c r="A956" s="7"/>
      <c r="B956" s="7"/>
      <c r="C956" s="7"/>
      <c r="D956" s="7"/>
      <c r="E956" s="7"/>
      <c r="F956" s="7"/>
      <c r="G956" s="7"/>
      <c r="H956" s="7"/>
      <c r="I956" s="7"/>
      <c r="J956" s="7"/>
      <c r="K956" s="7"/>
      <c r="L956" s="7"/>
      <c r="M956" s="7"/>
      <c r="N956" s="7"/>
      <c r="O956" s="7"/>
      <c r="P956" s="7"/>
      <c r="Q956" s="7"/>
      <c r="R956" s="7"/>
      <c r="S956" s="117">
        <v>955</v>
      </c>
      <c r="T956" s="118">
        <v>160125273649.59448</v>
      </c>
      <c r="U956" s="7"/>
      <c r="V956" s="7"/>
      <c r="W956" s="7"/>
      <c r="X956" s="7"/>
    </row>
    <row r="957" spans="1:24" ht="15.5" x14ac:dyDescent="0.35">
      <c r="A957" s="7"/>
      <c r="B957" s="7"/>
      <c r="C957" s="7"/>
      <c r="D957" s="7"/>
      <c r="E957" s="7"/>
      <c r="F957" s="7"/>
      <c r="G957" s="7"/>
      <c r="H957" s="7"/>
      <c r="I957" s="7"/>
      <c r="J957" s="7"/>
      <c r="K957" s="7"/>
      <c r="L957" s="7"/>
      <c r="M957" s="7"/>
      <c r="N957" s="7"/>
      <c r="O957" s="7"/>
      <c r="P957" s="7"/>
      <c r="Q957" s="7"/>
      <c r="R957" s="7"/>
      <c r="S957" s="117">
        <v>956</v>
      </c>
      <c r="T957" s="118">
        <v>112866762715.15251</v>
      </c>
      <c r="U957" s="7"/>
      <c r="V957" s="7"/>
      <c r="W957" s="7"/>
      <c r="X957" s="7"/>
    </row>
    <row r="958" spans="1:24" ht="15.5" x14ac:dyDescent="0.35">
      <c r="A958" s="7"/>
      <c r="B958" s="7"/>
      <c r="C958" s="7"/>
      <c r="D958" s="7"/>
      <c r="E958" s="7"/>
      <c r="F958" s="7"/>
      <c r="G958" s="7"/>
      <c r="H958" s="7"/>
      <c r="I958" s="7"/>
      <c r="J958" s="7"/>
      <c r="K958" s="7"/>
      <c r="L958" s="7"/>
      <c r="M958" s="7"/>
      <c r="N958" s="7"/>
      <c r="O958" s="7"/>
      <c r="P958" s="7"/>
      <c r="Q958" s="7"/>
      <c r="R958" s="7"/>
      <c r="S958" s="117">
        <v>957</v>
      </c>
      <c r="T958" s="118">
        <v>91596528172.896729</v>
      </c>
      <c r="U958" s="7"/>
      <c r="V958" s="7"/>
      <c r="W958" s="7"/>
      <c r="X958" s="7"/>
    </row>
    <row r="959" spans="1:24" ht="15.5" x14ac:dyDescent="0.35">
      <c r="A959" s="7"/>
      <c r="B959" s="7"/>
      <c r="C959" s="7"/>
      <c r="D959" s="7"/>
      <c r="E959" s="7"/>
      <c r="F959" s="7"/>
      <c r="G959" s="7"/>
      <c r="H959" s="7"/>
      <c r="I959" s="7"/>
      <c r="J959" s="7"/>
      <c r="K959" s="7"/>
      <c r="L959" s="7"/>
      <c r="M959" s="7"/>
      <c r="N959" s="7"/>
      <c r="O959" s="7"/>
      <c r="P959" s="7"/>
      <c r="Q959" s="7"/>
      <c r="R959" s="7"/>
      <c r="S959" s="117">
        <v>958</v>
      </c>
      <c r="T959" s="118">
        <v>79788480548.597626</v>
      </c>
      <c r="U959" s="7"/>
      <c r="V959" s="7"/>
      <c r="W959" s="7"/>
      <c r="X959" s="7"/>
    </row>
    <row r="960" spans="1:24" ht="15.5" x14ac:dyDescent="0.35">
      <c r="A960" s="7"/>
      <c r="B960" s="7"/>
      <c r="C960" s="7"/>
      <c r="D960" s="7"/>
      <c r="E960" s="7"/>
      <c r="F960" s="7"/>
      <c r="G960" s="7"/>
      <c r="H960" s="7"/>
      <c r="I960" s="7"/>
      <c r="J960" s="7"/>
      <c r="K960" s="7"/>
      <c r="L960" s="7"/>
      <c r="M960" s="7"/>
      <c r="N960" s="7"/>
      <c r="O960" s="7"/>
      <c r="P960" s="7"/>
      <c r="Q960" s="7"/>
      <c r="R960" s="7"/>
      <c r="S960" s="117">
        <v>959</v>
      </c>
      <c r="T960" s="118">
        <v>91775682496.10202</v>
      </c>
      <c r="U960" s="7"/>
      <c r="V960" s="7"/>
      <c r="W960" s="7"/>
      <c r="X960" s="7"/>
    </row>
    <row r="961" spans="1:24" ht="15.5" x14ac:dyDescent="0.35">
      <c r="A961" s="7"/>
      <c r="B961" s="7"/>
      <c r="C961" s="7"/>
      <c r="D961" s="7"/>
      <c r="E961" s="7"/>
      <c r="F961" s="7"/>
      <c r="G961" s="7"/>
      <c r="H961" s="7"/>
      <c r="I961" s="7"/>
      <c r="J961" s="7"/>
      <c r="K961" s="7"/>
      <c r="L961" s="7"/>
      <c r="M961" s="7"/>
      <c r="N961" s="7"/>
      <c r="O961" s="7"/>
      <c r="P961" s="7"/>
      <c r="Q961" s="7"/>
      <c r="R961" s="7"/>
      <c r="S961" s="117">
        <v>960</v>
      </c>
      <c r="T961" s="118">
        <v>107177047036.44583</v>
      </c>
      <c r="U961" s="7"/>
      <c r="V961" s="7"/>
      <c r="W961" s="7"/>
      <c r="X961" s="7"/>
    </row>
    <row r="962" spans="1:24" ht="15.5" x14ac:dyDescent="0.35">
      <c r="A962" s="7"/>
      <c r="B962" s="7"/>
      <c r="C962" s="7"/>
      <c r="D962" s="7"/>
      <c r="E962" s="7"/>
      <c r="F962" s="7"/>
      <c r="G962" s="7"/>
      <c r="H962" s="7"/>
      <c r="I962" s="7"/>
      <c r="J962" s="7"/>
      <c r="K962" s="7"/>
      <c r="L962" s="7"/>
      <c r="M962" s="7"/>
      <c r="N962" s="7"/>
      <c r="O962" s="7"/>
      <c r="P962" s="7"/>
      <c r="Q962" s="7"/>
      <c r="R962" s="7"/>
      <c r="S962" s="117">
        <v>961</v>
      </c>
      <c r="T962" s="118">
        <v>101313327919.71149</v>
      </c>
      <c r="U962" s="7"/>
      <c r="V962" s="7"/>
      <c r="W962" s="7"/>
      <c r="X962" s="7"/>
    </row>
    <row r="963" spans="1:24" ht="15.5" x14ac:dyDescent="0.35">
      <c r="A963" s="7"/>
      <c r="B963" s="7"/>
      <c r="C963" s="7"/>
      <c r="D963" s="7"/>
      <c r="E963" s="7"/>
      <c r="F963" s="7"/>
      <c r="G963" s="7"/>
      <c r="H963" s="7"/>
      <c r="I963" s="7"/>
      <c r="J963" s="7"/>
      <c r="K963" s="7"/>
      <c r="L963" s="7"/>
      <c r="M963" s="7"/>
      <c r="N963" s="7"/>
      <c r="O963" s="7"/>
      <c r="P963" s="7"/>
      <c r="Q963" s="7"/>
      <c r="R963" s="7"/>
      <c r="S963" s="117">
        <v>962</v>
      </c>
      <c r="T963" s="118">
        <v>73340805287.083603</v>
      </c>
      <c r="U963" s="7"/>
      <c r="V963" s="7"/>
      <c r="W963" s="7"/>
      <c r="X963" s="7"/>
    </row>
    <row r="964" spans="1:24" ht="15.5" x14ac:dyDescent="0.35">
      <c r="A964" s="7"/>
      <c r="B964" s="7"/>
      <c r="C964" s="7"/>
      <c r="D964" s="7"/>
      <c r="E964" s="7"/>
      <c r="F964" s="7"/>
      <c r="G964" s="7"/>
      <c r="H964" s="7"/>
      <c r="I964" s="7"/>
      <c r="J964" s="7"/>
      <c r="K964" s="7"/>
      <c r="L964" s="7"/>
      <c r="M964" s="7"/>
      <c r="N964" s="7"/>
      <c r="O964" s="7"/>
      <c r="P964" s="7"/>
      <c r="Q964" s="7"/>
      <c r="R964" s="7"/>
      <c r="S964" s="117">
        <v>963</v>
      </c>
      <c r="T964" s="118">
        <v>70015791821.391113</v>
      </c>
      <c r="U964" s="7"/>
      <c r="V964" s="7"/>
      <c r="W964" s="7"/>
      <c r="X964" s="7"/>
    </row>
    <row r="965" spans="1:24" ht="15.5" x14ac:dyDescent="0.35">
      <c r="A965" s="7"/>
      <c r="B965" s="7"/>
      <c r="C965" s="7"/>
      <c r="D965" s="7"/>
      <c r="E965" s="7"/>
      <c r="F965" s="7"/>
      <c r="G965" s="7"/>
      <c r="H965" s="7"/>
      <c r="I965" s="7"/>
      <c r="J965" s="7"/>
      <c r="K965" s="7"/>
      <c r="L965" s="7"/>
      <c r="M965" s="7"/>
      <c r="N965" s="7"/>
      <c r="O965" s="7"/>
      <c r="P965" s="7"/>
      <c r="Q965" s="7"/>
      <c r="R965" s="7"/>
      <c r="S965" s="117">
        <v>964</v>
      </c>
      <c r="T965" s="118">
        <v>90374954625.561188</v>
      </c>
      <c r="U965" s="7"/>
      <c r="V965" s="7"/>
      <c r="W965" s="7"/>
      <c r="X965" s="7"/>
    </row>
    <row r="966" spans="1:24" ht="15.5" x14ac:dyDescent="0.35">
      <c r="A966" s="7"/>
      <c r="B966" s="7"/>
      <c r="C966" s="7"/>
      <c r="D966" s="7"/>
      <c r="E966" s="7"/>
      <c r="F966" s="7"/>
      <c r="G966" s="7"/>
      <c r="H966" s="7"/>
      <c r="I966" s="7"/>
      <c r="J966" s="7"/>
      <c r="K966" s="7"/>
      <c r="L966" s="7"/>
      <c r="M966" s="7"/>
      <c r="N966" s="7"/>
      <c r="O966" s="7"/>
      <c r="P966" s="7"/>
      <c r="Q966" s="7"/>
      <c r="R966" s="7"/>
      <c r="S966" s="117">
        <v>965</v>
      </c>
      <c r="T966" s="118">
        <v>66937246694.745117</v>
      </c>
      <c r="U966" s="7"/>
      <c r="V966" s="7"/>
      <c r="W966" s="7"/>
      <c r="X966" s="7"/>
    </row>
    <row r="967" spans="1:24" ht="15.5" x14ac:dyDescent="0.35">
      <c r="A967" s="7"/>
      <c r="B967" s="7"/>
      <c r="C967" s="7"/>
      <c r="D967" s="7"/>
      <c r="E967" s="7"/>
      <c r="F967" s="7"/>
      <c r="G967" s="7"/>
      <c r="H967" s="7"/>
      <c r="I967" s="7"/>
      <c r="J967" s="7"/>
      <c r="K967" s="7"/>
      <c r="L967" s="7"/>
      <c r="M967" s="7"/>
      <c r="N967" s="7"/>
      <c r="O967" s="7"/>
      <c r="P967" s="7"/>
      <c r="Q967" s="7"/>
      <c r="R967" s="7"/>
      <c r="S967" s="117">
        <v>966</v>
      </c>
      <c r="T967" s="118">
        <v>91393397578.003448</v>
      </c>
      <c r="U967" s="7"/>
      <c r="V967" s="7"/>
      <c r="W967" s="7"/>
      <c r="X967" s="7"/>
    </row>
    <row r="968" spans="1:24" ht="15.5" x14ac:dyDescent="0.35">
      <c r="A968" s="7"/>
      <c r="B968" s="7"/>
      <c r="C968" s="7"/>
      <c r="D968" s="7"/>
      <c r="E968" s="7"/>
      <c r="F968" s="7"/>
      <c r="G968" s="7"/>
      <c r="H968" s="7"/>
      <c r="I968" s="7"/>
      <c r="J968" s="7"/>
      <c r="K968" s="7"/>
      <c r="L968" s="7"/>
      <c r="M968" s="7"/>
      <c r="N968" s="7"/>
      <c r="O968" s="7"/>
      <c r="P968" s="7"/>
      <c r="Q968" s="7"/>
      <c r="R968" s="7"/>
      <c r="S968" s="117">
        <v>967</v>
      </c>
      <c r="T968" s="118">
        <v>69107369591.766342</v>
      </c>
      <c r="U968" s="7"/>
      <c r="V968" s="7"/>
      <c r="W968" s="7"/>
      <c r="X968" s="7"/>
    </row>
    <row r="969" spans="1:24" ht="15.5" x14ac:dyDescent="0.35">
      <c r="A969" s="7"/>
      <c r="B969" s="7"/>
      <c r="C969" s="7"/>
      <c r="D969" s="7"/>
      <c r="E969" s="7"/>
      <c r="F969" s="7"/>
      <c r="G969" s="7"/>
      <c r="H969" s="7"/>
      <c r="I969" s="7"/>
      <c r="J969" s="7"/>
      <c r="K969" s="7"/>
      <c r="L969" s="7"/>
      <c r="M969" s="7"/>
      <c r="N969" s="7"/>
      <c r="O969" s="7"/>
      <c r="P969" s="7"/>
      <c r="Q969" s="7"/>
      <c r="R969" s="7"/>
      <c r="S969" s="117">
        <v>968</v>
      </c>
      <c r="T969" s="118">
        <v>75781647169.269852</v>
      </c>
      <c r="U969" s="7"/>
      <c r="V969" s="7"/>
      <c r="W969" s="7"/>
      <c r="X969" s="7"/>
    </row>
    <row r="970" spans="1:24" ht="15.5" x14ac:dyDescent="0.35">
      <c r="A970" s="7"/>
      <c r="B970" s="7"/>
      <c r="C970" s="7"/>
      <c r="D970" s="7"/>
      <c r="E970" s="7"/>
      <c r="F970" s="7"/>
      <c r="G970" s="7"/>
      <c r="H970" s="7"/>
      <c r="I970" s="7"/>
      <c r="J970" s="7"/>
      <c r="K970" s="7"/>
      <c r="L970" s="7"/>
      <c r="M970" s="7"/>
      <c r="N970" s="7"/>
      <c r="O970" s="7"/>
      <c r="P970" s="7"/>
      <c r="Q970" s="7"/>
      <c r="R970" s="7"/>
      <c r="S970" s="117">
        <v>969</v>
      </c>
      <c r="T970" s="118">
        <v>125970331815.19313</v>
      </c>
      <c r="U970" s="7"/>
      <c r="V970" s="7"/>
      <c r="W970" s="7"/>
      <c r="X970" s="7"/>
    </row>
    <row r="971" spans="1:24" ht="15.5" x14ac:dyDescent="0.35">
      <c r="A971" s="7"/>
      <c r="B971" s="7"/>
      <c r="C971" s="7"/>
      <c r="D971" s="7"/>
      <c r="E971" s="7"/>
      <c r="F971" s="7"/>
      <c r="G971" s="7"/>
      <c r="H971" s="7"/>
      <c r="I971" s="7"/>
      <c r="J971" s="7"/>
      <c r="K971" s="7"/>
      <c r="L971" s="7"/>
      <c r="M971" s="7"/>
      <c r="N971" s="7"/>
      <c r="O971" s="7"/>
      <c r="P971" s="7"/>
      <c r="Q971" s="7"/>
      <c r="R971" s="7"/>
      <c r="S971" s="117">
        <v>970</v>
      </c>
      <c r="T971" s="118">
        <v>144014642959.07001</v>
      </c>
      <c r="U971" s="7"/>
      <c r="V971" s="7"/>
      <c r="W971" s="7"/>
      <c r="X971" s="7"/>
    </row>
    <row r="972" spans="1:24" ht="15.5" x14ac:dyDescent="0.35">
      <c r="A972" s="7"/>
      <c r="B972" s="7"/>
      <c r="C972" s="7"/>
      <c r="D972" s="7"/>
      <c r="E972" s="7"/>
      <c r="F972" s="7"/>
      <c r="G972" s="7"/>
      <c r="H972" s="7"/>
      <c r="I972" s="7"/>
      <c r="J972" s="7"/>
      <c r="K972" s="7"/>
      <c r="L972" s="7"/>
      <c r="M972" s="7"/>
      <c r="N972" s="7"/>
      <c r="O972" s="7"/>
      <c r="P972" s="7"/>
      <c r="Q972" s="7"/>
      <c r="R972" s="7"/>
      <c r="S972" s="117">
        <v>971</v>
      </c>
      <c r="T972" s="118">
        <v>116958536831.36539</v>
      </c>
      <c r="U972" s="7"/>
      <c r="V972" s="7"/>
      <c r="W972" s="7"/>
      <c r="X972" s="7"/>
    </row>
    <row r="973" spans="1:24" ht="15.5" x14ac:dyDescent="0.35">
      <c r="A973" s="7"/>
      <c r="B973" s="7"/>
      <c r="C973" s="7"/>
      <c r="D973" s="7"/>
      <c r="E973" s="7"/>
      <c r="F973" s="7"/>
      <c r="G973" s="7"/>
      <c r="H973" s="7"/>
      <c r="I973" s="7"/>
      <c r="J973" s="7"/>
      <c r="K973" s="7"/>
      <c r="L973" s="7"/>
      <c r="M973" s="7"/>
      <c r="N973" s="7"/>
      <c r="O973" s="7"/>
      <c r="P973" s="7"/>
      <c r="Q973" s="7"/>
      <c r="R973" s="7"/>
      <c r="S973" s="117">
        <v>972</v>
      </c>
      <c r="T973" s="118">
        <v>112519529339.07471</v>
      </c>
      <c r="U973" s="7"/>
      <c r="V973" s="7"/>
      <c r="W973" s="7"/>
      <c r="X973" s="7"/>
    </row>
    <row r="974" spans="1:24" ht="15.5" x14ac:dyDescent="0.35">
      <c r="A974" s="7"/>
      <c r="B974" s="7"/>
      <c r="C974" s="7"/>
      <c r="D974" s="7"/>
      <c r="E974" s="7"/>
      <c r="F974" s="7"/>
      <c r="G974" s="7"/>
      <c r="H974" s="7"/>
      <c r="I974" s="7"/>
      <c r="J974" s="7"/>
      <c r="K974" s="7"/>
      <c r="L974" s="7"/>
      <c r="M974" s="7"/>
      <c r="N974" s="7"/>
      <c r="O974" s="7"/>
      <c r="P974" s="7"/>
      <c r="Q974" s="7"/>
      <c r="R974" s="7"/>
      <c r="S974" s="117">
        <v>973</v>
      </c>
      <c r="T974" s="118">
        <v>96022543025.253189</v>
      </c>
      <c r="U974" s="7"/>
      <c r="V974" s="7"/>
      <c r="W974" s="7"/>
      <c r="X974" s="7"/>
    </row>
    <row r="975" spans="1:24" ht="15.5" x14ac:dyDescent="0.35">
      <c r="A975" s="7"/>
      <c r="B975" s="7"/>
      <c r="C975" s="7"/>
      <c r="D975" s="7"/>
      <c r="E975" s="7"/>
      <c r="F975" s="7"/>
      <c r="G975" s="7"/>
      <c r="H975" s="7"/>
      <c r="I975" s="7"/>
      <c r="J975" s="7"/>
      <c r="K975" s="7"/>
      <c r="L975" s="7"/>
      <c r="M975" s="7"/>
      <c r="N975" s="7"/>
      <c r="O975" s="7"/>
      <c r="P975" s="7"/>
      <c r="Q975" s="7"/>
      <c r="R975" s="7"/>
      <c r="S975" s="117">
        <v>974</v>
      </c>
      <c r="T975" s="118">
        <v>73059906335.129471</v>
      </c>
      <c r="U975" s="7"/>
      <c r="V975" s="7"/>
      <c r="W975" s="7"/>
      <c r="X975" s="7"/>
    </row>
    <row r="976" spans="1:24" ht="15.5" x14ac:dyDescent="0.35">
      <c r="A976" s="7"/>
      <c r="B976" s="7"/>
      <c r="C976" s="7"/>
      <c r="D976" s="7"/>
      <c r="E976" s="7"/>
      <c r="F976" s="7"/>
      <c r="G976" s="7"/>
      <c r="H976" s="7"/>
      <c r="I976" s="7"/>
      <c r="J976" s="7"/>
      <c r="K976" s="7"/>
      <c r="L976" s="7"/>
      <c r="M976" s="7"/>
      <c r="N976" s="7"/>
      <c r="O976" s="7"/>
      <c r="P976" s="7"/>
      <c r="Q976" s="7"/>
      <c r="R976" s="7"/>
      <c r="S976" s="117">
        <v>975</v>
      </c>
      <c r="T976" s="118">
        <v>79521645452.731323</v>
      </c>
      <c r="U976" s="7"/>
      <c r="V976" s="7"/>
      <c r="W976" s="7"/>
      <c r="X976" s="7"/>
    </row>
    <row r="977" spans="1:24" ht="15.5" x14ac:dyDescent="0.35">
      <c r="A977" s="7"/>
      <c r="B977" s="7"/>
      <c r="C977" s="7"/>
      <c r="D977" s="7"/>
      <c r="E977" s="7"/>
      <c r="F977" s="7"/>
      <c r="G977" s="7"/>
      <c r="H977" s="7"/>
      <c r="I977" s="7"/>
      <c r="J977" s="7"/>
      <c r="K977" s="7"/>
      <c r="L977" s="7"/>
      <c r="M977" s="7"/>
      <c r="N977" s="7"/>
      <c r="O977" s="7"/>
      <c r="P977" s="7"/>
      <c r="Q977" s="7"/>
      <c r="R977" s="7"/>
      <c r="S977" s="117">
        <v>976</v>
      </c>
      <c r="T977" s="118">
        <v>96911717023.189026</v>
      </c>
      <c r="U977" s="7"/>
      <c r="V977" s="7"/>
      <c r="W977" s="7"/>
      <c r="X977" s="7"/>
    </row>
    <row r="978" spans="1:24" ht="15.5" x14ac:dyDescent="0.35">
      <c r="A978" s="7"/>
      <c r="B978" s="7"/>
      <c r="C978" s="7"/>
      <c r="D978" s="7"/>
      <c r="E978" s="7"/>
      <c r="F978" s="7"/>
      <c r="G978" s="7"/>
      <c r="H978" s="7"/>
      <c r="I978" s="7"/>
      <c r="J978" s="7"/>
      <c r="K978" s="7"/>
      <c r="L978" s="7"/>
      <c r="M978" s="7"/>
      <c r="N978" s="7"/>
      <c r="O978" s="7"/>
      <c r="P978" s="7"/>
      <c r="Q978" s="7"/>
      <c r="R978" s="7"/>
      <c r="S978" s="117">
        <v>977</v>
      </c>
      <c r="T978" s="118">
        <v>65017874727.690628</v>
      </c>
      <c r="U978" s="7"/>
      <c r="V978" s="7"/>
      <c r="W978" s="7"/>
      <c r="X978" s="7"/>
    </row>
    <row r="979" spans="1:24" ht="15.5" x14ac:dyDescent="0.35">
      <c r="A979" s="7"/>
      <c r="B979" s="7"/>
      <c r="C979" s="7"/>
      <c r="D979" s="7"/>
      <c r="E979" s="7"/>
      <c r="F979" s="7"/>
      <c r="G979" s="7"/>
      <c r="H979" s="7"/>
      <c r="I979" s="7"/>
      <c r="J979" s="7"/>
      <c r="K979" s="7"/>
      <c r="L979" s="7"/>
      <c r="M979" s="7"/>
      <c r="N979" s="7"/>
      <c r="O979" s="7"/>
      <c r="P979" s="7"/>
      <c r="Q979" s="7"/>
      <c r="R979" s="7"/>
      <c r="S979" s="117">
        <v>978</v>
      </c>
      <c r="T979" s="118">
        <v>89410883339.959579</v>
      </c>
      <c r="U979" s="7"/>
      <c r="V979" s="7"/>
      <c r="W979" s="7"/>
      <c r="X979" s="7"/>
    </row>
    <row r="980" spans="1:24" ht="15.5" x14ac:dyDescent="0.35">
      <c r="A980" s="7"/>
      <c r="B980" s="7"/>
      <c r="C980" s="7"/>
      <c r="D980" s="7"/>
      <c r="E980" s="7"/>
      <c r="F980" s="7"/>
      <c r="G980" s="7"/>
      <c r="H980" s="7"/>
      <c r="I980" s="7"/>
      <c r="J980" s="7"/>
      <c r="K980" s="7"/>
      <c r="L980" s="7"/>
      <c r="M980" s="7"/>
      <c r="N980" s="7"/>
      <c r="O980" s="7"/>
      <c r="P980" s="7"/>
      <c r="Q980" s="7"/>
      <c r="R980" s="7"/>
      <c r="S980" s="117">
        <v>979</v>
      </c>
      <c r="T980" s="118">
        <v>224833337137.89368</v>
      </c>
      <c r="U980" s="7"/>
      <c r="V980" s="7"/>
      <c r="W980" s="7"/>
      <c r="X980" s="7"/>
    </row>
    <row r="981" spans="1:24" ht="15.5" x14ac:dyDescent="0.35">
      <c r="A981" s="7"/>
      <c r="B981" s="7"/>
      <c r="C981" s="7"/>
      <c r="D981" s="7"/>
      <c r="E981" s="7"/>
      <c r="F981" s="7"/>
      <c r="G981" s="7"/>
      <c r="H981" s="7"/>
      <c r="I981" s="7"/>
      <c r="J981" s="7"/>
      <c r="K981" s="7"/>
      <c r="L981" s="7"/>
      <c r="M981" s="7"/>
      <c r="N981" s="7"/>
      <c r="O981" s="7"/>
      <c r="P981" s="7"/>
      <c r="Q981" s="7"/>
      <c r="R981" s="7"/>
      <c r="S981" s="117">
        <v>980</v>
      </c>
      <c r="T981" s="118">
        <v>77688815309.343582</v>
      </c>
      <c r="U981" s="7"/>
      <c r="V981" s="7"/>
      <c r="W981" s="7"/>
      <c r="X981" s="7"/>
    </row>
    <row r="982" spans="1:24" ht="15.5" x14ac:dyDescent="0.35">
      <c r="A982" s="7"/>
      <c r="B982" s="7"/>
      <c r="C982" s="7"/>
      <c r="D982" s="7"/>
      <c r="E982" s="7"/>
      <c r="F982" s="7"/>
      <c r="G982" s="7"/>
      <c r="H982" s="7"/>
      <c r="I982" s="7"/>
      <c r="J982" s="7"/>
      <c r="K982" s="7"/>
      <c r="L982" s="7"/>
      <c r="M982" s="7"/>
      <c r="N982" s="7"/>
      <c r="O982" s="7"/>
      <c r="P982" s="7"/>
      <c r="Q982" s="7"/>
      <c r="R982" s="7"/>
      <c r="S982" s="117">
        <v>981</v>
      </c>
      <c r="T982" s="118">
        <v>103797196488.50981</v>
      </c>
      <c r="U982" s="7"/>
      <c r="V982" s="7"/>
      <c r="W982" s="7"/>
      <c r="X982" s="7"/>
    </row>
    <row r="983" spans="1:24" ht="15.5" x14ac:dyDescent="0.35">
      <c r="A983" s="7"/>
      <c r="B983" s="7"/>
      <c r="C983" s="7"/>
      <c r="D983" s="7"/>
      <c r="E983" s="7"/>
      <c r="F983" s="7"/>
      <c r="G983" s="7"/>
      <c r="H983" s="7"/>
      <c r="I983" s="7"/>
      <c r="J983" s="7"/>
      <c r="K983" s="7"/>
      <c r="L983" s="7"/>
      <c r="M983" s="7"/>
      <c r="N983" s="7"/>
      <c r="O983" s="7"/>
      <c r="P983" s="7"/>
      <c r="Q983" s="7"/>
      <c r="R983" s="7"/>
      <c r="S983" s="117">
        <v>982</v>
      </c>
      <c r="T983" s="118">
        <v>97140235939.310791</v>
      </c>
      <c r="U983" s="7"/>
      <c r="V983" s="7"/>
      <c r="W983" s="7"/>
      <c r="X983" s="7"/>
    </row>
    <row r="984" spans="1:24" ht="15.5" x14ac:dyDescent="0.35">
      <c r="A984" s="7"/>
      <c r="B984" s="7"/>
      <c r="C984" s="7"/>
      <c r="D984" s="7"/>
      <c r="E984" s="7"/>
      <c r="F984" s="7"/>
      <c r="G984" s="7"/>
      <c r="H984" s="7"/>
      <c r="I984" s="7"/>
      <c r="J984" s="7"/>
      <c r="K984" s="7"/>
      <c r="L984" s="7"/>
      <c r="M984" s="7"/>
      <c r="N984" s="7"/>
      <c r="O984" s="7"/>
      <c r="P984" s="7"/>
      <c r="Q984" s="7"/>
      <c r="R984" s="7"/>
      <c r="S984" s="117">
        <v>983</v>
      </c>
      <c r="T984" s="118">
        <v>86463976274.783875</v>
      </c>
      <c r="U984" s="7"/>
      <c r="V984" s="7"/>
      <c r="W984" s="7"/>
      <c r="X984" s="7"/>
    </row>
    <row r="985" spans="1:24" ht="15.5" x14ac:dyDescent="0.35">
      <c r="A985" s="7"/>
      <c r="B985" s="7"/>
      <c r="C985" s="7"/>
      <c r="D985" s="7"/>
      <c r="E985" s="7"/>
      <c r="F985" s="7"/>
      <c r="G985" s="7"/>
      <c r="H985" s="7"/>
      <c r="I985" s="7"/>
      <c r="J985" s="7"/>
      <c r="K985" s="7"/>
      <c r="L985" s="7"/>
      <c r="M985" s="7"/>
      <c r="N985" s="7"/>
      <c r="O985" s="7"/>
      <c r="P985" s="7"/>
      <c r="Q985" s="7"/>
      <c r="R985" s="7"/>
      <c r="S985" s="117">
        <v>984</v>
      </c>
      <c r="T985" s="118">
        <v>74738178096.605072</v>
      </c>
      <c r="U985" s="7"/>
      <c r="V985" s="7"/>
      <c r="W985" s="7"/>
      <c r="X985" s="7"/>
    </row>
    <row r="986" spans="1:24" ht="15.5" x14ac:dyDescent="0.35">
      <c r="A986" s="7"/>
      <c r="B986" s="7"/>
      <c r="C986" s="7"/>
      <c r="D986" s="7"/>
      <c r="E986" s="7"/>
      <c r="F986" s="7"/>
      <c r="G986" s="7"/>
      <c r="H986" s="7"/>
      <c r="I986" s="7"/>
      <c r="J986" s="7"/>
      <c r="K986" s="7"/>
      <c r="L986" s="7"/>
      <c r="M986" s="7"/>
      <c r="N986" s="7"/>
      <c r="O986" s="7"/>
      <c r="P986" s="7"/>
      <c r="Q986" s="7"/>
      <c r="R986" s="7"/>
      <c r="S986" s="117">
        <v>985</v>
      </c>
      <c r="T986" s="118">
        <v>61244644437.696541</v>
      </c>
      <c r="U986" s="7"/>
      <c r="V986" s="7"/>
      <c r="W986" s="7"/>
      <c r="X986" s="7"/>
    </row>
    <row r="987" spans="1:24" ht="15.5" x14ac:dyDescent="0.35">
      <c r="A987" s="7"/>
      <c r="B987" s="7"/>
      <c r="C987" s="7"/>
      <c r="D987" s="7"/>
      <c r="E987" s="7"/>
      <c r="F987" s="7"/>
      <c r="G987" s="7"/>
      <c r="H987" s="7"/>
      <c r="I987" s="7"/>
      <c r="J987" s="7"/>
      <c r="K987" s="7"/>
      <c r="L987" s="7"/>
      <c r="M987" s="7"/>
      <c r="N987" s="7"/>
      <c r="O987" s="7"/>
      <c r="P987" s="7"/>
      <c r="Q987" s="7"/>
      <c r="R987" s="7"/>
      <c r="S987" s="117">
        <v>986</v>
      </c>
      <c r="T987" s="118">
        <v>65364267590.219879</v>
      </c>
      <c r="U987" s="7"/>
      <c r="V987" s="7"/>
      <c r="W987" s="7"/>
      <c r="X987" s="7"/>
    </row>
    <row r="988" spans="1:24" ht="15.5" x14ac:dyDescent="0.35">
      <c r="A988" s="7"/>
      <c r="B988" s="7"/>
      <c r="C988" s="7"/>
      <c r="D988" s="7"/>
      <c r="E988" s="7"/>
      <c r="F988" s="7"/>
      <c r="G988" s="7"/>
      <c r="H988" s="7"/>
      <c r="I988" s="7"/>
      <c r="J988" s="7"/>
      <c r="K988" s="7"/>
      <c r="L988" s="7"/>
      <c r="M988" s="7"/>
      <c r="N988" s="7"/>
      <c r="O988" s="7"/>
      <c r="P988" s="7"/>
      <c r="Q988" s="7"/>
      <c r="R988" s="7"/>
      <c r="S988" s="117">
        <v>987</v>
      </c>
      <c r="T988" s="118">
        <v>91542924242.247284</v>
      </c>
      <c r="U988" s="7"/>
      <c r="V988" s="7"/>
      <c r="W988" s="7"/>
      <c r="X988" s="7"/>
    </row>
    <row r="989" spans="1:24" ht="15.5" x14ac:dyDescent="0.35">
      <c r="A989" s="7"/>
      <c r="B989" s="7"/>
      <c r="C989" s="7"/>
      <c r="D989" s="7"/>
      <c r="E989" s="7"/>
      <c r="F989" s="7"/>
      <c r="G989" s="7"/>
      <c r="H989" s="7"/>
      <c r="I989" s="7"/>
      <c r="J989" s="7"/>
      <c r="K989" s="7"/>
      <c r="L989" s="7"/>
      <c r="M989" s="7"/>
      <c r="N989" s="7"/>
      <c r="O989" s="7"/>
      <c r="P989" s="7"/>
      <c r="Q989" s="7"/>
      <c r="R989" s="7"/>
      <c r="S989" s="117">
        <v>988</v>
      </c>
      <c r="T989" s="118">
        <v>111451709704.99362</v>
      </c>
      <c r="U989" s="7"/>
      <c r="V989" s="7"/>
      <c r="W989" s="7"/>
      <c r="X989" s="7"/>
    </row>
    <row r="990" spans="1:24" ht="15.5" x14ac:dyDescent="0.35">
      <c r="A990" s="7"/>
      <c r="B990" s="7"/>
      <c r="C990" s="7"/>
      <c r="D990" s="7"/>
      <c r="E990" s="7"/>
      <c r="F990" s="7"/>
      <c r="G990" s="7"/>
      <c r="H990" s="7"/>
      <c r="I990" s="7"/>
      <c r="J990" s="7"/>
      <c r="K990" s="7"/>
      <c r="L990" s="7"/>
      <c r="M990" s="7"/>
      <c r="N990" s="7"/>
      <c r="O990" s="7"/>
      <c r="P990" s="7"/>
      <c r="Q990" s="7"/>
      <c r="R990" s="7"/>
      <c r="S990" s="117">
        <v>989</v>
      </c>
      <c r="T990" s="118">
        <v>99430600937.99379</v>
      </c>
      <c r="U990" s="7"/>
      <c r="V990" s="7"/>
      <c r="W990" s="7"/>
      <c r="X990" s="7"/>
    </row>
    <row r="991" spans="1:24" ht="15.5" x14ac:dyDescent="0.35">
      <c r="A991" s="7"/>
      <c r="B991" s="7"/>
      <c r="C991" s="7"/>
      <c r="D991" s="7"/>
      <c r="E991" s="7"/>
      <c r="F991" s="7"/>
      <c r="G991" s="7"/>
      <c r="H991" s="7"/>
      <c r="I991" s="7"/>
      <c r="J991" s="7"/>
      <c r="K991" s="7"/>
      <c r="L991" s="7"/>
      <c r="M991" s="7"/>
      <c r="N991" s="7"/>
      <c r="O991" s="7"/>
      <c r="P991" s="7"/>
      <c r="Q991" s="7"/>
      <c r="R991" s="7"/>
      <c r="S991" s="117">
        <v>990</v>
      </c>
      <c r="T991" s="118">
        <v>108391909347.05444</v>
      </c>
      <c r="U991" s="7"/>
      <c r="V991" s="7"/>
      <c r="W991" s="7"/>
      <c r="X991" s="7"/>
    </row>
    <row r="992" spans="1:24" ht="15.5" x14ac:dyDescent="0.35">
      <c r="A992" s="7"/>
      <c r="B992" s="7"/>
      <c r="C992" s="7"/>
      <c r="D992" s="7"/>
      <c r="E992" s="7"/>
      <c r="F992" s="7"/>
      <c r="G992" s="7"/>
      <c r="H992" s="7"/>
      <c r="I992" s="7"/>
      <c r="J992" s="7"/>
      <c r="K992" s="7"/>
      <c r="L992" s="7"/>
      <c r="M992" s="7"/>
      <c r="N992" s="7"/>
      <c r="O992" s="7"/>
      <c r="P992" s="7"/>
      <c r="Q992" s="7"/>
      <c r="R992" s="7"/>
      <c r="S992" s="117">
        <v>991</v>
      </c>
      <c r="T992" s="118">
        <v>115502173441.02785</v>
      </c>
      <c r="U992" s="7"/>
      <c r="V992" s="7"/>
      <c r="W992" s="7"/>
      <c r="X992" s="7"/>
    </row>
    <row r="993" spans="1:24" ht="15.5" x14ac:dyDescent="0.35">
      <c r="A993" s="7"/>
      <c r="B993" s="7"/>
      <c r="C993" s="7"/>
      <c r="D993" s="7"/>
      <c r="E993" s="7"/>
      <c r="F993" s="7"/>
      <c r="G993" s="7"/>
      <c r="H993" s="7"/>
      <c r="I993" s="7"/>
      <c r="J993" s="7"/>
      <c r="K993" s="7"/>
      <c r="L993" s="7"/>
      <c r="M993" s="7"/>
      <c r="N993" s="7"/>
      <c r="O993" s="7"/>
      <c r="P993" s="7"/>
      <c r="Q993" s="7"/>
      <c r="R993" s="7"/>
      <c r="S993" s="117">
        <v>992</v>
      </c>
      <c r="T993" s="118">
        <v>79143682817.5392</v>
      </c>
      <c r="U993" s="7"/>
      <c r="V993" s="7"/>
      <c r="W993" s="7"/>
      <c r="X993" s="7"/>
    </row>
    <row r="994" spans="1:24" ht="15.5" x14ac:dyDescent="0.35">
      <c r="A994" s="7"/>
      <c r="B994" s="7"/>
      <c r="C994" s="7"/>
      <c r="D994" s="7"/>
      <c r="E994" s="7"/>
      <c r="F994" s="7"/>
      <c r="G994" s="7"/>
      <c r="H994" s="7"/>
      <c r="I994" s="7"/>
      <c r="J994" s="7"/>
      <c r="K994" s="7"/>
      <c r="L994" s="7"/>
      <c r="M994" s="7"/>
      <c r="N994" s="7"/>
      <c r="O994" s="7"/>
      <c r="P994" s="7"/>
      <c r="Q994" s="7"/>
      <c r="R994" s="7"/>
      <c r="S994" s="117">
        <v>993</v>
      </c>
      <c r="T994" s="118">
        <v>54399451350.004227</v>
      </c>
      <c r="U994" s="7"/>
      <c r="V994" s="7"/>
      <c r="W994" s="7"/>
      <c r="X994" s="7"/>
    </row>
    <row r="995" spans="1:24" ht="15.5" x14ac:dyDescent="0.35">
      <c r="A995" s="7"/>
      <c r="B995" s="7"/>
      <c r="C995" s="7"/>
      <c r="D995" s="7"/>
      <c r="E995" s="7"/>
      <c r="F995" s="7"/>
      <c r="G995" s="7"/>
      <c r="H995" s="7"/>
      <c r="I995" s="7"/>
      <c r="J995" s="7"/>
      <c r="K995" s="7"/>
      <c r="L995" s="7"/>
      <c r="M995" s="7"/>
      <c r="N995" s="7"/>
      <c r="O995" s="7"/>
      <c r="P995" s="7"/>
      <c r="Q995" s="7"/>
      <c r="R995" s="7"/>
      <c r="S995" s="117">
        <v>994</v>
      </c>
      <c r="T995" s="118">
        <v>100841708394.47952</v>
      </c>
      <c r="U995" s="7"/>
      <c r="V995" s="7"/>
      <c r="W995" s="7"/>
      <c r="X995" s="7"/>
    </row>
    <row r="996" spans="1:24" ht="15.5" x14ac:dyDescent="0.35">
      <c r="A996" s="7"/>
      <c r="B996" s="7"/>
      <c r="C996" s="7"/>
      <c r="D996" s="7"/>
      <c r="E996" s="7"/>
      <c r="F996" s="7"/>
      <c r="G996" s="7"/>
      <c r="H996" s="7"/>
      <c r="I996" s="7"/>
      <c r="J996" s="7"/>
      <c r="K996" s="7"/>
      <c r="L996" s="7"/>
      <c r="M996" s="7"/>
      <c r="N996" s="7"/>
      <c r="O996" s="7"/>
      <c r="P996" s="7"/>
      <c r="Q996" s="7"/>
      <c r="R996" s="7"/>
      <c r="S996" s="117">
        <v>995</v>
      </c>
      <c r="T996" s="118">
        <v>97565351631.871307</v>
      </c>
      <c r="U996" s="7"/>
      <c r="V996" s="7"/>
      <c r="W996" s="7"/>
      <c r="X996" s="7"/>
    </row>
    <row r="997" spans="1:24" ht="15.5" x14ac:dyDescent="0.35">
      <c r="A997" s="7"/>
      <c r="B997" s="7"/>
      <c r="C997" s="7"/>
      <c r="D997" s="7"/>
      <c r="E997" s="7"/>
      <c r="F997" s="7"/>
      <c r="G997" s="7"/>
      <c r="H997" s="7"/>
      <c r="I997" s="7"/>
      <c r="J997" s="7"/>
      <c r="K997" s="7"/>
      <c r="L997" s="7"/>
      <c r="M997" s="7"/>
      <c r="N997" s="7"/>
      <c r="O997" s="7"/>
      <c r="P997" s="7"/>
      <c r="Q997" s="7"/>
      <c r="R997" s="7"/>
      <c r="S997" s="117">
        <v>996</v>
      </c>
      <c r="T997" s="118">
        <v>171743327797.65262</v>
      </c>
      <c r="U997" s="7"/>
      <c r="V997" s="7"/>
      <c r="W997" s="7"/>
      <c r="X997" s="7"/>
    </row>
    <row r="998" spans="1:24" ht="15.5" x14ac:dyDescent="0.35">
      <c r="A998" s="7"/>
      <c r="B998" s="7"/>
      <c r="C998" s="7"/>
      <c r="D998" s="7"/>
      <c r="E998" s="7"/>
      <c r="F998" s="7"/>
      <c r="G998" s="7"/>
      <c r="H998" s="7"/>
      <c r="I998" s="7"/>
      <c r="J998" s="7"/>
      <c r="K998" s="7"/>
      <c r="L998" s="7"/>
      <c r="M998" s="7"/>
      <c r="N998" s="7"/>
      <c r="O998" s="7"/>
      <c r="P998" s="7"/>
      <c r="Q998" s="7"/>
      <c r="R998" s="7"/>
      <c r="S998" s="117">
        <v>997</v>
      </c>
      <c r="T998" s="118">
        <v>102850748025.5607</v>
      </c>
      <c r="U998" s="7"/>
      <c r="V998" s="7"/>
      <c r="W998" s="7"/>
      <c r="X998" s="7"/>
    </row>
    <row r="999" spans="1:24" ht="15.5" x14ac:dyDescent="0.35">
      <c r="C999" s="7"/>
      <c r="D999" s="7"/>
      <c r="E999" s="7"/>
      <c r="F999" s="7"/>
      <c r="G999" s="7"/>
      <c r="H999" s="7"/>
      <c r="I999" s="7"/>
      <c r="J999" s="7"/>
      <c r="K999" s="7"/>
      <c r="L999" s="7"/>
      <c r="M999" s="7"/>
      <c r="N999" s="7"/>
      <c r="O999" s="7"/>
      <c r="P999" s="7"/>
      <c r="Q999" s="7"/>
      <c r="R999" s="7"/>
      <c r="S999" s="117">
        <v>998</v>
      </c>
      <c r="T999" s="118">
        <v>96268932440.612122</v>
      </c>
      <c r="U999" s="7"/>
      <c r="V999" s="7"/>
      <c r="W999" s="7"/>
      <c r="X999" s="7"/>
    </row>
    <row r="1000" spans="1:24" ht="15.5" x14ac:dyDescent="0.35">
      <c r="C1000" s="7"/>
      <c r="D1000" s="7"/>
      <c r="E1000" s="7"/>
      <c r="F1000" s="7"/>
      <c r="G1000" s="7"/>
      <c r="H1000" s="7"/>
      <c r="I1000" s="7"/>
      <c r="J1000" s="7"/>
      <c r="K1000" s="7"/>
      <c r="L1000" s="7"/>
      <c r="M1000" s="7"/>
      <c r="N1000" s="7"/>
      <c r="O1000" s="7"/>
      <c r="P1000" s="7"/>
      <c r="Q1000" s="7"/>
      <c r="R1000" s="7"/>
      <c r="S1000" s="117">
        <v>999</v>
      </c>
      <c r="T1000" s="118">
        <v>179743068597.86255</v>
      </c>
      <c r="U1000" s="7"/>
      <c r="V1000" s="7"/>
      <c r="W1000" s="7"/>
      <c r="X1000" s="7"/>
    </row>
    <row r="1001" spans="1:24" ht="15.5" x14ac:dyDescent="0.35">
      <c r="C1001" s="7"/>
      <c r="D1001" s="7"/>
      <c r="E1001" s="7"/>
      <c r="F1001" s="7"/>
      <c r="G1001" s="7"/>
      <c r="H1001" s="7"/>
      <c r="I1001" s="7"/>
      <c r="J1001" s="7"/>
      <c r="K1001" s="7"/>
      <c r="L1001" s="7"/>
      <c r="M1001" s="7"/>
      <c r="N1001" s="7"/>
      <c r="O1001" s="7"/>
      <c r="P1001" s="7"/>
      <c r="Q1001" s="7"/>
      <c r="R1001" s="7"/>
      <c r="S1001" s="117">
        <v>1000</v>
      </c>
      <c r="T1001" s="118">
        <v>159109439489.25879</v>
      </c>
      <c r="U1001" s="7"/>
    </row>
  </sheetData>
  <mergeCells count="4">
    <mergeCell ref="A1:B1"/>
    <mergeCell ref="V1:W1"/>
    <mergeCell ref="A5:B5"/>
    <mergeCell ref="A9:B9"/>
  </mergeCells>
  <pageMargins left="0.7" right="0.7" top="0.75" bottom="0.75" header="0.3" footer="0.3"/>
  <pageSetup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M1008"/>
  <sheetViews>
    <sheetView topLeftCell="A56" zoomScale="42" zoomScaleNormal="85" workbookViewId="0">
      <selection activeCell="B14" sqref="B14"/>
    </sheetView>
  </sheetViews>
  <sheetFormatPr defaultColWidth="12.54296875" defaultRowHeight="12.5" x14ac:dyDescent="0.25"/>
  <cols>
    <col min="1" max="1" width="26.453125" bestFit="1" customWidth="1"/>
    <col min="2" max="2" width="79.81640625" bestFit="1" customWidth="1"/>
    <col min="3" max="3" width="57.1796875" bestFit="1" customWidth="1"/>
    <col min="4" max="4" width="101.81640625" bestFit="1" customWidth="1"/>
    <col min="5" max="5" width="64.81640625" bestFit="1" customWidth="1"/>
    <col min="6" max="6" width="11.453125" bestFit="1" customWidth="1"/>
    <col min="7" max="7" width="57.81640625" bestFit="1" customWidth="1"/>
    <col min="8" max="8" width="58.26953125" bestFit="1" customWidth="1"/>
    <col min="9" max="9" width="64.7265625" bestFit="1" customWidth="1"/>
    <col min="10" max="10" width="50.81640625" bestFit="1" customWidth="1"/>
    <col min="11" max="11" width="17.1796875" bestFit="1" customWidth="1"/>
    <col min="12" max="20" width="11.453125" bestFit="1" customWidth="1"/>
    <col min="21" max="28" width="12.54296875" bestFit="1" customWidth="1"/>
    <col min="29" max="29" width="21.7265625" bestFit="1" customWidth="1"/>
    <col min="30" max="31" width="12.54296875" bestFit="1" customWidth="1"/>
    <col min="32" max="32" width="34.81640625" bestFit="1" customWidth="1"/>
    <col min="33" max="39" width="12.54296875" bestFit="1" customWidth="1"/>
    <col min="40" max="40" width="26" bestFit="1" customWidth="1"/>
    <col min="41" max="41" width="12.54296875" bestFit="1" customWidth="1"/>
    <col min="42" max="42" width="30.54296875" bestFit="1" customWidth="1"/>
    <col min="43" max="50" width="12.54296875" bestFit="1" customWidth="1"/>
    <col min="51" max="51" width="10.1796875" bestFit="1" customWidth="1"/>
    <col min="52" max="64" width="6.54296875" bestFit="1" customWidth="1"/>
    <col min="65" max="65" width="35.453125" bestFit="1" customWidth="1"/>
  </cols>
  <sheetData>
    <row r="1" spans="1:65" ht="15" x14ac:dyDescent="0.25">
      <c r="A1" s="161" t="s">
        <v>0</v>
      </c>
      <c r="B1" s="159"/>
      <c r="C1" s="159"/>
      <c r="D1" s="159"/>
      <c r="E1" s="159"/>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159"/>
      <c r="AG1" s="159"/>
      <c r="AH1" s="159"/>
      <c r="AI1" s="159"/>
      <c r="AJ1" s="159"/>
      <c r="AK1" s="159"/>
      <c r="AL1" s="159"/>
      <c r="AM1" s="159"/>
      <c r="AN1" s="159"/>
      <c r="AO1" s="159"/>
      <c r="AP1" s="159"/>
      <c r="AQ1" s="159"/>
      <c r="AR1" s="159"/>
      <c r="AS1" s="159"/>
      <c r="AT1" s="159"/>
      <c r="AU1" s="159"/>
      <c r="AV1" s="159"/>
      <c r="AW1" s="159"/>
      <c r="AX1" s="159"/>
      <c r="AY1" s="159"/>
      <c r="AZ1" s="159"/>
      <c r="BA1" s="159"/>
      <c r="BB1" s="159"/>
      <c r="BC1" s="159"/>
      <c r="BD1" s="159"/>
      <c r="BE1" s="159"/>
      <c r="BF1" s="159"/>
      <c r="BG1" s="159"/>
      <c r="BH1" s="159"/>
      <c r="BI1" s="159"/>
      <c r="BJ1" s="159"/>
      <c r="BK1" s="159"/>
      <c r="BL1" s="159"/>
      <c r="BM1" s="159"/>
    </row>
    <row r="2" spans="1:65" ht="15.5" x14ac:dyDescent="0.25">
      <c r="A2" s="1" t="s">
        <v>1</v>
      </c>
      <c r="B2" s="2">
        <v>2025</v>
      </c>
      <c r="C2" s="2">
        <v>2026</v>
      </c>
      <c r="D2" s="2">
        <v>2027</v>
      </c>
      <c r="E2" s="2">
        <v>2028</v>
      </c>
      <c r="F2" s="2">
        <v>2029</v>
      </c>
      <c r="G2" s="2">
        <v>2030</v>
      </c>
      <c r="H2" s="2">
        <v>2031</v>
      </c>
      <c r="I2" s="2">
        <v>2032</v>
      </c>
      <c r="J2" s="2">
        <v>2033</v>
      </c>
      <c r="K2" s="2">
        <v>2034</v>
      </c>
      <c r="L2" s="2">
        <v>2035</v>
      </c>
      <c r="M2" s="2">
        <v>2036</v>
      </c>
      <c r="N2" s="2">
        <v>2037</v>
      </c>
      <c r="O2" s="2">
        <v>2038</v>
      </c>
      <c r="P2" s="2">
        <v>2039</v>
      </c>
      <c r="Q2" s="2">
        <v>2040</v>
      </c>
      <c r="R2" s="2">
        <v>2041</v>
      </c>
      <c r="S2" s="2">
        <v>2042</v>
      </c>
      <c r="T2" s="2">
        <v>2043</v>
      </c>
      <c r="U2" s="2">
        <v>2044</v>
      </c>
      <c r="V2" s="2">
        <v>2045</v>
      </c>
      <c r="W2" s="2">
        <v>2046</v>
      </c>
      <c r="X2" s="2">
        <v>2047</v>
      </c>
      <c r="Y2" s="2">
        <v>2048</v>
      </c>
      <c r="Z2" s="2">
        <v>2049</v>
      </c>
      <c r="AA2" s="2">
        <v>2050</v>
      </c>
      <c r="AB2" s="2">
        <v>2051</v>
      </c>
      <c r="AC2" s="2">
        <v>2052</v>
      </c>
      <c r="AD2" s="2">
        <v>2053</v>
      </c>
      <c r="AE2" s="2">
        <v>2054</v>
      </c>
      <c r="AF2" s="2">
        <v>2055</v>
      </c>
      <c r="AG2" s="2">
        <v>2056</v>
      </c>
      <c r="AH2" s="2">
        <v>2057</v>
      </c>
      <c r="AI2" s="2">
        <v>2058</v>
      </c>
      <c r="AJ2" s="2">
        <v>2059</v>
      </c>
      <c r="AK2" s="2">
        <v>2060</v>
      </c>
      <c r="AL2" s="2">
        <v>2061</v>
      </c>
      <c r="AM2" s="2">
        <v>2062</v>
      </c>
      <c r="AN2" s="2">
        <v>2063</v>
      </c>
      <c r="AO2" s="2">
        <v>2064</v>
      </c>
      <c r="AP2" s="2">
        <v>2065</v>
      </c>
      <c r="AQ2" s="2">
        <v>2066</v>
      </c>
      <c r="AR2" s="2">
        <v>2067</v>
      </c>
      <c r="AS2" s="2">
        <v>2068</v>
      </c>
      <c r="AT2" s="2">
        <v>2069</v>
      </c>
      <c r="AU2" s="2">
        <v>2070</v>
      </c>
      <c r="AV2" s="2">
        <v>2071</v>
      </c>
      <c r="AW2" s="2">
        <v>2072</v>
      </c>
      <c r="AX2" s="2">
        <v>2073</v>
      </c>
      <c r="AY2" s="2">
        <v>2074</v>
      </c>
      <c r="AZ2" s="2">
        <v>2075</v>
      </c>
      <c r="BA2" s="2">
        <v>2076</v>
      </c>
      <c r="BB2" s="2">
        <v>2077</v>
      </c>
      <c r="BC2" s="2">
        <v>2078</v>
      </c>
      <c r="BD2" s="2">
        <v>2079</v>
      </c>
      <c r="BE2" s="2">
        <v>2080</v>
      </c>
      <c r="BF2" s="2">
        <v>2081</v>
      </c>
      <c r="BG2" s="2">
        <v>2082</v>
      </c>
      <c r="BH2" s="2">
        <v>2083</v>
      </c>
      <c r="BI2" s="2">
        <v>2084</v>
      </c>
      <c r="BJ2" s="2">
        <v>2085</v>
      </c>
      <c r="BK2" s="2">
        <v>2086</v>
      </c>
      <c r="BL2" s="2">
        <v>2087</v>
      </c>
      <c r="BM2" s="2">
        <v>2088</v>
      </c>
    </row>
    <row r="3" spans="1:65" ht="15.5" x14ac:dyDescent="0.25">
      <c r="A3" s="1" t="s">
        <v>2</v>
      </c>
      <c r="B3" s="2">
        <v>22</v>
      </c>
      <c r="C3" s="2">
        <v>23</v>
      </c>
      <c r="D3" s="2">
        <v>24</v>
      </c>
      <c r="E3" s="2">
        <v>25</v>
      </c>
      <c r="F3" s="2">
        <v>26</v>
      </c>
      <c r="G3" s="2">
        <v>27</v>
      </c>
      <c r="H3" s="2">
        <v>28</v>
      </c>
      <c r="I3" s="2">
        <v>29</v>
      </c>
      <c r="J3" s="2">
        <v>30</v>
      </c>
      <c r="K3" s="2">
        <v>31</v>
      </c>
      <c r="L3" s="2">
        <v>32</v>
      </c>
      <c r="M3" s="2">
        <v>33</v>
      </c>
      <c r="N3" s="2">
        <v>34</v>
      </c>
      <c r="O3" s="2">
        <v>35</v>
      </c>
      <c r="P3" s="2">
        <v>36</v>
      </c>
      <c r="Q3" s="2">
        <v>37</v>
      </c>
      <c r="R3" s="2">
        <v>38</v>
      </c>
      <c r="S3" s="2">
        <v>39</v>
      </c>
      <c r="T3" s="2">
        <v>40</v>
      </c>
      <c r="U3" s="2">
        <v>41</v>
      </c>
      <c r="V3" s="2">
        <v>42</v>
      </c>
      <c r="W3" s="2">
        <v>43</v>
      </c>
      <c r="X3" s="2">
        <v>44</v>
      </c>
      <c r="Y3" s="2">
        <v>45</v>
      </c>
      <c r="Z3" s="2">
        <v>46</v>
      </c>
      <c r="AA3" s="2">
        <v>47</v>
      </c>
      <c r="AB3" s="2">
        <v>48</v>
      </c>
      <c r="AC3" s="2">
        <v>49</v>
      </c>
      <c r="AD3" s="2">
        <v>50</v>
      </c>
      <c r="AE3" s="2">
        <v>51</v>
      </c>
      <c r="AF3" s="2">
        <v>52</v>
      </c>
      <c r="AG3" s="2">
        <v>53</v>
      </c>
      <c r="AH3" s="2">
        <v>54</v>
      </c>
      <c r="AI3" s="2">
        <v>55</v>
      </c>
      <c r="AJ3" s="2">
        <v>56</v>
      </c>
      <c r="AK3" s="2">
        <v>57</v>
      </c>
      <c r="AL3" s="2">
        <v>58</v>
      </c>
      <c r="AM3" s="2">
        <v>59</v>
      </c>
      <c r="AN3" s="2">
        <v>60</v>
      </c>
      <c r="AO3" s="2">
        <v>61</v>
      </c>
      <c r="AP3" s="2">
        <v>62</v>
      </c>
      <c r="AQ3" s="2">
        <v>63</v>
      </c>
      <c r="AR3" s="2">
        <v>64</v>
      </c>
      <c r="AS3" s="2">
        <v>65</v>
      </c>
      <c r="AT3" s="2">
        <v>66</v>
      </c>
      <c r="AU3" s="2">
        <v>67</v>
      </c>
      <c r="AV3" s="2">
        <v>68</v>
      </c>
      <c r="AW3" s="2">
        <v>69</v>
      </c>
      <c r="AX3" s="2">
        <v>70</v>
      </c>
      <c r="AY3" s="2">
        <v>71</v>
      </c>
      <c r="AZ3" s="2">
        <v>72</v>
      </c>
      <c r="BA3" s="2">
        <v>73</v>
      </c>
      <c r="BB3" s="2">
        <v>74</v>
      </c>
      <c r="BC3" s="2">
        <v>75</v>
      </c>
      <c r="BD3" s="2">
        <v>76</v>
      </c>
      <c r="BE3" s="2">
        <v>77</v>
      </c>
      <c r="BF3" s="2">
        <v>78</v>
      </c>
      <c r="BG3" s="2">
        <v>79</v>
      </c>
      <c r="BH3" s="2">
        <v>80</v>
      </c>
      <c r="BI3" s="2">
        <v>81</v>
      </c>
      <c r="BJ3" s="2">
        <v>82</v>
      </c>
      <c r="BK3" s="2">
        <v>83</v>
      </c>
      <c r="BL3" s="2">
        <v>84</v>
      </c>
      <c r="BM3" s="2">
        <v>85</v>
      </c>
    </row>
    <row r="4" spans="1:65" ht="62" x14ac:dyDescent="0.25">
      <c r="A4" s="1" t="s">
        <v>3</v>
      </c>
      <c r="B4" s="3"/>
      <c r="C4" s="3"/>
      <c r="D4" s="3"/>
      <c r="E4" s="3"/>
      <c r="F4" s="3"/>
      <c r="G4" s="3"/>
      <c r="H4" s="4" t="s">
        <v>4</v>
      </c>
      <c r="I4" s="5"/>
      <c r="J4" s="6" t="s">
        <v>5</v>
      </c>
      <c r="K4" s="4" t="s">
        <v>6</v>
      </c>
      <c r="L4" s="3"/>
      <c r="M4" s="3"/>
      <c r="N4" s="3"/>
      <c r="O4" s="3"/>
      <c r="P4" s="3"/>
      <c r="Q4" s="3"/>
      <c r="R4" s="3"/>
      <c r="S4" s="3"/>
      <c r="T4" s="3"/>
      <c r="U4" s="3"/>
      <c r="V4" s="3"/>
      <c r="W4" s="3"/>
      <c r="X4" s="3"/>
      <c r="Y4" s="3"/>
      <c r="Z4" s="3"/>
      <c r="AA4" s="3"/>
      <c r="AB4" s="5"/>
      <c r="AC4" s="6" t="s">
        <v>7</v>
      </c>
      <c r="AD4" s="3"/>
      <c r="AE4" s="3"/>
      <c r="AF4" s="6" t="s">
        <v>8</v>
      </c>
      <c r="AG4" s="5"/>
      <c r="AH4" s="3"/>
      <c r="AI4" s="3"/>
      <c r="AJ4" s="3"/>
      <c r="AK4" s="3"/>
      <c r="AL4" s="3"/>
      <c r="AM4" s="3"/>
      <c r="AN4" s="6" t="s">
        <v>9</v>
      </c>
      <c r="AO4" s="3"/>
      <c r="AP4" s="6" t="s">
        <v>10</v>
      </c>
      <c r="AQ4" s="3"/>
      <c r="AR4" s="3"/>
      <c r="AS4" s="3"/>
      <c r="AT4" s="5"/>
      <c r="AU4" s="3"/>
      <c r="AV4" s="3"/>
      <c r="AW4" s="3"/>
      <c r="AX4" s="3"/>
      <c r="AY4" s="6" t="s">
        <v>11</v>
      </c>
      <c r="AZ4" s="3"/>
      <c r="BA4" s="3"/>
      <c r="BB4" s="3"/>
      <c r="BC4" s="3"/>
      <c r="BD4" s="3"/>
      <c r="BE4" s="3"/>
      <c r="BF4" s="3"/>
      <c r="BG4" s="3"/>
      <c r="BH4" s="3"/>
      <c r="BI4" s="3"/>
      <c r="BJ4" s="3"/>
      <c r="BK4" s="3"/>
      <c r="BL4" s="3"/>
      <c r="BM4" s="6" t="s">
        <v>12</v>
      </c>
    </row>
    <row r="5" spans="1:65" ht="15.5" x14ac:dyDescent="0.25">
      <c r="A5" s="1" t="s">
        <v>196</v>
      </c>
      <c r="B5" s="57">
        <f>'1. Drivers'!B17</f>
        <v>2.9499999999999998E-2</v>
      </c>
      <c r="C5" s="57">
        <f>'1. Drivers'!B18</f>
        <v>2.4899999999999999E-2</v>
      </c>
      <c r="D5" s="57">
        <f>'1. Drivers'!B19</f>
        <v>2.8000000000000001E-2</v>
      </c>
      <c r="E5" s="57">
        <f>'1. Drivers'!B20</f>
        <v>2.9000000000000001E-2</v>
      </c>
      <c r="F5" s="57">
        <f>'1. Drivers'!B21</f>
        <v>2.9000000000000001E-2</v>
      </c>
      <c r="G5" s="57">
        <f>'1. Drivers'!B22</f>
        <v>2.9000000000000001E-2</v>
      </c>
      <c r="H5" s="57">
        <f>'1. Drivers'!$B$23</f>
        <v>2.8810000000000002E-2</v>
      </c>
      <c r="I5" s="57">
        <f>'1. Drivers'!$B$23</f>
        <v>2.8810000000000002E-2</v>
      </c>
      <c r="J5" s="57">
        <f>'1. Drivers'!$B$23</f>
        <v>2.8810000000000002E-2</v>
      </c>
      <c r="K5" s="57">
        <f>'1. Drivers'!$B$23</f>
        <v>2.8810000000000002E-2</v>
      </c>
      <c r="L5" s="57">
        <f>'1. Drivers'!$B$23</f>
        <v>2.8810000000000002E-2</v>
      </c>
      <c r="M5" s="57">
        <f>'1. Drivers'!$B$23</f>
        <v>2.8810000000000002E-2</v>
      </c>
      <c r="N5" s="57">
        <f>'1. Drivers'!$B$23</f>
        <v>2.8810000000000002E-2</v>
      </c>
      <c r="O5" s="57">
        <f>'1. Drivers'!$B$23</f>
        <v>2.8810000000000002E-2</v>
      </c>
      <c r="P5" s="57">
        <f>'1. Drivers'!$B$23</f>
        <v>2.8810000000000002E-2</v>
      </c>
      <c r="Q5" s="57">
        <f>'1. Drivers'!$B$23</f>
        <v>2.8810000000000002E-2</v>
      </c>
      <c r="R5" s="57">
        <f>'1. Drivers'!$B$23</f>
        <v>2.8810000000000002E-2</v>
      </c>
      <c r="S5" s="57">
        <f>'1. Drivers'!$B$23</f>
        <v>2.8810000000000002E-2</v>
      </c>
      <c r="T5" s="57">
        <f>'1. Drivers'!$B$23</f>
        <v>2.8810000000000002E-2</v>
      </c>
      <c r="U5" s="57">
        <f>'1. Drivers'!$B$23</f>
        <v>2.8810000000000002E-2</v>
      </c>
      <c r="V5" s="57">
        <f>'1. Drivers'!$B$23</f>
        <v>2.8810000000000002E-2</v>
      </c>
      <c r="W5" s="57">
        <f>'1. Drivers'!$B$23</f>
        <v>2.8810000000000002E-2</v>
      </c>
      <c r="X5" s="57">
        <f>'1. Drivers'!$B$23</f>
        <v>2.8810000000000002E-2</v>
      </c>
      <c r="Y5" s="57">
        <f>'1. Drivers'!$B$23</f>
        <v>2.8810000000000002E-2</v>
      </c>
      <c r="Z5" s="57">
        <f>'1. Drivers'!$B$23</f>
        <v>2.8810000000000002E-2</v>
      </c>
      <c r="AA5" s="57">
        <f>'1. Drivers'!$B$23</f>
        <v>2.8810000000000002E-2</v>
      </c>
      <c r="AB5" s="57">
        <f>'1. Drivers'!$B$23</f>
        <v>2.8810000000000002E-2</v>
      </c>
      <c r="AC5" s="57">
        <f>'1. Drivers'!$B$23</f>
        <v>2.8810000000000002E-2</v>
      </c>
      <c r="AD5" s="57">
        <f>'1. Drivers'!$B$23</f>
        <v>2.8810000000000002E-2</v>
      </c>
      <c r="AE5" s="57">
        <f>'1. Drivers'!$B$23</f>
        <v>2.8810000000000002E-2</v>
      </c>
      <c r="AF5" s="57">
        <f>'1. Drivers'!$B$23</f>
        <v>2.8810000000000002E-2</v>
      </c>
      <c r="AG5" s="57">
        <f>'1. Drivers'!$B$23</f>
        <v>2.8810000000000002E-2</v>
      </c>
      <c r="AH5" s="57">
        <f>'1. Drivers'!$B$23</f>
        <v>2.8810000000000002E-2</v>
      </c>
      <c r="AI5" s="57">
        <f>'1. Drivers'!$B$23</f>
        <v>2.8810000000000002E-2</v>
      </c>
      <c r="AJ5" s="57">
        <f>'1. Drivers'!$B$23</f>
        <v>2.8810000000000002E-2</v>
      </c>
      <c r="AK5" s="57">
        <f>'1. Drivers'!$B$23</f>
        <v>2.8810000000000002E-2</v>
      </c>
      <c r="AL5" s="57">
        <f>'1. Drivers'!$B$23</f>
        <v>2.8810000000000002E-2</v>
      </c>
      <c r="AM5" s="57">
        <f>'1. Drivers'!$B$23</f>
        <v>2.8810000000000002E-2</v>
      </c>
      <c r="AN5" s="57">
        <f>'1. Drivers'!$B$23</f>
        <v>2.8810000000000002E-2</v>
      </c>
      <c r="AO5" s="57">
        <f>'1. Drivers'!$B$23</f>
        <v>2.8810000000000002E-2</v>
      </c>
      <c r="AP5" s="57">
        <f>'1. Drivers'!$B$23</f>
        <v>2.8810000000000002E-2</v>
      </c>
      <c r="AQ5" s="57">
        <f>'1. Drivers'!$B$23</f>
        <v>2.8810000000000002E-2</v>
      </c>
      <c r="AR5" s="57">
        <f>'1. Drivers'!$B$23</f>
        <v>2.8810000000000002E-2</v>
      </c>
      <c r="AS5" s="57">
        <f>'1. Drivers'!$B$23</f>
        <v>2.8810000000000002E-2</v>
      </c>
      <c r="AT5" s="57">
        <f>'1. Drivers'!$B$23</f>
        <v>2.8810000000000002E-2</v>
      </c>
      <c r="AU5" s="57">
        <f>'1. Drivers'!$B$23</f>
        <v>2.8810000000000002E-2</v>
      </c>
      <c r="AV5" s="57">
        <f>'1. Drivers'!$B$23</f>
        <v>2.8810000000000002E-2</v>
      </c>
      <c r="AW5" s="57">
        <f>'1. Drivers'!$B$23</f>
        <v>2.8810000000000002E-2</v>
      </c>
      <c r="AX5" s="57">
        <f>'1. Drivers'!$B$23</f>
        <v>2.8810000000000002E-2</v>
      </c>
      <c r="AY5" s="57">
        <f>'1. Drivers'!$B$23</f>
        <v>2.8810000000000002E-2</v>
      </c>
      <c r="AZ5" s="57">
        <f>'1. Drivers'!$B$23</f>
        <v>2.8810000000000002E-2</v>
      </c>
      <c r="BA5" s="57">
        <f>'1. Drivers'!$B$23</f>
        <v>2.8810000000000002E-2</v>
      </c>
      <c r="BB5" s="57">
        <f>'1. Drivers'!$B$23</f>
        <v>2.8810000000000002E-2</v>
      </c>
      <c r="BC5" s="57">
        <f>'1. Drivers'!$B$23</f>
        <v>2.8810000000000002E-2</v>
      </c>
      <c r="BD5" s="57">
        <f>'1. Drivers'!$B$23</f>
        <v>2.8810000000000002E-2</v>
      </c>
      <c r="BE5" s="57">
        <f>'1. Drivers'!$B$23</f>
        <v>2.8810000000000002E-2</v>
      </c>
      <c r="BF5" s="57">
        <f>'1. Drivers'!$B$23</f>
        <v>2.8810000000000002E-2</v>
      </c>
      <c r="BG5" s="57">
        <f>'1. Drivers'!$B$23</f>
        <v>2.8810000000000002E-2</v>
      </c>
      <c r="BH5" s="57">
        <f>'1. Drivers'!$B$23</f>
        <v>2.8810000000000002E-2</v>
      </c>
      <c r="BI5" s="57">
        <f>'1. Drivers'!$B$23</f>
        <v>2.8810000000000002E-2</v>
      </c>
      <c r="BJ5" s="57">
        <f>'1. Drivers'!$B$23</f>
        <v>2.8810000000000002E-2</v>
      </c>
      <c r="BK5" s="57">
        <f>'1. Drivers'!$B$23</f>
        <v>2.8810000000000002E-2</v>
      </c>
      <c r="BL5" s="57">
        <f>'1. Drivers'!$B$23</f>
        <v>2.8810000000000002E-2</v>
      </c>
      <c r="BM5" s="57">
        <f>'1. Drivers'!$B$23</f>
        <v>2.8810000000000002E-2</v>
      </c>
    </row>
    <row r="6" spans="1:65" ht="15.5" x14ac:dyDescent="0.25">
      <c r="A6" s="121"/>
      <c r="B6" s="121"/>
      <c r="C6" s="121"/>
      <c r="D6" s="121"/>
      <c r="E6" s="121"/>
      <c r="F6" s="122"/>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row>
    <row r="7" spans="1:65" ht="15.5" x14ac:dyDescent="0.25">
      <c r="A7" s="181" t="s">
        <v>385</v>
      </c>
      <c r="B7" s="159"/>
      <c r="C7" s="159"/>
      <c r="D7" s="159"/>
      <c r="E7" s="159"/>
      <c r="F7" s="122"/>
      <c r="G7" s="181" t="s">
        <v>386</v>
      </c>
      <c r="H7" s="159"/>
      <c r="I7" s="159"/>
      <c r="J7" s="159"/>
      <c r="K7" s="159"/>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9"/>
    </row>
    <row r="8" spans="1:65" ht="15.5" x14ac:dyDescent="0.25">
      <c r="A8" s="121"/>
      <c r="B8" s="147" t="s">
        <v>387</v>
      </c>
      <c r="C8" s="147" t="s">
        <v>388</v>
      </c>
      <c r="D8" s="148" t="s">
        <v>389</v>
      </c>
      <c r="E8" s="121"/>
      <c r="F8" s="122"/>
      <c r="G8" s="8"/>
      <c r="H8" s="149" t="s">
        <v>390</v>
      </c>
      <c r="I8" s="149" t="s">
        <v>388</v>
      </c>
      <c r="J8" s="149" t="s">
        <v>389</v>
      </c>
      <c r="K8" s="123"/>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9"/>
    </row>
    <row r="9" spans="1:65" ht="75" x14ac:dyDescent="0.25">
      <c r="A9" s="124" t="s">
        <v>71</v>
      </c>
      <c r="B9" s="124" t="s">
        <v>391</v>
      </c>
      <c r="C9" s="124" t="s">
        <v>392</v>
      </c>
      <c r="D9" s="124" t="s">
        <v>393</v>
      </c>
      <c r="E9" s="124" t="s">
        <v>394</v>
      </c>
      <c r="F9" s="122"/>
      <c r="G9" s="124" t="s">
        <v>71</v>
      </c>
      <c r="H9" s="124" t="s">
        <v>395</v>
      </c>
      <c r="I9" s="124" t="s">
        <v>396</v>
      </c>
      <c r="J9" s="124" t="s">
        <v>397</v>
      </c>
      <c r="K9" s="124" t="s">
        <v>394</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9"/>
    </row>
    <row r="10" spans="1:65" ht="93" customHeight="1" x14ac:dyDescent="0.25">
      <c r="A10" s="83" t="s">
        <v>398</v>
      </c>
      <c r="B10" s="14" t="s">
        <v>399</v>
      </c>
      <c r="C10" s="14" t="s">
        <v>400</v>
      </c>
      <c r="D10" s="14" t="s">
        <v>401</v>
      </c>
      <c r="E10" s="14" t="s">
        <v>402</v>
      </c>
      <c r="F10" s="7"/>
      <c r="G10" s="83" t="s">
        <v>398</v>
      </c>
      <c r="H10" s="182" t="s">
        <v>403</v>
      </c>
      <c r="I10" s="152"/>
      <c r="J10" s="153"/>
      <c r="K10" s="14" t="s">
        <v>404</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9"/>
    </row>
    <row r="11" spans="1:65" ht="236.5" customHeight="1" x14ac:dyDescent="0.25">
      <c r="A11" s="83" t="s">
        <v>405</v>
      </c>
      <c r="B11" s="14" t="s">
        <v>406</v>
      </c>
      <c r="C11" s="14" t="s">
        <v>407</v>
      </c>
      <c r="D11" s="14" t="s">
        <v>406</v>
      </c>
      <c r="E11" s="14" t="s">
        <v>408</v>
      </c>
      <c r="F11" s="7"/>
      <c r="G11" s="83" t="s">
        <v>409</v>
      </c>
      <c r="H11" s="182" t="s">
        <v>410</v>
      </c>
      <c r="I11" s="152"/>
      <c r="J11" s="153"/>
      <c r="K11" s="14" t="s">
        <v>404</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9"/>
    </row>
    <row r="12" spans="1:65" ht="409.5" x14ac:dyDescent="0.25">
      <c r="A12" s="83" t="s">
        <v>409</v>
      </c>
      <c r="B12" s="14" t="s">
        <v>411</v>
      </c>
      <c r="C12" s="14" t="s">
        <v>412</v>
      </c>
      <c r="D12" s="14" t="s">
        <v>413</v>
      </c>
      <c r="E12" s="14" t="s">
        <v>414</v>
      </c>
      <c r="F12" s="8"/>
      <c r="G12" s="83" t="s">
        <v>415</v>
      </c>
      <c r="H12" s="14" t="s">
        <v>416</v>
      </c>
      <c r="I12" s="14" t="s">
        <v>417</v>
      </c>
      <c r="J12" s="14" t="s">
        <v>418</v>
      </c>
      <c r="K12" s="14" t="s">
        <v>419</v>
      </c>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9"/>
    </row>
    <row r="13" spans="1:65" ht="108.5" x14ac:dyDescent="0.25">
      <c r="A13" s="83" t="s">
        <v>420</v>
      </c>
      <c r="B13" s="14" t="s">
        <v>421</v>
      </c>
      <c r="C13" s="14" t="s">
        <v>422</v>
      </c>
      <c r="D13" s="14" t="s">
        <v>423</v>
      </c>
      <c r="E13" s="14" t="s">
        <v>424</v>
      </c>
      <c r="F13" s="8"/>
      <c r="G13" s="83" t="s">
        <v>425</v>
      </c>
      <c r="H13" s="14" t="s">
        <v>426</v>
      </c>
      <c r="I13" s="14" t="s">
        <v>427</v>
      </c>
      <c r="J13" s="14" t="s">
        <v>428</v>
      </c>
      <c r="K13" s="14" t="s">
        <v>429</v>
      </c>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9"/>
    </row>
    <row r="14" spans="1:65" ht="124" x14ac:dyDescent="0.25">
      <c r="A14" s="83" t="s">
        <v>430</v>
      </c>
      <c r="B14" s="14" t="s">
        <v>431</v>
      </c>
      <c r="C14" s="14" t="s">
        <v>432</v>
      </c>
      <c r="D14" s="14" t="s">
        <v>433</v>
      </c>
      <c r="E14" s="14" t="s">
        <v>434</v>
      </c>
      <c r="F14" s="8"/>
      <c r="G14" s="125"/>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9"/>
    </row>
    <row r="15" spans="1:65" ht="31" x14ac:dyDescent="0.25">
      <c r="A15" s="83" t="s">
        <v>435</v>
      </c>
      <c r="B15" s="14" t="s">
        <v>436</v>
      </c>
      <c r="C15" s="14" t="s">
        <v>436</v>
      </c>
      <c r="D15" s="14" t="s">
        <v>437</v>
      </c>
      <c r="E15" s="14" t="s">
        <v>438</v>
      </c>
      <c r="F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9"/>
    </row>
    <row r="16" spans="1:65" ht="15.5" x14ac:dyDescent="0.25">
      <c r="A16" s="8"/>
      <c r="B16" s="8"/>
      <c r="C16" s="8"/>
      <c r="D16" s="8"/>
      <c r="E16" s="8"/>
      <c r="F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row>
    <row r="17" spans="1:65" ht="30" x14ac:dyDescent="0.25">
      <c r="A17" s="126" t="s">
        <v>439</v>
      </c>
      <c r="B17" s="127" t="s">
        <v>392</v>
      </c>
      <c r="C17" s="7"/>
      <c r="D17" s="7"/>
      <c r="E17" s="7"/>
      <c r="F17" s="8"/>
      <c r="G17" s="126" t="s">
        <v>440</v>
      </c>
      <c r="H17" s="127" t="s">
        <v>397</v>
      </c>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row>
    <row r="18" spans="1:65" ht="15.5" x14ac:dyDescent="0.25">
      <c r="A18" s="8"/>
      <c r="B18" s="8"/>
      <c r="C18" s="7"/>
      <c r="D18" s="7"/>
      <c r="E18" s="7"/>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row>
    <row r="19" spans="1:65" ht="15.5" x14ac:dyDescent="0.25">
      <c r="A19" s="128" t="s">
        <v>441</v>
      </c>
      <c r="B19" s="124" t="s">
        <v>442</v>
      </c>
      <c r="C19" s="7"/>
      <c r="D19" s="7"/>
      <c r="E19" s="7"/>
      <c r="F19" s="8"/>
      <c r="G19" s="125" t="s">
        <v>443</v>
      </c>
      <c r="H19" s="129">
        <f>'2. Consumption Needs'!K47*(1+C5)*(1+D5)*(1+E5)*(1+F5)*(1+G5)*(1+H5)</f>
        <v>518466176.42696518</v>
      </c>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row>
    <row r="20" spans="1:65" ht="15.5" x14ac:dyDescent="0.25">
      <c r="A20" s="83" t="s">
        <v>444</v>
      </c>
      <c r="B20" s="14"/>
      <c r="C20" s="7"/>
      <c r="D20" s="7"/>
      <c r="E20" s="7"/>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row>
    <row r="21" spans="1:65" ht="15.5" x14ac:dyDescent="0.25">
      <c r="A21" s="5" t="s">
        <v>445</v>
      </c>
      <c r="B21" s="47">
        <f>1504375*2</f>
        <v>3008750</v>
      </c>
      <c r="C21" s="7"/>
      <c r="D21" s="7"/>
      <c r="E21" s="7"/>
      <c r="F21" s="8"/>
      <c r="G21" s="128" t="s">
        <v>441</v>
      </c>
      <c r="H21" s="124" t="s">
        <v>442</v>
      </c>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row>
    <row r="22" spans="1:65" ht="15.5" x14ac:dyDescent="0.25">
      <c r="A22" s="5" t="s">
        <v>446</v>
      </c>
      <c r="B22" s="47">
        <f>1684900*2</f>
        <v>3369800</v>
      </c>
      <c r="C22" s="7"/>
      <c r="D22" s="7"/>
      <c r="E22" s="7"/>
      <c r="F22" s="8"/>
      <c r="G22" s="183" t="s">
        <v>447</v>
      </c>
      <c r="H22" s="153"/>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row>
    <row r="23" spans="1:65" ht="15.5" x14ac:dyDescent="0.25">
      <c r="A23" s="5" t="s">
        <v>448</v>
      </c>
      <c r="B23" s="47">
        <f>1805250*2</f>
        <v>3610500</v>
      </c>
      <c r="C23" s="7"/>
      <c r="D23" s="7"/>
      <c r="E23" s="7"/>
      <c r="F23" s="8"/>
      <c r="G23" s="14" t="s">
        <v>449</v>
      </c>
      <c r="H23" s="25">
        <f>H19*1.2%</f>
        <v>6221594.1171235824</v>
      </c>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row>
    <row r="24" spans="1:65" ht="15.5" x14ac:dyDescent="0.25">
      <c r="A24" s="11" t="s">
        <v>450</v>
      </c>
      <c r="B24" s="47"/>
      <c r="C24" s="7"/>
      <c r="D24" s="7"/>
      <c r="E24" s="7"/>
      <c r="F24" s="8"/>
      <c r="G24" s="14" t="s">
        <v>451</v>
      </c>
      <c r="H24" s="25">
        <f>H19*(1-22%)*1.35%</f>
        <v>5459448.8377759447</v>
      </c>
      <c r="I24" s="150" t="s">
        <v>452</v>
      </c>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row>
    <row r="25" spans="1:65" ht="15.5" x14ac:dyDescent="0.25">
      <c r="A25" s="14" t="s">
        <v>453</v>
      </c>
      <c r="B25" s="47">
        <v>3008750</v>
      </c>
      <c r="C25" s="7"/>
      <c r="D25" s="7"/>
      <c r="E25" s="7"/>
      <c r="F25" s="8"/>
      <c r="G25" s="14" t="s">
        <v>454</v>
      </c>
      <c r="H25" s="25">
        <f>H19*(1-39%)*1.5%</f>
        <v>4743965.5143067315</v>
      </c>
      <c r="I25" s="150" t="s">
        <v>455</v>
      </c>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row>
    <row r="26" spans="1:65" ht="15.5" x14ac:dyDescent="0.25">
      <c r="A26" s="14" t="s">
        <v>456</v>
      </c>
      <c r="B26" s="47">
        <v>1805250</v>
      </c>
      <c r="C26" s="7"/>
      <c r="D26" s="7"/>
      <c r="E26" s="7"/>
      <c r="F26" s="8"/>
      <c r="G26" s="14" t="s">
        <v>457</v>
      </c>
      <c r="H26" s="25">
        <f>H19*50%*1.6%</f>
        <v>4147729.4114157213</v>
      </c>
      <c r="I26" s="150" t="s">
        <v>458</v>
      </c>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row>
    <row r="27" spans="1:65" ht="15.5" x14ac:dyDescent="0.25">
      <c r="A27" s="5" t="s">
        <v>459</v>
      </c>
      <c r="B27" s="47">
        <v>1564550</v>
      </c>
      <c r="C27" s="8"/>
      <c r="D27" s="8"/>
      <c r="E27" s="8"/>
      <c r="F27" s="8"/>
      <c r="G27" s="183" t="s">
        <v>460</v>
      </c>
      <c r="H27" s="153"/>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row>
    <row r="28" spans="1:65" ht="31" x14ac:dyDescent="0.25">
      <c r="A28" s="14" t="s">
        <v>461</v>
      </c>
      <c r="B28" s="25">
        <f>1504375</f>
        <v>1504375</v>
      </c>
      <c r="C28" s="8"/>
      <c r="D28" s="8"/>
      <c r="E28" s="8"/>
      <c r="F28" s="8"/>
      <c r="G28" s="14" t="s">
        <v>462</v>
      </c>
      <c r="H28" s="25">
        <f>100000000*5*0.35%</f>
        <v>1749999.9999999998</v>
      </c>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row>
    <row r="29" spans="1:65" ht="15.5" x14ac:dyDescent="0.25">
      <c r="A29" s="8"/>
      <c r="B29" s="129"/>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row>
    <row r="30" spans="1:65" x14ac:dyDescent="0.25">
      <c r="A30" s="176" t="s">
        <v>463</v>
      </c>
      <c r="B30" s="159"/>
      <c r="C30" s="159"/>
      <c r="D30" s="159"/>
      <c r="E30" s="159"/>
      <c r="F30" s="159"/>
      <c r="G30" s="159"/>
      <c r="H30" s="159"/>
      <c r="I30" s="159"/>
      <c r="J30" s="159"/>
      <c r="K30" s="159"/>
      <c r="L30" s="159"/>
      <c r="M30" s="159"/>
      <c r="N30" s="159"/>
      <c r="O30" s="159"/>
      <c r="P30" s="159"/>
      <c r="Q30" s="159"/>
      <c r="R30" s="159"/>
      <c r="S30" s="159"/>
      <c r="T30" s="159"/>
      <c r="U30" s="159"/>
      <c r="V30" s="159"/>
      <c r="W30" s="159"/>
      <c r="X30" s="159"/>
      <c r="Y30" s="159"/>
      <c r="Z30" s="159"/>
      <c r="AA30" s="159"/>
      <c r="AB30" s="159"/>
      <c r="AC30" s="159"/>
      <c r="AD30" s="159"/>
      <c r="AE30" s="159"/>
      <c r="AF30" s="159"/>
      <c r="AG30" s="159"/>
      <c r="AH30" s="159"/>
      <c r="AI30" s="159"/>
      <c r="AJ30" s="159"/>
      <c r="AK30" s="159"/>
      <c r="AL30" s="159"/>
      <c r="AM30" s="159"/>
      <c r="AN30" s="159"/>
      <c r="AO30" s="159"/>
      <c r="AP30" s="159"/>
      <c r="AQ30" s="159"/>
      <c r="AR30" s="159"/>
      <c r="AS30" s="159"/>
      <c r="AT30" s="159"/>
      <c r="AU30" s="159"/>
      <c r="AV30" s="159"/>
      <c r="AW30" s="159"/>
      <c r="AX30" s="159"/>
      <c r="AY30" s="159"/>
      <c r="AZ30" s="159"/>
      <c r="BA30" s="159"/>
      <c r="BB30" s="159"/>
      <c r="BC30" s="159"/>
      <c r="BD30" s="159"/>
      <c r="BE30" s="159"/>
      <c r="BF30" s="159"/>
      <c r="BG30" s="159"/>
      <c r="BH30" s="159"/>
      <c r="BI30" s="159"/>
      <c r="BJ30" s="159"/>
      <c r="BK30" s="159"/>
      <c r="BL30" s="159"/>
      <c r="BM30" s="159"/>
    </row>
    <row r="31" spans="1:65" ht="15.5" x14ac:dyDescent="0.25">
      <c r="A31" s="14" t="s">
        <v>444</v>
      </c>
      <c r="B31" s="25">
        <f>B21</f>
        <v>3008750</v>
      </c>
      <c r="C31" s="25">
        <f t="shared" ref="C31:T31" si="0">B31*(1+C5)</f>
        <v>3083667.8749999995</v>
      </c>
      <c r="D31" s="25">
        <f t="shared" si="0"/>
        <v>3170010.5754999998</v>
      </c>
      <c r="E31" s="25">
        <f t="shared" si="0"/>
        <v>3261940.8821894997</v>
      </c>
      <c r="F31" s="25">
        <f t="shared" si="0"/>
        <v>3356537.1677729948</v>
      </c>
      <c r="G31" s="25">
        <f t="shared" si="0"/>
        <v>3453876.7456384115</v>
      </c>
      <c r="H31" s="25">
        <f t="shared" si="0"/>
        <v>3553382.9346802542</v>
      </c>
      <c r="I31" s="25">
        <f t="shared" si="0"/>
        <v>3655755.8970283922</v>
      </c>
      <c r="J31" s="25">
        <f t="shared" si="0"/>
        <v>3761078.2244217801</v>
      </c>
      <c r="K31" s="25">
        <f t="shared" si="0"/>
        <v>3869434.8880673717</v>
      </c>
      <c r="L31" s="25">
        <f t="shared" si="0"/>
        <v>3980913.3071925929</v>
      </c>
      <c r="M31" s="25">
        <f t="shared" si="0"/>
        <v>4095603.4195728116</v>
      </c>
      <c r="N31" s="25">
        <f t="shared" si="0"/>
        <v>4213597.754090704</v>
      </c>
      <c r="O31" s="25">
        <f t="shared" si="0"/>
        <v>4334991.5053860573</v>
      </c>
      <c r="P31" s="25">
        <f t="shared" si="0"/>
        <v>4459882.6106562298</v>
      </c>
      <c r="Q31" s="25">
        <f t="shared" si="0"/>
        <v>4588371.828669236</v>
      </c>
      <c r="R31" s="25">
        <f t="shared" si="0"/>
        <v>4720562.8210531967</v>
      </c>
      <c r="S31" s="25">
        <f t="shared" si="0"/>
        <v>4856562.2359277392</v>
      </c>
      <c r="T31" s="25">
        <f t="shared" si="0"/>
        <v>4996479.793944817</v>
      </c>
      <c r="U31" s="25">
        <f>$B$22*(1+$C$5)*(1+$D$5)*(1+$E$5)*(1+$F$5)*(1+$G$5)*(1+$H$5)^(U2-$H$2+1)</f>
        <v>5757279.7820253754</v>
      </c>
      <c r="V31" s="25">
        <f t="shared" ref="V31:AD31" si="1">U31*(1+V5)</f>
        <v>5923147.012545526</v>
      </c>
      <c r="W31" s="25">
        <f t="shared" si="1"/>
        <v>6093792.8779769624</v>
      </c>
      <c r="X31" s="25">
        <f t="shared" si="1"/>
        <v>6269355.0507914787</v>
      </c>
      <c r="Y31" s="25">
        <f t="shared" si="1"/>
        <v>6449975.1698047817</v>
      </c>
      <c r="Z31" s="25">
        <f t="shared" si="1"/>
        <v>6635798.9544468578</v>
      </c>
      <c r="AA31" s="25">
        <f t="shared" si="1"/>
        <v>6826976.3223244715</v>
      </c>
      <c r="AB31" s="25">
        <f t="shared" si="1"/>
        <v>7023661.5101706395</v>
      </c>
      <c r="AC31" s="25">
        <f t="shared" si="1"/>
        <v>7226013.1982786553</v>
      </c>
      <c r="AD31" s="25">
        <f t="shared" si="1"/>
        <v>7434194.6385210631</v>
      </c>
      <c r="AE31" s="25">
        <f>$B$23*(1+$C$5)*(1+$D$5)*(1+$E$5)*(1+$F$5)*(1+$G$5)*(1+$H$5)^(AE2-$H$2+1)</f>
        <v>8194686.1993466374</v>
      </c>
      <c r="AF31" s="25">
        <f t="shared" ref="AF31:AN31" si="2">AE31*(1+AF5)</f>
        <v>8430775.1087498143</v>
      </c>
      <c r="AG31" s="25">
        <f t="shared" si="2"/>
        <v>8673665.7396328971</v>
      </c>
      <c r="AH31" s="25">
        <f t="shared" si="2"/>
        <v>8923554.0495917201</v>
      </c>
      <c r="AI31" s="25">
        <f t="shared" si="2"/>
        <v>9180641.6417604573</v>
      </c>
      <c r="AJ31" s="25">
        <f t="shared" si="2"/>
        <v>9445135.9274595752</v>
      </c>
      <c r="AK31" s="25">
        <f t="shared" si="2"/>
        <v>9717250.2935296856</v>
      </c>
      <c r="AL31" s="25">
        <f t="shared" si="2"/>
        <v>9997204.2744862754</v>
      </c>
      <c r="AM31" s="25">
        <f t="shared" si="2"/>
        <v>10285223.729634225</v>
      </c>
      <c r="AN31" s="25">
        <f t="shared" si="2"/>
        <v>10581541.025284987</v>
      </c>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row>
    <row r="32" spans="1:65" ht="15.5" x14ac:dyDescent="0.25">
      <c r="A32" s="14" t="s">
        <v>450</v>
      </c>
      <c r="B32" s="25"/>
      <c r="C32" s="14"/>
      <c r="D32" s="14"/>
      <c r="E32" s="14"/>
      <c r="F32" s="14"/>
      <c r="G32" s="14"/>
      <c r="H32" s="14"/>
      <c r="I32" s="14"/>
      <c r="J32" s="14"/>
      <c r="K32" s="25">
        <f>$B$25*(1+$C$5)*(1+$D$5)*(1+$E$5)*(1+$F$5)*(1+$G$5)*(1+$H$5)^(K2-$H$2+1)</f>
        <v>3869434.8880673726</v>
      </c>
      <c r="L32" s="25">
        <f t="shared" ref="L32:M32" si="3">K32*(1+L5)</f>
        <v>3980913.3071925938</v>
      </c>
      <c r="M32" s="25">
        <f t="shared" si="3"/>
        <v>4095603.4195728125</v>
      </c>
      <c r="N32" s="25">
        <f>$B$26*(1+$C$5)*(1+$D$5)*(1+$E$5)*(1+$F$5)*(1+$G$5)*(1+$H$5)^(N2-$H$2+1)</f>
        <v>2528158.6524544237</v>
      </c>
      <c r="O32" s="25">
        <f t="shared" ref="O32:T32" si="4">N32*(1+O5)</f>
        <v>2600994.9032316357</v>
      </c>
      <c r="P32" s="25">
        <f t="shared" si="4"/>
        <v>2675929.5663937391</v>
      </c>
      <c r="Q32" s="25">
        <f t="shared" si="4"/>
        <v>2753023.0972015429</v>
      </c>
      <c r="R32" s="25">
        <f t="shared" si="4"/>
        <v>2832337.6926319194</v>
      </c>
      <c r="S32" s="25">
        <f t="shared" si="4"/>
        <v>2913937.341556645</v>
      </c>
      <c r="T32" s="25">
        <f t="shared" si="4"/>
        <v>2997887.8763668919</v>
      </c>
      <c r="U32" s="25">
        <f>$B$27*(1+$C$5)*(1+$D$5)*(1+$E$5)*(1+$F$5)*(1+$G$5)*(1+$H$5)^(U2-$H$2+1)</f>
        <v>2673022.755940353</v>
      </c>
      <c r="V32" s="25">
        <f t="shared" ref="V32:AB32" si="5">U32*(1+V5)</f>
        <v>2750032.5415389948</v>
      </c>
      <c r="W32" s="25">
        <f t="shared" si="5"/>
        <v>2829260.9790607332</v>
      </c>
      <c r="X32" s="25">
        <f t="shared" si="5"/>
        <v>2910771.9878674732</v>
      </c>
      <c r="Y32" s="25">
        <f t="shared" si="5"/>
        <v>2994631.3288379349</v>
      </c>
      <c r="Z32" s="25">
        <f t="shared" si="5"/>
        <v>3080906.6574217556</v>
      </c>
      <c r="AA32" s="25">
        <f t="shared" si="5"/>
        <v>3169667.5782220764</v>
      </c>
      <c r="AB32" s="25">
        <f t="shared" si="5"/>
        <v>3260985.7011506543</v>
      </c>
      <c r="AC32" s="25">
        <f>$B$28*(1+$C$5)*(1+$D$5)*(1+$E$5)*(1+$F$5)*(1+$G$5)*(1+$H$5)^(AC2-$H$2+1)</f>
        <v>3225898.7492315443</v>
      </c>
      <c r="AD32" s="25">
        <f>$B$26*(1+$C$5)*(1+$D$5)*(1+$E$5)*(1+$F$5)*(1+$G$5)*(1+$H$5)^(AD2-$H$2+1)</f>
        <v>3982604.2706362871</v>
      </c>
      <c r="AE32" s="25">
        <f t="shared" ref="AE32:AF32" si="6">AD32*(1+AE5)</f>
        <v>4097343.0996733187</v>
      </c>
      <c r="AF32" s="25">
        <f t="shared" si="6"/>
        <v>4215387.5543749072</v>
      </c>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row>
    <row r="33" spans="1:65" ht="30" x14ac:dyDescent="0.25">
      <c r="A33" s="83" t="s">
        <v>464</v>
      </c>
      <c r="B33" s="130">
        <f t="shared" ref="B33:AN33" si="7">SUM(B31:B32)</f>
        <v>3008750</v>
      </c>
      <c r="C33" s="130">
        <f t="shared" si="7"/>
        <v>3083667.8749999995</v>
      </c>
      <c r="D33" s="130">
        <f t="shared" si="7"/>
        <v>3170010.5754999998</v>
      </c>
      <c r="E33" s="130">
        <f t="shared" si="7"/>
        <v>3261940.8821894997</v>
      </c>
      <c r="F33" s="130">
        <f t="shared" si="7"/>
        <v>3356537.1677729948</v>
      </c>
      <c r="G33" s="130">
        <f t="shared" si="7"/>
        <v>3453876.7456384115</v>
      </c>
      <c r="H33" s="130">
        <f t="shared" si="7"/>
        <v>3553382.9346802542</v>
      </c>
      <c r="I33" s="130">
        <f t="shared" si="7"/>
        <v>3655755.8970283922</v>
      </c>
      <c r="J33" s="130">
        <f t="shared" si="7"/>
        <v>3761078.2244217801</v>
      </c>
      <c r="K33" s="130">
        <f t="shared" si="7"/>
        <v>7738869.7761347443</v>
      </c>
      <c r="L33" s="130">
        <f t="shared" si="7"/>
        <v>7961826.6143851867</v>
      </c>
      <c r="M33" s="130">
        <f t="shared" si="7"/>
        <v>8191206.8391456241</v>
      </c>
      <c r="N33" s="130">
        <f t="shared" si="7"/>
        <v>6741756.4065451277</v>
      </c>
      <c r="O33" s="130">
        <f t="shared" si="7"/>
        <v>6935986.408617693</v>
      </c>
      <c r="P33" s="130">
        <f t="shared" si="7"/>
        <v>7135812.1770499684</v>
      </c>
      <c r="Q33" s="130">
        <f t="shared" si="7"/>
        <v>7341394.925870779</v>
      </c>
      <c r="R33" s="130">
        <f t="shared" si="7"/>
        <v>7552900.5136851165</v>
      </c>
      <c r="S33" s="130">
        <f t="shared" si="7"/>
        <v>7770499.5774843842</v>
      </c>
      <c r="T33" s="130">
        <f t="shared" si="7"/>
        <v>7994367.6703117089</v>
      </c>
      <c r="U33" s="130">
        <f t="shared" si="7"/>
        <v>8430302.537965728</v>
      </c>
      <c r="V33" s="130">
        <f t="shared" si="7"/>
        <v>8673179.5540845208</v>
      </c>
      <c r="W33" s="130">
        <f t="shared" si="7"/>
        <v>8923053.8570376951</v>
      </c>
      <c r="X33" s="130">
        <f t="shared" si="7"/>
        <v>9180127.0386589523</v>
      </c>
      <c r="Y33" s="130">
        <f t="shared" si="7"/>
        <v>9444606.4986427166</v>
      </c>
      <c r="Z33" s="130">
        <f t="shared" si="7"/>
        <v>9716705.6118686125</v>
      </c>
      <c r="AA33" s="130">
        <f t="shared" si="7"/>
        <v>9996643.900546547</v>
      </c>
      <c r="AB33" s="130">
        <f t="shared" si="7"/>
        <v>10284647.211321294</v>
      </c>
      <c r="AC33" s="130">
        <f t="shared" si="7"/>
        <v>10451911.9475102</v>
      </c>
      <c r="AD33" s="130">
        <f t="shared" si="7"/>
        <v>11416798.909157351</v>
      </c>
      <c r="AE33" s="130">
        <f t="shared" si="7"/>
        <v>12292029.299019955</v>
      </c>
      <c r="AF33" s="130">
        <f t="shared" si="7"/>
        <v>12646162.663124721</v>
      </c>
      <c r="AG33" s="130">
        <f t="shared" si="7"/>
        <v>8673665.7396328971</v>
      </c>
      <c r="AH33" s="130">
        <f t="shared" si="7"/>
        <v>8923554.0495917201</v>
      </c>
      <c r="AI33" s="130">
        <f t="shared" si="7"/>
        <v>9180641.6417604573</v>
      </c>
      <c r="AJ33" s="130">
        <f t="shared" si="7"/>
        <v>9445135.9274595752</v>
      </c>
      <c r="AK33" s="130">
        <f t="shared" si="7"/>
        <v>9717250.2935296856</v>
      </c>
      <c r="AL33" s="130">
        <f t="shared" si="7"/>
        <v>9997204.2744862754</v>
      </c>
      <c r="AM33" s="130">
        <f t="shared" si="7"/>
        <v>10285223.729634225</v>
      </c>
      <c r="AN33" s="130">
        <f t="shared" si="7"/>
        <v>10581541.025284987</v>
      </c>
      <c r="AO33" s="130"/>
      <c r="AP33" s="130"/>
      <c r="AQ33" s="130"/>
      <c r="AR33" s="130"/>
      <c r="AS33" s="130"/>
      <c r="AT33" s="130"/>
      <c r="AU33" s="130"/>
      <c r="AV33" s="130"/>
      <c r="AW33" s="130"/>
      <c r="AX33" s="130"/>
      <c r="AY33" s="130"/>
      <c r="AZ33" s="130"/>
      <c r="BA33" s="130"/>
      <c r="BB33" s="130"/>
      <c r="BC33" s="130"/>
      <c r="BD33" s="130"/>
      <c r="BE33" s="130"/>
      <c r="BF33" s="130"/>
      <c r="BG33" s="130"/>
      <c r="BH33" s="130"/>
      <c r="BI33" s="130"/>
      <c r="BJ33" s="130"/>
      <c r="BK33" s="130"/>
      <c r="BL33" s="130"/>
      <c r="BM33" s="130"/>
    </row>
    <row r="34" spans="1:65" ht="15.5" x14ac:dyDescent="0.25">
      <c r="A34" s="8"/>
      <c r="B34" s="129"/>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row>
    <row r="35" spans="1:65" x14ac:dyDescent="0.25">
      <c r="A35" s="176" t="s">
        <v>465</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9"/>
      <c r="AC35" s="159"/>
      <c r="AD35" s="159"/>
      <c r="AE35" s="159"/>
      <c r="AF35" s="159"/>
      <c r="AG35" s="159"/>
      <c r="AH35" s="159"/>
      <c r="AI35" s="159"/>
      <c r="AJ35" s="159"/>
      <c r="AK35" s="159"/>
      <c r="AL35" s="159"/>
      <c r="AM35" s="159"/>
      <c r="AN35" s="159"/>
      <c r="AO35" s="159"/>
      <c r="AP35" s="159"/>
      <c r="AQ35" s="159"/>
      <c r="AR35" s="159"/>
      <c r="AS35" s="159"/>
      <c r="AT35" s="159"/>
      <c r="AU35" s="159"/>
      <c r="AV35" s="159"/>
      <c r="AW35" s="159"/>
      <c r="AX35" s="159"/>
      <c r="AY35" s="159"/>
      <c r="AZ35" s="159"/>
      <c r="BA35" s="159"/>
      <c r="BB35" s="159"/>
      <c r="BC35" s="159"/>
      <c r="BD35" s="159"/>
      <c r="BE35" s="159"/>
      <c r="BF35" s="159"/>
      <c r="BG35" s="159"/>
      <c r="BH35" s="159"/>
      <c r="BI35" s="159"/>
      <c r="BJ35" s="159"/>
      <c r="BK35" s="159"/>
      <c r="BL35" s="159"/>
      <c r="BM35" s="159"/>
    </row>
    <row r="36" spans="1:65" ht="15.5" x14ac:dyDescent="0.25">
      <c r="A36" s="14" t="s">
        <v>447</v>
      </c>
      <c r="B36" s="25"/>
      <c r="C36" s="14"/>
      <c r="D36" s="14"/>
      <c r="E36" s="14"/>
      <c r="F36" s="14"/>
      <c r="G36" s="14"/>
      <c r="H36" s="25">
        <f>H23*(1+$C$5)*(1+$D$5)*(1+$E$5)*(1+$F$5)*(1+$G$5)*(1+$H$5)</f>
        <v>7347804.3580536759</v>
      </c>
      <c r="I36" s="25">
        <f>H36*(1+I5)</f>
        <v>7559494.6016092021</v>
      </c>
      <c r="J36" s="25">
        <f>H24*(1+$C$5)*(1+$D$5)*(1+$E$5)*(1+$F$5)*(1+$G$5)*(1+$H$5)^(J2-$H$2+1)</f>
        <v>6824566.3950490737</v>
      </c>
      <c r="K36" s="25">
        <f t="shared" ref="K36:L36" si="8">J36*(1+K5)</f>
        <v>7021182.1528904373</v>
      </c>
      <c r="L36" s="25">
        <f t="shared" si="8"/>
        <v>7223462.4107152112</v>
      </c>
      <c r="M36" s="25">
        <f>H25*(1+$C$5)*(1+$D$5)*(1+$E$5)*(1+$F$5)*(1+$G$5)*(1+$H$5)^(M2-$H$2+1)</f>
        <v>6457632.3665077351</v>
      </c>
      <c r="N36" s="25">
        <f t="shared" ref="N36:Q36" si="9">M36*(1+N5)</f>
        <v>6643676.7549868226</v>
      </c>
      <c r="O36" s="25">
        <f t="shared" si="9"/>
        <v>6835081.0822979929</v>
      </c>
      <c r="P36" s="25">
        <f t="shared" si="9"/>
        <v>7031999.7682789983</v>
      </c>
      <c r="Q36" s="25">
        <f t="shared" si="9"/>
        <v>7234591.681603116</v>
      </c>
      <c r="R36" s="25">
        <f>H26*(1+$C$5)*(1+$D$5)*(1+$E$5)*(1+$F$5)*(1+$G$5)*(1+$H$5)^(R2-$H$2+1)</f>
        <v>6507558.7042186698</v>
      </c>
      <c r="S36" s="25">
        <f t="shared" ref="S36:AX36" si="10">R36*(1+S5)</f>
        <v>6695041.47048721</v>
      </c>
      <c r="T36" s="25">
        <f t="shared" si="10"/>
        <v>6887925.6152519463</v>
      </c>
      <c r="U36" s="25">
        <f t="shared" si="10"/>
        <v>7086366.7522273548</v>
      </c>
      <c r="V36" s="25">
        <f t="shared" si="10"/>
        <v>7290524.978359025</v>
      </c>
      <c r="W36" s="25">
        <f t="shared" si="10"/>
        <v>7500565.0029855482</v>
      </c>
      <c r="X36" s="25">
        <f t="shared" si="10"/>
        <v>7716656.280721562</v>
      </c>
      <c r="Y36" s="25">
        <f t="shared" si="10"/>
        <v>7938973.1481691506</v>
      </c>
      <c r="Z36" s="25">
        <f t="shared" si="10"/>
        <v>8167694.9645679034</v>
      </c>
      <c r="AA36" s="25">
        <f t="shared" si="10"/>
        <v>8403006.2564971056</v>
      </c>
      <c r="AB36" s="25">
        <f t="shared" si="10"/>
        <v>8645096.866746787</v>
      </c>
      <c r="AC36" s="25">
        <f t="shared" si="10"/>
        <v>8894162.1074777618</v>
      </c>
      <c r="AD36" s="25">
        <f t="shared" si="10"/>
        <v>9150402.9177941959</v>
      </c>
      <c r="AE36" s="25">
        <f t="shared" si="10"/>
        <v>9414026.0258558467</v>
      </c>
      <c r="AF36" s="25">
        <f t="shared" si="10"/>
        <v>9685244.1156607531</v>
      </c>
      <c r="AG36" s="25">
        <f t="shared" si="10"/>
        <v>9964275.9986329395</v>
      </c>
      <c r="AH36" s="25">
        <f t="shared" si="10"/>
        <v>10251346.790153554</v>
      </c>
      <c r="AI36" s="25">
        <f t="shared" si="10"/>
        <v>10546688.091177877</v>
      </c>
      <c r="AJ36" s="25">
        <f t="shared" si="10"/>
        <v>10850538.175084712</v>
      </c>
      <c r="AK36" s="25">
        <f t="shared" si="10"/>
        <v>11163142.179908903</v>
      </c>
      <c r="AL36" s="25">
        <f t="shared" si="10"/>
        <v>11484752.306112079</v>
      </c>
      <c r="AM36" s="25">
        <f t="shared" si="10"/>
        <v>11815628.020051168</v>
      </c>
      <c r="AN36" s="25">
        <f t="shared" si="10"/>
        <v>12156036.263308842</v>
      </c>
      <c r="AO36" s="25">
        <f t="shared" si="10"/>
        <v>12506251.668054769</v>
      </c>
      <c r="AP36" s="25">
        <f t="shared" si="10"/>
        <v>12866556.778611427</v>
      </c>
      <c r="AQ36" s="25">
        <f t="shared" si="10"/>
        <v>13237242.279403223</v>
      </c>
      <c r="AR36" s="25">
        <f t="shared" si="10"/>
        <v>13618607.229472829</v>
      </c>
      <c r="AS36" s="25">
        <f t="shared" si="10"/>
        <v>14010959.30375394</v>
      </c>
      <c r="AT36" s="25">
        <f t="shared" si="10"/>
        <v>14414615.041295091</v>
      </c>
      <c r="AU36" s="25">
        <f t="shared" si="10"/>
        <v>14829900.100634802</v>
      </c>
      <c r="AV36" s="25">
        <f t="shared" si="10"/>
        <v>15257149.522534091</v>
      </c>
      <c r="AW36" s="25">
        <f t="shared" si="10"/>
        <v>15696708.000278298</v>
      </c>
      <c r="AX36" s="25">
        <f t="shared" si="10"/>
        <v>16148930.157766316</v>
      </c>
      <c r="AY36" s="14"/>
      <c r="AZ36" s="14"/>
      <c r="BA36" s="14"/>
      <c r="BB36" s="14"/>
      <c r="BC36" s="14"/>
      <c r="BD36" s="14"/>
      <c r="BE36" s="14"/>
      <c r="BF36" s="14"/>
      <c r="BG36" s="14"/>
      <c r="BH36" s="14"/>
      <c r="BI36" s="14"/>
      <c r="BJ36" s="14"/>
      <c r="BK36" s="14"/>
      <c r="BL36" s="14"/>
      <c r="BM36" s="14"/>
    </row>
    <row r="37" spans="1:65" ht="15.5" x14ac:dyDescent="0.25">
      <c r="A37" s="14" t="s">
        <v>460</v>
      </c>
      <c r="B37" s="25"/>
      <c r="C37" s="14"/>
      <c r="D37" s="14"/>
      <c r="E37" s="14"/>
      <c r="F37" s="14"/>
      <c r="G37" s="14"/>
      <c r="H37" s="25">
        <f>H28*(1+$C$5)*(1+$D$5)*(1+$E$5)*(1+$F$5)*(1+$G$5)*(1+$H$5)</f>
        <v>2066778.6076245762</v>
      </c>
      <c r="I37" s="25">
        <f t="shared" ref="I37:AX37" si="11">H37*(1+I5)</f>
        <v>2126322.4993102401</v>
      </c>
      <c r="J37" s="25">
        <f t="shared" si="11"/>
        <v>2187581.8505153684</v>
      </c>
      <c r="K37" s="25">
        <f t="shared" si="11"/>
        <v>2250606.0836287159</v>
      </c>
      <c r="L37" s="25">
        <f t="shared" si="11"/>
        <v>2315446.0448980592</v>
      </c>
      <c r="M37" s="25">
        <f t="shared" si="11"/>
        <v>2382154.0454515722</v>
      </c>
      <c r="N37" s="25">
        <f t="shared" si="11"/>
        <v>2450783.9035010319</v>
      </c>
      <c r="O37" s="25">
        <f t="shared" si="11"/>
        <v>2521390.9877608968</v>
      </c>
      <c r="P37" s="25">
        <f t="shared" si="11"/>
        <v>2594032.2621182883</v>
      </c>
      <c r="Q37" s="25">
        <f t="shared" si="11"/>
        <v>2668766.3315899163</v>
      </c>
      <c r="R37" s="25">
        <f t="shared" si="11"/>
        <v>2745653.4896030216</v>
      </c>
      <c r="S37" s="25">
        <f t="shared" si="11"/>
        <v>2824755.7666384848</v>
      </c>
      <c r="T37" s="25">
        <f t="shared" si="11"/>
        <v>2906136.9802753394</v>
      </c>
      <c r="U37" s="25">
        <f t="shared" si="11"/>
        <v>2989862.7866770718</v>
      </c>
      <c r="V37" s="25">
        <f t="shared" si="11"/>
        <v>3076000.7335612383</v>
      </c>
      <c r="W37" s="25">
        <f t="shared" si="11"/>
        <v>3164620.3146951376</v>
      </c>
      <c r="X37" s="25">
        <f t="shared" si="11"/>
        <v>3255793.0259615043</v>
      </c>
      <c r="Y37" s="25">
        <f t="shared" si="11"/>
        <v>3349592.4230394554</v>
      </c>
      <c r="Z37" s="25">
        <f t="shared" si="11"/>
        <v>3446094.1807472222</v>
      </c>
      <c r="AA37" s="25">
        <f t="shared" si="11"/>
        <v>3545376.1540945498</v>
      </c>
      <c r="AB37" s="25">
        <f t="shared" si="11"/>
        <v>3647518.4410940139</v>
      </c>
      <c r="AC37" s="25">
        <f t="shared" si="11"/>
        <v>3752603.4473819323</v>
      </c>
      <c r="AD37" s="25">
        <f t="shared" si="11"/>
        <v>3860715.9527010056</v>
      </c>
      <c r="AE37" s="25">
        <f t="shared" si="11"/>
        <v>3971943.1792983217</v>
      </c>
      <c r="AF37" s="25">
        <f t="shared" si="11"/>
        <v>4086374.8622939065</v>
      </c>
      <c r="AG37" s="25">
        <f t="shared" si="11"/>
        <v>4204103.3220765935</v>
      </c>
      <c r="AH37" s="25">
        <f t="shared" si="11"/>
        <v>4325223.5387856206</v>
      </c>
      <c r="AI37" s="25">
        <f t="shared" si="11"/>
        <v>4449833.2289380347</v>
      </c>
      <c r="AJ37" s="25">
        <f t="shared" si="11"/>
        <v>4578032.92426374</v>
      </c>
      <c r="AK37" s="25">
        <f t="shared" si="11"/>
        <v>4709926.0528117782</v>
      </c>
      <c r="AL37" s="25">
        <f t="shared" si="11"/>
        <v>4845619.0223932853</v>
      </c>
      <c r="AM37" s="25">
        <f t="shared" si="11"/>
        <v>4985221.3064284362</v>
      </c>
      <c r="AN37" s="25">
        <f t="shared" si="11"/>
        <v>5128845.5322666392</v>
      </c>
      <c r="AO37" s="25">
        <f t="shared" si="11"/>
        <v>5276607.5720512411</v>
      </c>
      <c r="AP37" s="25">
        <f t="shared" si="11"/>
        <v>5428626.6362020373</v>
      </c>
      <c r="AQ37" s="25">
        <f t="shared" si="11"/>
        <v>5585025.3695910182</v>
      </c>
      <c r="AR37" s="25">
        <f t="shared" si="11"/>
        <v>5745929.9504889352</v>
      </c>
      <c r="AS37" s="25">
        <f t="shared" si="11"/>
        <v>5911470.1923625218</v>
      </c>
      <c r="AT37" s="25">
        <f t="shared" si="11"/>
        <v>6081779.6486044861</v>
      </c>
      <c r="AU37" s="25">
        <f t="shared" si="11"/>
        <v>6256995.7202807814</v>
      </c>
      <c r="AV37" s="25">
        <f t="shared" si="11"/>
        <v>6437259.7669820711</v>
      </c>
      <c r="AW37" s="25">
        <f t="shared" si="11"/>
        <v>6622717.220868825</v>
      </c>
      <c r="AX37" s="25">
        <f t="shared" si="11"/>
        <v>6813517.7040020563</v>
      </c>
      <c r="AY37" s="14"/>
      <c r="AZ37" s="14"/>
      <c r="BA37" s="14"/>
      <c r="BB37" s="14"/>
      <c r="BC37" s="14"/>
      <c r="BD37" s="14"/>
      <c r="BE37" s="14"/>
      <c r="BF37" s="14"/>
      <c r="BG37" s="14"/>
      <c r="BH37" s="14"/>
      <c r="BI37" s="14"/>
      <c r="BJ37" s="14"/>
      <c r="BK37" s="14"/>
      <c r="BL37" s="14"/>
      <c r="BM37" s="14"/>
    </row>
    <row r="38" spans="1:65" ht="30" x14ac:dyDescent="0.25">
      <c r="A38" s="83" t="s">
        <v>466</v>
      </c>
      <c r="B38" s="25"/>
      <c r="C38" s="14"/>
      <c r="D38" s="14"/>
      <c r="E38" s="14"/>
      <c r="F38" s="14"/>
      <c r="G38" s="14"/>
      <c r="H38" s="130">
        <f t="shared" ref="H38:AX38" si="12">SUM(H36:H37)</f>
        <v>9414582.9656782523</v>
      </c>
      <c r="I38" s="130">
        <f t="shared" si="12"/>
        <v>9685817.1009194423</v>
      </c>
      <c r="J38" s="130">
        <f t="shared" si="12"/>
        <v>9012148.2455644421</v>
      </c>
      <c r="K38" s="130">
        <f t="shared" si="12"/>
        <v>9271788.2365191542</v>
      </c>
      <c r="L38" s="130">
        <f t="shared" si="12"/>
        <v>9538908.4556132704</v>
      </c>
      <c r="M38" s="130">
        <f t="shared" si="12"/>
        <v>8839786.4119593073</v>
      </c>
      <c r="N38" s="130">
        <f t="shared" si="12"/>
        <v>9094460.6584878545</v>
      </c>
      <c r="O38" s="130">
        <f t="shared" si="12"/>
        <v>9356472.0700588897</v>
      </c>
      <c r="P38" s="130">
        <f t="shared" si="12"/>
        <v>9626032.0303972866</v>
      </c>
      <c r="Q38" s="130">
        <f t="shared" si="12"/>
        <v>9903358.0131930318</v>
      </c>
      <c r="R38" s="130">
        <f t="shared" si="12"/>
        <v>9253212.193821691</v>
      </c>
      <c r="S38" s="130">
        <f t="shared" si="12"/>
        <v>9519797.2371256948</v>
      </c>
      <c r="T38" s="130">
        <f t="shared" si="12"/>
        <v>9794062.5955272857</v>
      </c>
      <c r="U38" s="130">
        <f t="shared" si="12"/>
        <v>10076229.538904427</v>
      </c>
      <c r="V38" s="130">
        <f t="shared" si="12"/>
        <v>10366525.711920263</v>
      </c>
      <c r="W38" s="130">
        <f t="shared" si="12"/>
        <v>10665185.317680687</v>
      </c>
      <c r="X38" s="130">
        <f t="shared" si="12"/>
        <v>10972449.306683067</v>
      </c>
      <c r="Y38" s="130">
        <f t="shared" si="12"/>
        <v>11288565.571208606</v>
      </c>
      <c r="Z38" s="130">
        <f t="shared" si="12"/>
        <v>11613789.145315126</v>
      </c>
      <c r="AA38" s="130">
        <f t="shared" si="12"/>
        <v>11948382.410591654</v>
      </c>
      <c r="AB38" s="130">
        <f t="shared" si="12"/>
        <v>12292615.307840802</v>
      </c>
      <c r="AC38" s="130">
        <f t="shared" si="12"/>
        <v>12646765.554859694</v>
      </c>
      <c r="AD38" s="130">
        <f t="shared" si="12"/>
        <v>13011118.870495202</v>
      </c>
      <c r="AE38" s="130">
        <f t="shared" si="12"/>
        <v>13385969.205154169</v>
      </c>
      <c r="AF38" s="130">
        <f t="shared" si="12"/>
        <v>13771618.97795466</v>
      </c>
      <c r="AG38" s="130">
        <f t="shared" si="12"/>
        <v>14168379.320709534</v>
      </c>
      <c r="AH38" s="130">
        <f t="shared" si="12"/>
        <v>14576570.328939173</v>
      </c>
      <c r="AI38" s="130">
        <f t="shared" si="12"/>
        <v>14996521.320115913</v>
      </c>
      <c r="AJ38" s="130">
        <f t="shared" si="12"/>
        <v>15428571.099348452</v>
      </c>
      <c r="AK38" s="130">
        <f t="shared" si="12"/>
        <v>15873068.232720681</v>
      </c>
      <c r="AL38" s="130">
        <f t="shared" si="12"/>
        <v>16330371.328505363</v>
      </c>
      <c r="AM38" s="130">
        <f t="shared" si="12"/>
        <v>16800849.326479606</v>
      </c>
      <c r="AN38" s="130">
        <f t="shared" si="12"/>
        <v>17284881.795575481</v>
      </c>
      <c r="AO38" s="130">
        <f t="shared" si="12"/>
        <v>17782859.240106009</v>
      </c>
      <c r="AP38" s="130">
        <f t="shared" si="12"/>
        <v>18295183.414813466</v>
      </c>
      <c r="AQ38" s="130">
        <f t="shared" si="12"/>
        <v>18822267.648994241</v>
      </c>
      <c r="AR38" s="130">
        <f t="shared" si="12"/>
        <v>19364537.179961763</v>
      </c>
      <c r="AS38" s="130">
        <f t="shared" si="12"/>
        <v>19922429.496116463</v>
      </c>
      <c r="AT38" s="130">
        <f t="shared" si="12"/>
        <v>20496394.689899579</v>
      </c>
      <c r="AU38" s="130">
        <f t="shared" si="12"/>
        <v>21086895.820915584</v>
      </c>
      <c r="AV38" s="130">
        <f t="shared" si="12"/>
        <v>21694409.289516162</v>
      </c>
      <c r="AW38" s="130">
        <f t="shared" si="12"/>
        <v>22319425.221147124</v>
      </c>
      <c r="AX38" s="130">
        <f t="shared" si="12"/>
        <v>22962447.861768372</v>
      </c>
      <c r="AY38" s="14"/>
      <c r="AZ38" s="14"/>
      <c r="BA38" s="14"/>
      <c r="BB38" s="14"/>
      <c r="BC38" s="14"/>
      <c r="BD38" s="14"/>
      <c r="BE38" s="14"/>
      <c r="BF38" s="14"/>
      <c r="BG38" s="14"/>
      <c r="BH38" s="14"/>
      <c r="BI38" s="14"/>
      <c r="BJ38" s="14"/>
      <c r="BK38" s="14"/>
      <c r="BL38" s="14"/>
      <c r="BM38" s="14"/>
    </row>
    <row r="39" spans="1:65" ht="15.5" x14ac:dyDescent="0.25">
      <c r="A39" s="8"/>
      <c r="B39" s="129"/>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row>
    <row r="40" spans="1:65" ht="15.5" x14ac:dyDescent="0.25">
      <c r="A40" s="8"/>
      <c r="B40" s="129"/>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row>
    <row r="41" spans="1:65" ht="15.5" x14ac:dyDescent="0.25">
      <c r="A41" s="8"/>
      <c r="B41" s="129"/>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row>
    <row r="42" spans="1:65" ht="15.5" x14ac:dyDescent="0.25">
      <c r="A42" s="8"/>
      <c r="B42" s="129"/>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row>
    <row r="43" spans="1:65" ht="15.5" x14ac:dyDescent="0.25">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row>
    <row r="44" spans="1:65" ht="15.5" x14ac:dyDescent="0.25">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row>
    <row r="45" spans="1:65" ht="15.5" x14ac:dyDescent="0.2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row>
    <row r="46" spans="1:65" ht="15.5" x14ac:dyDescent="0.25">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row>
    <row r="47" spans="1:65" ht="15.5" x14ac:dyDescent="0.25">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row>
    <row r="48" spans="1:65" ht="15.5" x14ac:dyDescent="0.25">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row>
    <row r="49" spans="1:65" ht="15.5" x14ac:dyDescent="0.25">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row>
    <row r="50" spans="1:65" ht="15.5" x14ac:dyDescent="0.25">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row>
    <row r="51" spans="1:65" ht="15.5" x14ac:dyDescent="0.25">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row>
    <row r="52" spans="1:65" ht="15.5" x14ac:dyDescent="0.25">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row>
    <row r="53" spans="1:65" ht="15.5" x14ac:dyDescent="0.25">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row>
    <row r="54" spans="1:65" ht="15.5" x14ac:dyDescent="0.25">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row>
    <row r="55" spans="1:65" ht="15.5" x14ac:dyDescent="0.2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row>
    <row r="56" spans="1:65" ht="15.5" x14ac:dyDescent="0.25">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row>
    <row r="57" spans="1:65" ht="15.5" x14ac:dyDescent="0.25">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row>
    <row r="58" spans="1:65" ht="15.5" x14ac:dyDescent="0.25">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row>
    <row r="59" spans="1:65" ht="15.5" x14ac:dyDescent="0.25">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row>
    <row r="60" spans="1:65" ht="15.5" x14ac:dyDescent="0.25">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row>
    <row r="61" spans="1:65" ht="15.5" x14ac:dyDescent="0.25">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row>
    <row r="62" spans="1:65" ht="15.5" x14ac:dyDescent="0.25">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row>
    <row r="63" spans="1:65" ht="15.5" x14ac:dyDescent="0.25">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row>
    <row r="64" spans="1:65" ht="15.5" x14ac:dyDescent="0.25">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row>
    <row r="65" spans="1:65" ht="15.5" x14ac:dyDescent="0.2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row>
    <row r="66" spans="1:65" ht="15.5" x14ac:dyDescent="0.25">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row>
    <row r="67" spans="1:65" ht="15.5" x14ac:dyDescent="0.25">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row>
    <row r="68" spans="1:65" ht="15.5" x14ac:dyDescent="0.25">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row>
    <row r="69" spans="1:65" ht="15.5" x14ac:dyDescent="0.25">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row>
    <row r="70" spans="1:65" ht="15.5" x14ac:dyDescent="0.25">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row>
    <row r="71" spans="1:65" ht="15.5" x14ac:dyDescent="0.25">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row>
    <row r="72" spans="1:65" ht="15.5" x14ac:dyDescent="0.25">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row>
    <row r="73" spans="1:65" ht="15.5" x14ac:dyDescent="0.25">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row>
    <row r="74" spans="1:65" ht="15.5" x14ac:dyDescent="0.25">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row>
    <row r="75" spans="1:65" ht="15.5" x14ac:dyDescent="0.2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row>
    <row r="76" spans="1:65" ht="15.5" x14ac:dyDescent="0.25">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row>
    <row r="77" spans="1:65" ht="15.5" x14ac:dyDescent="0.25">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row>
    <row r="78" spans="1:65" ht="15.5" x14ac:dyDescent="0.25">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row>
    <row r="79" spans="1:65" ht="15.5" x14ac:dyDescent="0.25">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row>
    <row r="80" spans="1:65" ht="15.5" x14ac:dyDescent="0.25">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row>
    <row r="81" spans="1:65" ht="15.5" x14ac:dyDescent="0.25">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row>
    <row r="82" spans="1:65" ht="15.5" x14ac:dyDescent="0.25">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row>
    <row r="83" spans="1:65" ht="15.5" x14ac:dyDescent="0.25">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row>
    <row r="84" spans="1:65" ht="15.5" x14ac:dyDescent="0.25">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row>
    <row r="85" spans="1:65" ht="15.5" x14ac:dyDescent="0.2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row>
    <row r="86" spans="1:65" ht="15.5" x14ac:dyDescent="0.25">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row>
    <row r="87" spans="1:65" ht="15.5" x14ac:dyDescent="0.25">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row>
    <row r="88" spans="1:65" ht="15.5" x14ac:dyDescent="0.25">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row>
    <row r="89" spans="1:65" ht="15.5" x14ac:dyDescent="0.25">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row>
    <row r="90" spans="1:65" ht="15.5" x14ac:dyDescent="0.25">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row>
    <row r="91" spans="1:65" ht="15.5" x14ac:dyDescent="0.25">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row>
    <row r="92" spans="1:65" ht="15.5" x14ac:dyDescent="0.25">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row>
    <row r="93" spans="1:65" ht="15.5" x14ac:dyDescent="0.25">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row>
    <row r="94" spans="1:65" ht="15.5" x14ac:dyDescent="0.25">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row>
    <row r="95" spans="1:65" ht="15.5" x14ac:dyDescent="0.2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row>
    <row r="96" spans="1:65" ht="15.5" x14ac:dyDescent="0.25">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row>
    <row r="97" spans="1:65" ht="15.5" x14ac:dyDescent="0.25">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row>
    <row r="98" spans="1:65" ht="15.5" x14ac:dyDescent="0.25">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row>
    <row r="99" spans="1:65" ht="15.5" x14ac:dyDescent="0.25">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row>
    <row r="100" spans="1:65" ht="15.5"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row>
    <row r="101" spans="1:65" ht="15.5"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row>
    <row r="102" spans="1:65" ht="15.5"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row>
    <row r="103" spans="1:65" ht="15.5"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row>
    <row r="104" spans="1:65" ht="15.5"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row>
    <row r="105" spans="1:65" ht="15.5"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row>
    <row r="106" spans="1:65" ht="15.5"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row>
    <row r="107" spans="1:65" ht="15.5"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row>
    <row r="108" spans="1:65" ht="15.5"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row>
    <row r="109" spans="1:65" ht="15.5"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row>
    <row r="110" spans="1:65" ht="15.5"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row>
    <row r="111" spans="1:65" ht="15.5"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row>
    <row r="112" spans="1:65" ht="15.5"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row>
    <row r="113" spans="1:65" ht="15.5"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row>
    <row r="114" spans="1:65" ht="15.5"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row>
    <row r="115" spans="1:65" ht="15.5"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row>
    <row r="116" spans="1:65" ht="15.5"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row>
    <row r="117" spans="1:65" ht="15.5"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row>
    <row r="118" spans="1:65" ht="15.5"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row>
    <row r="119" spans="1:65" ht="15.5"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row>
    <row r="120" spans="1:65" ht="15.5"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row>
    <row r="121" spans="1:65" ht="15.5"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row>
    <row r="122" spans="1:65" ht="15.5"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row>
    <row r="123" spans="1:65" ht="15.5"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row>
    <row r="124" spans="1:65" ht="15.5"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row>
    <row r="125" spans="1:65" ht="15.5"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row>
    <row r="126" spans="1:65" ht="15.5"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row>
    <row r="127" spans="1:65" ht="15.5"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row>
    <row r="128" spans="1:65" ht="15.5"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row>
    <row r="129" spans="1:65" ht="15.5"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row>
    <row r="130" spans="1:65" ht="15.5"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row>
    <row r="131" spans="1:65" ht="15.5"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row>
    <row r="132" spans="1:65" ht="15.5"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row>
    <row r="133" spans="1:65" ht="15.5"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row>
    <row r="134" spans="1:65" ht="15.5"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row>
    <row r="135" spans="1:65" ht="15.5"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row>
    <row r="136" spans="1:65" ht="15.5"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row>
    <row r="137" spans="1:65" ht="15.5"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row>
    <row r="138" spans="1:65" ht="15.5"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row>
    <row r="139" spans="1:65" ht="15.5"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row>
    <row r="140" spans="1:65" ht="15.5"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row>
    <row r="141" spans="1:65" ht="15.5"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row>
    <row r="142" spans="1:65" ht="15.5"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row>
    <row r="143" spans="1:65" ht="15.5"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row>
    <row r="144" spans="1:65" ht="15.5"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row>
    <row r="145" spans="1:65" ht="15.5"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row>
    <row r="146" spans="1:65" ht="15.5"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row>
    <row r="147" spans="1:65" ht="15.5"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row>
    <row r="148" spans="1:65" ht="15.5"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row>
    <row r="149" spans="1:65" ht="15.5"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row>
    <row r="150" spans="1:65" ht="15.5"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row>
    <row r="151" spans="1:65" ht="15.5"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row>
    <row r="152" spans="1:65" ht="15.5"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row>
    <row r="153" spans="1:65" ht="15.5"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row>
    <row r="154" spans="1:65" ht="15.5"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row>
    <row r="155" spans="1:65" ht="15.5"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row>
    <row r="156" spans="1:65" ht="15.5"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row>
    <row r="157" spans="1:65" ht="15.5"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row>
    <row r="158" spans="1:65" ht="15.5"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row>
    <row r="159" spans="1:65" ht="15.5"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row>
    <row r="160" spans="1:65" ht="15.5"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row>
    <row r="161" spans="1:65" ht="15.5"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row>
    <row r="162" spans="1:65" ht="15.5"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row>
    <row r="163" spans="1:65" ht="15.5"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row>
    <row r="164" spans="1:65" ht="15.5"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row>
    <row r="165" spans="1:65" ht="15.5"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row>
    <row r="166" spans="1:65" ht="15.5"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row>
    <row r="167" spans="1:65" ht="15.5"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row>
    <row r="168" spans="1:65" ht="15.5"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row>
    <row r="169" spans="1:65" ht="15.5"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row>
    <row r="170" spans="1:65" ht="15.5"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row>
    <row r="171" spans="1:65" ht="15.5"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row>
    <row r="172" spans="1:65" ht="15.5"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row>
    <row r="173" spans="1:65" ht="15.5"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row>
    <row r="174" spans="1:65" ht="15.5"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row>
    <row r="175" spans="1:65" ht="15.5"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row>
    <row r="176" spans="1:65" ht="15.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row>
    <row r="177" spans="1:65" ht="15.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row>
    <row r="178" spans="1:65" ht="15.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row>
    <row r="179" spans="1:65" ht="15.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row>
    <row r="180" spans="1:65" ht="15.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row>
    <row r="181" spans="1:65" ht="15.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row>
    <row r="182" spans="1:65" ht="15.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row>
    <row r="183" spans="1:65" ht="15.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row>
    <row r="184" spans="1:65" ht="15.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row>
    <row r="185" spans="1:65" ht="15.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row>
    <row r="186" spans="1:65" ht="15.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row>
    <row r="187" spans="1:65" ht="15.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row>
    <row r="188" spans="1:65" ht="15.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row>
    <row r="189" spans="1:65" ht="15.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row>
    <row r="190" spans="1:65" ht="15.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row>
    <row r="191" spans="1:65" ht="15.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row>
    <row r="192" spans="1:65" ht="15.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row>
    <row r="193" spans="1:65" ht="15.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row>
    <row r="194" spans="1:65" ht="15.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row>
    <row r="195" spans="1:65" ht="15.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row>
    <row r="196" spans="1:65" ht="15.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row>
    <row r="197" spans="1:65" ht="15.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row>
    <row r="198" spans="1:65" ht="15.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row>
    <row r="199" spans="1:65" ht="15.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row>
    <row r="200" spans="1:65" ht="15.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row>
    <row r="201" spans="1:65" ht="15.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row>
    <row r="202" spans="1:65" ht="15.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row>
    <row r="203" spans="1:65" ht="15.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row>
    <row r="204" spans="1:65" ht="15.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row>
    <row r="205" spans="1:65" ht="15.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row>
    <row r="206" spans="1:65" ht="15.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row>
    <row r="207" spans="1:65" ht="15.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row>
    <row r="208" spans="1:65" ht="15.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row>
    <row r="209" spans="1:65" ht="15.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row>
    <row r="210" spans="1:65" ht="15.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row>
    <row r="211" spans="1:65" ht="15.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row>
    <row r="212" spans="1:65" ht="15.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row>
    <row r="213" spans="1:65" ht="15.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row>
    <row r="214" spans="1:65" ht="15.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row>
    <row r="215" spans="1:65" ht="15.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row>
    <row r="216" spans="1:65" ht="15.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row>
    <row r="217" spans="1:65" ht="15.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row>
    <row r="218" spans="1:65" ht="15.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row>
    <row r="219" spans="1:65" ht="15.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row>
    <row r="220" spans="1:65" ht="15.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row>
    <row r="221" spans="1:65" ht="15.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row>
    <row r="222" spans="1:65" ht="15.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row>
    <row r="223" spans="1:65" ht="15.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row>
    <row r="224" spans="1:65" ht="15.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row>
    <row r="225" spans="1:65" ht="15.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row>
    <row r="226" spans="1:65" ht="15.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row>
    <row r="227" spans="1:65" ht="15.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row>
    <row r="228" spans="1:65" ht="15.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row>
    <row r="229" spans="1:65" ht="15.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row>
    <row r="230" spans="1:65" ht="15.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row>
    <row r="231" spans="1:65" ht="15.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row>
    <row r="232" spans="1:65" ht="15.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row>
    <row r="233" spans="1:65" ht="15.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row>
    <row r="234" spans="1:65" ht="15.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row>
    <row r="235" spans="1:65" ht="15.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row>
    <row r="236" spans="1:65" ht="15.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row>
    <row r="237" spans="1:65" ht="15.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row>
    <row r="238" spans="1:65" ht="15.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row>
    <row r="239" spans="1:65" ht="15.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row>
    <row r="240" spans="1:65" ht="15.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row>
    <row r="241" spans="1:65" ht="15.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row>
    <row r="242" spans="1:65" ht="15.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row>
    <row r="243" spans="1:65" ht="15.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row>
    <row r="244" spans="1:65" ht="15.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row>
    <row r="245" spans="1:65" ht="15.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row>
    <row r="246" spans="1:65" ht="15.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row>
    <row r="247" spans="1:65" ht="15.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row>
    <row r="248" spans="1:65" ht="15.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row>
    <row r="249" spans="1:65" ht="15.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row>
    <row r="250" spans="1:65" ht="15.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row>
    <row r="251" spans="1:65" ht="15.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row>
    <row r="252" spans="1:65" ht="15.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row>
    <row r="253" spans="1:65" ht="15.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row>
    <row r="254" spans="1:65" ht="15.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row>
    <row r="255" spans="1:65" ht="15.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row>
    <row r="256" spans="1:65" ht="15.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row>
    <row r="257" spans="1:65" ht="15.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row>
    <row r="258" spans="1:65" ht="15.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row>
    <row r="259" spans="1:65" ht="15.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row>
    <row r="260" spans="1:65" ht="15.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row>
    <row r="261" spans="1:65" ht="15.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row>
    <row r="262" spans="1:65" ht="15.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row>
    <row r="263" spans="1:65" ht="15.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row>
    <row r="264" spans="1:65" ht="15.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row>
    <row r="265" spans="1:65" ht="15.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row>
    <row r="266" spans="1:65" ht="15.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row>
    <row r="267" spans="1:65" ht="15.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row>
    <row r="268" spans="1:65" ht="15.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row>
    <row r="269" spans="1:65" ht="15.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row>
    <row r="270" spans="1:65" ht="15.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row>
    <row r="271" spans="1:65" ht="15.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row>
    <row r="272" spans="1:65" ht="15.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row>
    <row r="273" spans="1:65" ht="15.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row>
    <row r="274" spans="1:65" ht="15.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row>
    <row r="275" spans="1:65" ht="15.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row>
    <row r="276" spans="1:65" ht="15.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row>
    <row r="277" spans="1:65" ht="15.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row>
    <row r="278" spans="1:65" ht="15.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row>
    <row r="279" spans="1:65" ht="15.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row>
    <row r="280" spans="1:65" ht="15.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row>
    <row r="281" spans="1:65" ht="15.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row>
    <row r="282" spans="1:65" ht="15.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row>
    <row r="283" spans="1:65" ht="15.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row>
    <row r="284" spans="1:65" ht="15.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row>
    <row r="285" spans="1:65" ht="15.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row>
    <row r="286" spans="1:65" ht="15.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row>
    <row r="287" spans="1:65" ht="15.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row>
    <row r="288" spans="1:65" ht="15.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row>
    <row r="289" spans="1:65" ht="15.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row>
    <row r="290" spans="1:65" ht="15.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row>
    <row r="291" spans="1:65" ht="15.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row>
    <row r="292" spans="1:65" ht="15.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row>
    <row r="293" spans="1:65" ht="15.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row>
    <row r="294" spans="1:65" ht="15.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row>
    <row r="295" spans="1:65" ht="15.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row>
    <row r="296" spans="1:65" ht="15.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row>
    <row r="297" spans="1:65" ht="15.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row>
    <row r="298" spans="1:65" ht="15.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row>
    <row r="299" spans="1:65" ht="15.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row>
    <row r="300" spans="1:65" ht="15.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row>
    <row r="301" spans="1:65" ht="15.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row>
    <row r="302" spans="1:65" ht="15.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row>
    <row r="303" spans="1:65" ht="15.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row>
    <row r="304" spans="1:65" ht="15.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row>
    <row r="305" spans="1:65" ht="15.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row>
    <row r="306" spans="1:65" ht="15.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row>
    <row r="307" spans="1:65" ht="15.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row>
    <row r="308" spans="1:65" ht="15.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row>
    <row r="309" spans="1:65" ht="15.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row>
    <row r="310" spans="1:65" ht="15.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row>
    <row r="311" spans="1:65" ht="15.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row>
    <row r="312" spans="1:65" ht="15.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row>
    <row r="313" spans="1:65" ht="15.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row>
    <row r="314" spans="1:65" ht="15.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row>
    <row r="315" spans="1:65" ht="15.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row>
    <row r="316" spans="1:65" ht="15.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row>
    <row r="317" spans="1:65" ht="15.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row>
    <row r="318" spans="1:65" ht="15.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row>
    <row r="319" spans="1:65" ht="15.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row>
    <row r="320" spans="1:65" ht="15.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row>
    <row r="321" spans="1:65" ht="15.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row>
    <row r="322" spans="1:65" ht="15.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row>
    <row r="323" spans="1:65" ht="15.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row>
    <row r="324" spans="1:65" ht="15.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row>
    <row r="325" spans="1:65" ht="15.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row>
    <row r="326" spans="1:65" ht="15.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row>
    <row r="327" spans="1:65" ht="15.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row>
    <row r="328" spans="1:65" ht="15.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row>
    <row r="329" spans="1:65" ht="15.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row>
    <row r="330" spans="1:65" ht="15.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row>
    <row r="331" spans="1:65" ht="15.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row>
    <row r="332" spans="1:65" ht="15.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row>
    <row r="333" spans="1:65" ht="15.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row>
    <row r="334" spans="1:65" ht="15.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row>
    <row r="335" spans="1:65" ht="15.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row>
    <row r="336" spans="1:65" ht="15.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row>
    <row r="337" spans="1:65" ht="15.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row>
    <row r="338" spans="1:65" ht="15.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row>
    <row r="339" spans="1:65" ht="15.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row>
    <row r="340" spans="1:65" ht="15.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row>
    <row r="341" spans="1:65" ht="15.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row>
    <row r="342" spans="1:65" ht="15.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row>
    <row r="343" spans="1:65" ht="15.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row>
    <row r="344" spans="1:65" ht="15.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row>
    <row r="345" spans="1:65" ht="15.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row>
    <row r="346" spans="1:65" ht="15.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row>
    <row r="347" spans="1:65" ht="15.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row>
    <row r="348" spans="1:65" ht="15.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row>
    <row r="349" spans="1:65" ht="15.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row>
    <row r="350" spans="1:65" ht="15.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row>
    <row r="351" spans="1:65" ht="15.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row>
    <row r="352" spans="1:65" ht="15.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row>
    <row r="353" spans="1:65" ht="15.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row>
    <row r="354" spans="1:65" ht="15.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row>
    <row r="355" spans="1:65" ht="15.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row>
    <row r="356" spans="1:65" ht="15.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row>
    <row r="357" spans="1:65" ht="15.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row>
    <row r="358" spans="1:65" ht="15.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row>
    <row r="359" spans="1:65" ht="15.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row>
    <row r="360" spans="1:65" ht="15.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row>
    <row r="361" spans="1:65" ht="15.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row>
    <row r="362" spans="1:65" ht="15.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row>
    <row r="363" spans="1:65" ht="15.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row>
    <row r="364" spans="1:65" ht="15.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row>
    <row r="365" spans="1:65" ht="15.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row>
    <row r="366" spans="1:65" ht="15.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row>
    <row r="367" spans="1:65" ht="15.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row>
    <row r="368" spans="1:65" ht="15.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row>
    <row r="369" spans="1:65" ht="15.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row>
    <row r="370" spans="1:65" ht="15.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row>
    <row r="371" spans="1:65" ht="15.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row>
    <row r="372" spans="1:65" ht="15.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row>
    <row r="373" spans="1:65" ht="15.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row>
    <row r="374" spans="1:65" ht="15.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row>
    <row r="375" spans="1:65" ht="15.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row>
    <row r="376" spans="1:65" ht="15.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row>
    <row r="377" spans="1:65" ht="15.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row>
    <row r="378" spans="1:65" ht="15.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row>
    <row r="379" spans="1:65" ht="15.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row>
    <row r="380" spans="1:65" ht="15.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row>
    <row r="381" spans="1:65" ht="15.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row>
    <row r="382" spans="1:65" ht="15.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row>
    <row r="383" spans="1:65" ht="15.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row>
    <row r="384" spans="1:65" ht="15.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row>
    <row r="385" spans="1:65" ht="15.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row>
    <row r="386" spans="1:65" ht="15.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row>
    <row r="387" spans="1:65" ht="15.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row>
    <row r="388" spans="1:65" ht="15.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row>
    <row r="389" spans="1:65" ht="15.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row>
    <row r="390" spans="1:65" ht="15.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row>
    <row r="391" spans="1:65" ht="15.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row>
    <row r="392" spans="1:65" ht="15.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row>
    <row r="393" spans="1:65" ht="15.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row>
    <row r="394" spans="1:65" ht="15.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row>
    <row r="395" spans="1:65" ht="15.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row>
    <row r="396" spans="1:65" ht="15.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row>
    <row r="397" spans="1:65" ht="15.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row>
    <row r="398" spans="1:65" ht="15.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row>
    <row r="399" spans="1:65" ht="15.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row>
    <row r="400" spans="1:65" ht="15.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row>
    <row r="401" spans="1:65" ht="15.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row>
    <row r="402" spans="1:65" ht="15.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row>
    <row r="403" spans="1:65" ht="15.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row>
    <row r="404" spans="1:65" ht="15.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row>
    <row r="405" spans="1:65" ht="15.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row>
    <row r="406" spans="1:65" ht="15.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row>
    <row r="407" spans="1:65" ht="15.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row>
    <row r="408" spans="1:65" ht="15.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row>
    <row r="409" spans="1:65" ht="15.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row>
    <row r="410" spans="1:65" ht="15.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row>
    <row r="411" spans="1:65" ht="15.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row>
    <row r="412" spans="1:65" ht="15.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row>
    <row r="413" spans="1:65" ht="15.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row>
    <row r="414" spans="1:65" ht="15.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row>
    <row r="415" spans="1:65" ht="15.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row>
    <row r="416" spans="1:65" ht="15.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row>
    <row r="417" spans="1:65" ht="15.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row>
    <row r="418" spans="1:65" ht="15.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row>
    <row r="419" spans="1:65" ht="15.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row>
    <row r="420" spans="1:65" ht="15.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row>
    <row r="421" spans="1:65" ht="15.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row>
    <row r="422" spans="1:65" ht="15.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row>
    <row r="423" spans="1:65" ht="15.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row>
    <row r="424" spans="1:65" ht="15.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row>
    <row r="425" spans="1:65" ht="15.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row>
    <row r="426" spans="1:65" ht="15.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row>
    <row r="427" spans="1:65" ht="15.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row>
    <row r="428" spans="1:65" ht="15.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row>
    <row r="429" spans="1:65" ht="15.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row>
    <row r="430" spans="1:65" ht="15.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row>
    <row r="431" spans="1:65" ht="15.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row>
    <row r="432" spans="1:65" ht="15.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row>
    <row r="433" spans="1:65" ht="15.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row>
    <row r="434" spans="1:65" ht="15.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row>
    <row r="435" spans="1:65" ht="15.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row>
    <row r="436" spans="1:65" ht="15.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row>
    <row r="437" spans="1:65" ht="15.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row>
    <row r="438" spans="1:65" ht="15.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row>
    <row r="439" spans="1:65" ht="15.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row>
    <row r="440" spans="1:65" ht="15.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row>
    <row r="441" spans="1:65" ht="15.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row>
    <row r="442" spans="1:65" ht="15.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row>
    <row r="443" spans="1:65" ht="15.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row>
    <row r="444" spans="1:65" ht="15.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row>
    <row r="445" spans="1:65" ht="15.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row>
    <row r="446" spans="1:65" ht="15.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row>
    <row r="447" spans="1:65" ht="15.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row>
    <row r="448" spans="1:65" ht="15.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row>
    <row r="449" spans="1:65" ht="15.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row>
    <row r="450" spans="1:65" ht="15.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row>
    <row r="451" spans="1:65" ht="15.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row>
    <row r="452" spans="1:65" ht="15.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row>
    <row r="453" spans="1:65" ht="15.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row>
    <row r="454" spans="1:65" ht="15.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row>
    <row r="455" spans="1:65" ht="15.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row>
    <row r="456" spans="1:65" ht="15.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row>
    <row r="457" spans="1:65" ht="15.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row>
    <row r="458" spans="1:65" ht="15.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row>
    <row r="459" spans="1:65" ht="15.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row>
    <row r="460" spans="1:65" ht="15.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row>
    <row r="461" spans="1:65" ht="15.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row>
    <row r="462" spans="1:65" ht="15.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row>
    <row r="463" spans="1:65" ht="15.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row>
    <row r="464" spans="1:65" ht="15.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row>
    <row r="465" spans="1:65" ht="15.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row>
    <row r="466" spans="1:65" ht="15.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row>
    <row r="467" spans="1:65" ht="15.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row>
    <row r="468" spans="1:65" ht="15.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row>
    <row r="469" spans="1:65" ht="15.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row>
    <row r="470" spans="1:65" ht="15.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row>
    <row r="471" spans="1:65" ht="15.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row>
    <row r="472" spans="1:65" ht="15.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row>
    <row r="473" spans="1:65" ht="15.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row>
    <row r="474" spans="1:65" ht="15.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row>
    <row r="475" spans="1:65" ht="15.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row>
    <row r="476" spans="1:65" ht="15.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row>
    <row r="477" spans="1:65" ht="15.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row>
    <row r="478" spans="1:65" ht="15.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row>
    <row r="479" spans="1:65" ht="15.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row>
    <row r="480" spans="1:65" ht="15.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row>
    <row r="481" spans="1:65" ht="15.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row>
    <row r="482" spans="1:65" ht="15.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row>
    <row r="483" spans="1:65" ht="15.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row>
    <row r="484" spans="1:65" ht="15.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row>
    <row r="485" spans="1:65" ht="15.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row>
    <row r="486" spans="1:65" ht="15.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row>
    <row r="487" spans="1:65" ht="15.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row>
    <row r="488" spans="1:65" ht="15.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row>
    <row r="489" spans="1:65" ht="15.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row>
    <row r="490" spans="1:65" ht="15.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row>
    <row r="491" spans="1:65" ht="15.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row>
    <row r="492" spans="1:65" ht="15.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row>
    <row r="493" spans="1:65" ht="15.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row>
    <row r="494" spans="1:65" ht="15.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row>
    <row r="495" spans="1:65" ht="15.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row>
    <row r="496" spans="1:65" ht="15.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row>
    <row r="497" spans="1:65" ht="15.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row>
    <row r="498" spans="1:65" ht="15.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row>
    <row r="499" spans="1:65" ht="15.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row>
    <row r="500" spans="1:65" ht="15.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row>
    <row r="501" spans="1:65" ht="15.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row>
    <row r="502" spans="1:65" ht="15.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row>
    <row r="503" spans="1:65" ht="15.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row>
    <row r="504" spans="1:65" ht="15.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row>
    <row r="505" spans="1:65" ht="15.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row>
    <row r="506" spans="1:65" ht="15.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row>
    <row r="507" spans="1:65" ht="15.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row>
    <row r="508" spans="1:65" ht="15.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row>
    <row r="509" spans="1:65" ht="15.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row>
    <row r="510" spans="1:65" ht="15.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row>
    <row r="511" spans="1:65" ht="15.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row>
    <row r="512" spans="1:65" ht="15.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row>
    <row r="513" spans="1:65" ht="15.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row>
    <row r="514" spans="1:65" ht="15.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row>
    <row r="515" spans="1:65" ht="15.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row>
    <row r="516" spans="1:65" ht="15.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row>
    <row r="517" spans="1:65" ht="15.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row>
    <row r="518" spans="1:65" ht="15.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row>
    <row r="519" spans="1:65" ht="15.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row>
    <row r="520" spans="1:65" ht="15.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row>
    <row r="521" spans="1:65" ht="15.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row>
    <row r="522" spans="1:65" ht="15.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row>
    <row r="523" spans="1:65" ht="15.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row>
    <row r="524" spans="1:65" ht="15.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row>
    <row r="525" spans="1:65" ht="15.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row>
    <row r="526" spans="1:65" ht="15.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row>
    <row r="527" spans="1:65" ht="15.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row>
    <row r="528" spans="1:65" ht="15.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row>
    <row r="529" spans="1:65" ht="15.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row>
    <row r="530" spans="1:65" ht="15.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row>
    <row r="531" spans="1:65" ht="15.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row>
    <row r="532" spans="1:65" ht="15.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row>
    <row r="533" spans="1:65" ht="15.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row>
    <row r="534" spans="1:65" ht="15.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row>
    <row r="535" spans="1:65" ht="15.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row>
    <row r="536" spans="1:65" ht="15.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row>
    <row r="537" spans="1:65" ht="15.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row>
    <row r="538" spans="1:65" ht="15.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row>
    <row r="539" spans="1:65" ht="15.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row>
    <row r="540" spans="1:65" ht="15.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row>
    <row r="541" spans="1:65" ht="15.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row>
    <row r="542" spans="1:65" ht="15.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row>
    <row r="543" spans="1:65" ht="15.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row>
    <row r="544" spans="1:65" ht="15.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row>
    <row r="545" spans="1:65" ht="15.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row>
    <row r="546" spans="1:65" ht="15.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row>
    <row r="547" spans="1:65" ht="15.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row>
    <row r="548" spans="1:65" ht="15.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row>
    <row r="549" spans="1:65" ht="15.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row>
    <row r="550" spans="1:65" ht="15.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row>
    <row r="551" spans="1:65" ht="15.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row>
    <row r="552" spans="1:65" ht="15.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row>
    <row r="553" spans="1:65" ht="15.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row>
    <row r="554" spans="1:65" ht="15.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row>
    <row r="555" spans="1:65" ht="15.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row>
    <row r="556" spans="1:65" ht="15.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row>
    <row r="557" spans="1:65" ht="15.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row>
    <row r="558" spans="1:65" ht="15.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row>
    <row r="559" spans="1:65" ht="15.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row>
    <row r="560" spans="1:65" ht="15.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row>
    <row r="561" spans="1:65" ht="15.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row>
    <row r="562" spans="1:65" ht="15.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row>
    <row r="563" spans="1:65" ht="15.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row>
    <row r="564" spans="1:65" ht="15.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row>
    <row r="565" spans="1:65" ht="15.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row>
    <row r="566" spans="1:65" ht="15.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row>
    <row r="567" spans="1:65" ht="15.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row>
    <row r="568" spans="1:65" ht="15.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row>
    <row r="569" spans="1:65" ht="15.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row>
    <row r="570" spans="1:65" ht="15.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row>
    <row r="571" spans="1:65" ht="15.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row>
    <row r="572" spans="1:65" ht="15.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row>
    <row r="573" spans="1:65" ht="15.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row>
    <row r="574" spans="1:65" ht="15.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row>
    <row r="575" spans="1:65" ht="15.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row>
    <row r="576" spans="1:65" ht="15.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row>
    <row r="577" spans="1:65" ht="15.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row>
    <row r="578" spans="1:65" ht="15.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row>
    <row r="579" spans="1:65" ht="15.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row>
    <row r="580" spans="1:65" ht="15.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row>
    <row r="581" spans="1:65" ht="15.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row>
    <row r="582" spans="1:65" ht="15.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row>
    <row r="583" spans="1:65" ht="15.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row>
    <row r="584" spans="1:65" ht="15.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row>
    <row r="585" spans="1:65" ht="15.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row>
    <row r="586" spans="1:65" ht="15.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row>
    <row r="587" spans="1:65" ht="15.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row>
    <row r="588" spans="1:65" ht="15.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row>
    <row r="589" spans="1:65" ht="15.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row>
    <row r="590" spans="1:65" ht="15.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row>
    <row r="591" spans="1:65" ht="15.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row>
    <row r="592" spans="1:65" ht="15.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row>
    <row r="593" spans="1:65" ht="15.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row>
    <row r="594" spans="1:65" ht="15.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row>
    <row r="595" spans="1:65" ht="15.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row>
    <row r="596" spans="1:65" ht="15.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row>
    <row r="597" spans="1:65" ht="15.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row>
    <row r="598" spans="1:65" ht="15.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row>
    <row r="599" spans="1:65" ht="15.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row>
    <row r="600" spans="1:65" ht="15.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row>
    <row r="601" spans="1:65" ht="15.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row>
    <row r="602" spans="1:65" ht="15.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row>
    <row r="603" spans="1:65" ht="15.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row>
    <row r="604" spans="1:65" ht="15.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row>
    <row r="605" spans="1:65" ht="15.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row>
    <row r="606" spans="1:65" ht="15.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row>
    <row r="607" spans="1:65" ht="15.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row>
    <row r="608" spans="1:65" ht="15.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row>
    <row r="609" spans="1:65" ht="15.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row>
    <row r="610" spans="1:65" ht="15.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row>
    <row r="611" spans="1:65" ht="15.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row>
    <row r="612" spans="1:65" ht="15.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row>
    <row r="613" spans="1:65" ht="15.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row>
    <row r="614" spans="1:65" ht="15.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row>
    <row r="615" spans="1:65" ht="15.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row>
    <row r="616" spans="1:65" ht="15.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row>
    <row r="617" spans="1:65" ht="15.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row>
    <row r="618" spans="1:65" ht="15.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row>
    <row r="619" spans="1:65" ht="15.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row>
    <row r="620" spans="1:65" ht="15.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row>
    <row r="621" spans="1:65" ht="15.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row>
    <row r="622" spans="1:65" ht="15.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row>
    <row r="623" spans="1:65" ht="15.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row>
    <row r="624" spans="1:65" ht="15.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row>
    <row r="625" spans="1:65" ht="15.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row>
    <row r="626" spans="1:65" ht="15.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row>
    <row r="627" spans="1:65" ht="15.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row>
    <row r="628" spans="1:65" ht="15.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row>
    <row r="629" spans="1:65" ht="15.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row>
    <row r="630" spans="1:65" ht="15.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row>
    <row r="631" spans="1:65" ht="15.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row>
    <row r="632" spans="1:65" ht="15.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row>
    <row r="633" spans="1:65" ht="15.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row>
    <row r="634" spans="1:65" ht="15.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row>
    <row r="635" spans="1:65" ht="15.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row>
    <row r="636" spans="1:65" ht="15.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row>
    <row r="637" spans="1:65" ht="15.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row>
    <row r="638" spans="1:65" ht="15.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row>
    <row r="639" spans="1:65" ht="15.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row>
    <row r="640" spans="1:65" ht="15.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row>
    <row r="641" spans="1:65" ht="15.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row>
    <row r="642" spans="1:65" ht="15.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row>
    <row r="643" spans="1:65" ht="15.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row>
    <row r="644" spans="1:65" ht="15.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row>
    <row r="645" spans="1:65" ht="15.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row>
    <row r="646" spans="1:65" ht="15.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row>
    <row r="647" spans="1:65" ht="15.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row>
    <row r="648" spans="1:65" ht="15.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row>
    <row r="649" spans="1:65" ht="15.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row>
    <row r="650" spans="1:65" ht="15.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row>
    <row r="651" spans="1:65" ht="15.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row>
    <row r="652" spans="1:65" ht="15.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row>
    <row r="653" spans="1:65" ht="15.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row>
    <row r="654" spans="1:65" ht="15.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row>
    <row r="655" spans="1:65" ht="15.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row>
    <row r="656" spans="1:65" ht="15.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row>
    <row r="657" spans="1:65" ht="15.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row>
    <row r="658" spans="1:65" ht="15.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row>
    <row r="659" spans="1:65" ht="15.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row>
    <row r="660" spans="1:65" ht="15.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row>
    <row r="661" spans="1:65" ht="15.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row>
    <row r="662" spans="1:65" ht="15.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row>
    <row r="663" spans="1:65" ht="15.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row>
    <row r="664" spans="1:65" ht="15.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row>
    <row r="665" spans="1:65" ht="15.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row>
    <row r="666" spans="1:65" ht="15.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row>
    <row r="667" spans="1:65" ht="15.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row>
    <row r="668" spans="1:65" ht="15.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row>
    <row r="669" spans="1:65" ht="15.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row>
    <row r="670" spans="1:65" ht="15.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row>
    <row r="671" spans="1:65" ht="15.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row>
    <row r="672" spans="1:65" ht="15.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row>
    <row r="673" spans="1:65" ht="15.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row>
    <row r="674" spans="1:65" ht="15.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row>
    <row r="675" spans="1:65" ht="15.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row>
    <row r="676" spans="1:65" ht="15.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row>
    <row r="677" spans="1:65" ht="15.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row>
    <row r="678" spans="1:65" ht="15.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row>
    <row r="679" spans="1:65" ht="15.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row>
    <row r="680" spans="1:65" ht="15.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row>
    <row r="681" spans="1:65" ht="15.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row>
    <row r="682" spans="1:65" ht="15.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row>
    <row r="683" spans="1:65" ht="15.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row>
    <row r="684" spans="1:65" ht="15.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row>
    <row r="685" spans="1:65" ht="15.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row>
    <row r="686" spans="1:65" ht="15.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row>
    <row r="687" spans="1:65" ht="15.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row>
    <row r="688" spans="1:65" ht="15.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row>
    <row r="689" spans="1:65" ht="15.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row>
    <row r="690" spans="1:65" ht="15.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row>
    <row r="691" spans="1:65" ht="15.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row>
    <row r="692" spans="1:65" ht="15.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row>
    <row r="693" spans="1:65" ht="15.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row>
    <row r="694" spans="1:65" ht="15.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row>
    <row r="695" spans="1:65" ht="15.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row>
    <row r="696" spans="1:65" ht="15.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row>
    <row r="697" spans="1:65" ht="15.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row>
    <row r="698" spans="1:65" ht="15.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row>
    <row r="699" spans="1:65" ht="15.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row>
    <row r="700" spans="1:65" ht="15.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row>
    <row r="701" spans="1:65" ht="15.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row>
    <row r="702" spans="1:65" ht="15.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row>
    <row r="703" spans="1:65" ht="15.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row>
    <row r="704" spans="1:65" ht="15.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row>
    <row r="705" spans="1:65" ht="15.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row>
    <row r="706" spans="1:65" ht="15.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row>
    <row r="707" spans="1:65" ht="15.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row>
    <row r="708" spans="1:65" ht="15.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row>
    <row r="709" spans="1:65" ht="15.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row>
    <row r="710" spans="1:65" ht="15.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row>
    <row r="711" spans="1:65" ht="15.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row>
    <row r="712" spans="1:65" ht="15.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row>
    <row r="713" spans="1:65" ht="15.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row>
    <row r="714" spans="1:65" ht="15.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row>
    <row r="715" spans="1:65" ht="15.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row>
    <row r="716" spans="1:65" ht="15.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row>
    <row r="717" spans="1:65" ht="15.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row>
    <row r="718" spans="1:65" ht="15.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row>
    <row r="719" spans="1:65" ht="15.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row>
    <row r="720" spans="1:65" ht="15.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row>
    <row r="721" spans="1:65" ht="15.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row>
    <row r="722" spans="1:65" ht="15.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row>
    <row r="723" spans="1:65" ht="15.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row>
    <row r="724" spans="1:65" ht="15.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row>
    <row r="725" spans="1:65" ht="15.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row>
    <row r="726" spans="1:65" ht="15.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row>
    <row r="727" spans="1:65" ht="15.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row>
    <row r="728" spans="1:65" ht="15.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row>
    <row r="729" spans="1:65" ht="15.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row>
    <row r="730" spans="1:65" ht="15.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row>
    <row r="731" spans="1:65" ht="15.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row>
    <row r="732" spans="1:65" ht="15.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row>
    <row r="733" spans="1:65" ht="15.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row>
    <row r="734" spans="1:65" ht="15.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row>
    <row r="735" spans="1:65" ht="15.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row>
    <row r="736" spans="1:65" ht="15.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row>
    <row r="737" spans="1:65" ht="15.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row>
    <row r="738" spans="1:65" ht="15.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row>
    <row r="739" spans="1:65" ht="15.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row>
    <row r="740" spans="1:65" ht="15.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row>
    <row r="741" spans="1:65" ht="15.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row>
    <row r="742" spans="1:65" ht="15.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row>
    <row r="743" spans="1:65" ht="15.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row>
    <row r="744" spans="1:65" ht="15.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row>
    <row r="745" spans="1:65" ht="15.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row>
    <row r="746" spans="1:65" ht="15.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row>
    <row r="747" spans="1:65" ht="15.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row>
    <row r="748" spans="1:65" ht="15.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row>
    <row r="749" spans="1:65" ht="15.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row>
    <row r="750" spans="1:65" ht="15.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row>
    <row r="751" spans="1:65" ht="15.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row>
    <row r="752" spans="1:65" ht="15.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row>
    <row r="753" spans="1:65" ht="15.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row>
    <row r="754" spans="1:65" ht="15.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row>
    <row r="755" spans="1:65" ht="15.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row>
    <row r="756" spans="1:65" ht="15.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row>
    <row r="757" spans="1:65" ht="15.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row>
    <row r="758" spans="1:65" ht="15.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row>
    <row r="759" spans="1:65" ht="15.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row>
    <row r="760" spans="1:65" ht="15.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row>
    <row r="761" spans="1:65" ht="15.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row>
    <row r="762" spans="1:65" ht="15.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row>
    <row r="763" spans="1:65" ht="15.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row>
    <row r="764" spans="1:65" ht="15.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row>
    <row r="765" spans="1:65" ht="15.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row>
    <row r="766" spans="1:65" ht="15.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row>
    <row r="767" spans="1:65" ht="15.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row>
    <row r="768" spans="1:65" ht="15.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row>
    <row r="769" spans="1:65" ht="15.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row>
    <row r="770" spans="1:65" ht="15.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row>
    <row r="771" spans="1:65" ht="15.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row>
    <row r="772" spans="1:65" ht="15.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row>
    <row r="773" spans="1:65" ht="15.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row>
    <row r="774" spans="1:65" ht="15.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row>
    <row r="775" spans="1:65" ht="15.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row>
    <row r="776" spans="1:65" ht="15.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row>
    <row r="777" spans="1:65" ht="15.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row>
    <row r="778" spans="1:65" ht="15.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row>
    <row r="779" spans="1:65" ht="15.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row>
    <row r="780" spans="1:65" ht="15.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row>
    <row r="781" spans="1:65" ht="15.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row>
    <row r="782" spans="1:65" ht="15.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row>
    <row r="783" spans="1:65" ht="15.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row>
    <row r="784" spans="1:65" ht="15.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row>
    <row r="785" spans="1:65" ht="15.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row>
    <row r="786" spans="1:65" ht="15.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row>
    <row r="787" spans="1:65" ht="15.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row>
    <row r="788" spans="1:65" ht="15.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row>
    <row r="789" spans="1:65" ht="15.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row>
    <row r="790" spans="1:65" ht="15.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row>
    <row r="791" spans="1:65" ht="15.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row>
    <row r="792" spans="1:65" ht="15.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row>
    <row r="793" spans="1:65" ht="15.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row>
    <row r="794" spans="1:65" ht="15.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row>
    <row r="795" spans="1:65" ht="15.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row>
    <row r="796" spans="1:65" ht="15.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row>
    <row r="797" spans="1:65" ht="15.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row>
    <row r="798" spans="1:65" ht="15.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row>
    <row r="799" spans="1:65" ht="15.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row>
    <row r="800" spans="1:65" ht="15.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row>
    <row r="801" spans="1:65" ht="15.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row>
    <row r="802" spans="1:65" ht="15.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row>
    <row r="803" spans="1:65" ht="15.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row>
    <row r="804" spans="1:65" ht="15.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row>
    <row r="805" spans="1:65" ht="15.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row>
    <row r="806" spans="1:65" ht="15.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row>
    <row r="807" spans="1:65" ht="15.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row>
    <row r="808" spans="1:65" ht="15.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row>
    <row r="809" spans="1:65" ht="15.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row>
    <row r="810" spans="1:65" ht="15.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row>
    <row r="811" spans="1:65" ht="15.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row>
    <row r="812" spans="1:65" ht="15.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row>
    <row r="813" spans="1:65" ht="15.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row>
    <row r="814" spans="1:65" ht="15.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row>
    <row r="815" spans="1:65" ht="15.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row>
    <row r="816" spans="1:65" ht="15.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row>
    <row r="817" spans="1:65" ht="15.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row>
    <row r="818" spans="1:65" ht="15.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row>
    <row r="819" spans="1:65" ht="15.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row>
    <row r="820" spans="1:65" ht="15.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row>
    <row r="821" spans="1:65" ht="15.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row>
    <row r="822" spans="1:65" ht="15.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row>
    <row r="823" spans="1:65" ht="15.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row>
    <row r="824" spans="1:65" ht="15.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row>
    <row r="825" spans="1:65" ht="15.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row>
    <row r="826" spans="1:65" ht="15.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row>
    <row r="827" spans="1:65" ht="15.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row>
    <row r="828" spans="1:65" ht="15.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row>
    <row r="829" spans="1:65" ht="15.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row>
    <row r="830" spans="1:65" ht="15.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row>
    <row r="831" spans="1:65" ht="15.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row>
    <row r="832" spans="1:65" ht="15.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row>
    <row r="833" spans="1:65" ht="15.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row>
    <row r="834" spans="1:65" ht="15.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row>
    <row r="835" spans="1:65" ht="15.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row>
    <row r="836" spans="1:65" ht="15.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row>
    <row r="837" spans="1:65" ht="15.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row>
    <row r="838" spans="1:65" ht="15.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row>
    <row r="839" spans="1:65" ht="15.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row>
    <row r="840" spans="1:65" ht="15.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row>
    <row r="841" spans="1:65" ht="15.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row>
    <row r="842" spans="1:65" ht="15.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row>
    <row r="843" spans="1:65" ht="15.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row>
    <row r="844" spans="1:65" ht="15.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row>
    <row r="845" spans="1:65" ht="15.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row>
    <row r="846" spans="1:65" ht="15.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row>
    <row r="847" spans="1:65" ht="15.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row>
    <row r="848" spans="1:65" ht="15.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row>
    <row r="849" spans="1:65" ht="15.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row>
    <row r="850" spans="1:65" ht="15.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row>
    <row r="851" spans="1:65" ht="15.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row>
    <row r="852" spans="1:65" ht="15.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row>
    <row r="853" spans="1:65" ht="15.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row>
    <row r="854" spans="1:65" ht="15.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row>
    <row r="855" spans="1:65" ht="15.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row>
    <row r="856" spans="1:65" ht="15.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row>
    <row r="857" spans="1:65" ht="15.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row>
    <row r="858" spans="1:65" ht="15.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row>
    <row r="859" spans="1:65" ht="15.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row>
    <row r="860" spans="1:65" ht="15.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row>
    <row r="861" spans="1:65" ht="15.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row>
    <row r="862" spans="1:65" ht="15.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row>
    <row r="863" spans="1:65" ht="15.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row>
    <row r="864" spans="1:65" ht="15.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row>
    <row r="865" spans="1:65" ht="15.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row>
    <row r="866" spans="1:65" ht="15.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row>
    <row r="867" spans="1:65" ht="15.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row>
    <row r="868" spans="1:65" ht="15.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row>
    <row r="869" spans="1:65" ht="15.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row>
    <row r="870" spans="1:65" ht="15.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row>
    <row r="871" spans="1:65" ht="15.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row>
    <row r="872" spans="1:65" ht="15.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row>
    <row r="873" spans="1:65" ht="15.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row>
    <row r="874" spans="1:65" ht="15.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row>
    <row r="875" spans="1:65" ht="15.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row>
    <row r="876" spans="1:65" ht="15.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row>
    <row r="877" spans="1:65" ht="15.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row>
    <row r="878" spans="1:65" ht="15.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row>
    <row r="879" spans="1:65" ht="15.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row>
    <row r="880" spans="1:65" ht="15.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row>
    <row r="881" spans="1:65" ht="15.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row>
    <row r="882" spans="1:65" ht="15.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row>
    <row r="883" spans="1:65" ht="15.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row>
    <row r="884" spans="1:65" ht="15.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row>
    <row r="885" spans="1:65" ht="15.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row>
    <row r="886" spans="1:65" ht="15.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row>
    <row r="887" spans="1:65" ht="15.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row>
    <row r="888" spans="1:65" ht="15.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row>
    <row r="889" spans="1:65" ht="15.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row>
    <row r="890" spans="1:65" ht="15.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row>
    <row r="891" spans="1:65" ht="15.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row>
    <row r="892" spans="1:65" ht="15.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row>
    <row r="893" spans="1:65" ht="15.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row>
    <row r="894" spans="1:65" ht="15.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row>
    <row r="895" spans="1:65" ht="15.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row>
    <row r="896" spans="1:65" ht="15.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row>
    <row r="897" spans="1:65" ht="15.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row>
    <row r="898" spans="1:65" ht="15.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row>
    <row r="899" spans="1:65" ht="15.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row>
    <row r="900" spans="1:65" ht="15.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row>
    <row r="901" spans="1:65" ht="15.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row>
    <row r="902" spans="1:65" ht="15.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row>
    <row r="903" spans="1:65" ht="15.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row>
    <row r="904" spans="1:65" ht="15.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row>
    <row r="905" spans="1:65" ht="15.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row>
    <row r="906" spans="1:65" ht="15.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row>
    <row r="907" spans="1:65" ht="15.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row>
    <row r="908" spans="1:65" ht="15.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row>
    <row r="909" spans="1:65" ht="15.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row>
    <row r="910" spans="1:65" ht="15.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row>
    <row r="911" spans="1:65" ht="15.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row>
    <row r="912" spans="1:65" ht="15.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row>
    <row r="913" spans="1:65" ht="15.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row>
    <row r="914" spans="1:65" ht="15.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row>
    <row r="915" spans="1:65" ht="15.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row>
    <row r="916" spans="1:65" ht="15.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row>
    <row r="917" spans="1:65" ht="15.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row>
    <row r="918" spans="1:65" ht="15.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row>
    <row r="919" spans="1:65" ht="15.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row>
    <row r="920" spans="1:65" ht="15.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row>
    <row r="921" spans="1:65" ht="15.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row>
    <row r="922" spans="1:65" ht="15.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row>
    <row r="923" spans="1:65" ht="15.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row>
    <row r="924" spans="1:65" ht="15.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row>
    <row r="925" spans="1:65" ht="15.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row>
    <row r="926" spans="1:65" ht="15.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row>
    <row r="927" spans="1:65" ht="15.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row>
    <row r="928" spans="1:65" ht="15.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row>
    <row r="929" spans="1:65" ht="15.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row>
    <row r="930" spans="1:65" ht="15.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row>
    <row r="931" spans="1:65" ht="15.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row>
    <row r="932" spans="1:65" ht="15.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row>
    <row r="933" spans="1:65" ht="15.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row>
    <row r="934" spans="1:65" ht="15.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row>
    <row r="935" spans="1:65" ht="15.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row>
    <row r="936" spans="1:65" ht="15.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row>
    <row r="937" spans="1:65" ht="15.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row>
    <row r="938" spans="1:65" ht="15.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row>
    <row r="939" spans="1:65" ht="15.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row>
    <row r="940" spans="1:65" ht="15.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row>
    <row r="941" spans="1:65" ht="15.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row>
    <row r="942" spans="1:65" ht="15.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row>
    <row r="943" spans="1:65" ht="15.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row>
    <row r="944" spans="1:65" ht="15.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row>
    <row r="945" spans="1:65" ht="15.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row>
    <row r="946" spans="1:65" ht="15.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row>
    <row r="947" spans="1:65" ht="15.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row>
    <row r="948" spans="1:65" ht="15.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row>
    <row r="949" spans="1:65" ht="15.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row>
    <row r="950" spans="1:65" ht="15.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row>
    <row r="951" spans="1:65" ht="15.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row>
    <row r="952" spans="1:65" ht="15.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row>
    <row r="953" spans="1:65" ht="15.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row>
    <row r="954" spans="1:65" ht="15.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row>
    <row r="955" spans="1:65" ht="15.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row>
    <row r="956" spans="1:65" ht="15.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row>
    <row r="957" spans="1:65" ht="15.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row>
    <row r="958" spans="1:65" ht="15.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row>
    <row r="959" spans="1:65" ht="15.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row>
    <row r="960" spans="1:65" ht="15.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row>
    <row r="961" spans="1:65" ht="15.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row>
    <row r="962" spans="1:65" ht="15.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row>
    <row r="963" spans="1:65" ht="15.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row>
    <row r="964" spans="1:65" ht="15.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row>
    <row r="965" spans="1:65" ht="15.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row>
    <row r="966" spans="1:65" ht="15.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row>
    <row r="967" spans="1:65" ht="15.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row>
    <row r="968" spans="1:65" ht="15.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row>
    <row r="969" spans="1:65" ht="15.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row>
    <row r="970" spans="1:65" ht="15.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row>
    <row r="971" spans="1:65" ht="15.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row>
    <row r="972" spans="1:65" ht="15.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row>
    <row r="973" spans="1:65" ht="15.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row>
    <row r="974" spans="1:65" ht="15.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row>
    <row r="975" spans="1:65" ht="15.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row>
    <row r="976" spans="1:65" ht="15.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row>
    <row r="977" spans="1:65" ht="15.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row>
    <row r="978" spans="1:65" ht="15.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row>
    <row r="979" spans="1:65" ht="15.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row>
    <row r="980" spans="1:65" ht="15.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row>
    <row r="981" spans="1:65" ht="15.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row>
    <row r="982" spans="1:65" ht="15.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row>
    <row r="983" spans="1:65" ht="15.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row>
    <row r="984" spans="1:65" ht="15.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row>
    <row r="985" spans="1:65" ht="15.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c r="BL985" s="8"/>
      <c r="BM985" s="8"/>
    </row>
    <row r="986" spans="1:65" ht="15.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row>
    <row r="987" spans="1:65" ht="15.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row>
    <row r="988" spans="1:65" ht="15.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c r="BL988" s="8"/>
      <c r="BM988" s="8"/>
    </row>
    <row r="989" spans="1:65" ht="15.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row>
    <row r="990" spans="1:65" ht="15.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row>
    <row r="991" spans="1:65" ht="15.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row>
    <row r="992" spans="1:65" ht="15.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c r="BL992" s="8"/>
      <c r="BM992" s="8"/>
    </row>
    <row r="993" spans="1:65" ht="15.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c r="BL993" s="8"/>
      <c r="BM993" s="8"/>
    </row>
    <row r="994" spans="1:65" ht="15.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c r="BL994" s="8"/>
      <c r="BM994" s="8"/>
    </row>
    <row r="995" spans="1:65" ht="15.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c r="BL995" s="8"/>
      <c r="BM995" s="8"/>
    </row>
    <row r="996" spans="1:65" ht="15.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c r="BL996" s="8"/>
      <c r="BM996" s="8"/>
    </row>
    <row r="997" spans="1:65" ht="15.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c r="BL997" s="8"/>
      <c r="BM997" s="8"/>
    </row>
    <row r="998" spans="1:65" ht="15.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c r="BL998" s="8"/>
      <c r="BM998" s="8"/>
    </row>
    <row r="999" spans="1:65" ht="15.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c r="BL999" s="8"/>
      <c r="BM999" s="8"/>
    </row>
    <row r="1000" spans="1:65" ht="15.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c r="BL1000" s="8"/>
      <c r="BM1000" s="8"/>
    </row>
    <row r="1001" spans="1:65" ht="15.5" x14ac:dyDescent="0.25">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c r="AK1001" s="8"/>
      <c r="AL1001" s="8"/>
      <c r="AM1001" s="8"/>
      <c r="AN1001" s="8"/>
      <c r="AO1001" s="8"/>
      <c r="AP1001" s="8"/>
      <c r="AQ1001" s="8"/>
      <c r="AR1001" s="8"/>
      <c r="AS1001" s="8"/>
      <c r="AT1001" s="8"/>
      <c r="AU1001" s="8"/>
      <c r="AV1001" s="8"/>
      <c r="AW1001" s="8"/>
      <c r="AX1001" s="8"/>
      <c r="AY1001" s="8"/>
      <c r="AZ1001" s="8"/>
      <c r="BA1001" s="8"/>
      <c r="BB1001" s="8"/>
      <c r="BC1001" s="8"/>
      <c r="BD1001" s="8"/>
      <c r="BE1001" s="8"/>
      <c r="BF1001" s="8"/>
      <c r="BG1001" s="8"/>
      <c r="BH1001" s="8"/>
      <c r="BI1001" s="8"/>
      <c r="BJ1001" s="8"/>
      <c r="BK1001" s="8"/>
      <c r="BL1001" s="8"/>
      <c r="BM1001" s="8"/>
    </row>
    <row r="1002" spans="1:65" ht="15.5" x14ac:dyDescent="0.25">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8"/>
      <c r="AK1002" s="8"/>
      <c r="AL1002" s="8"/>
      <c r="AM1002" s="8"/>
      <c r="AN1002" s="8"/>
      <c r="AO1002" s="8"/>
      <c r="AP1002" s="8"/>
      <c r="AQ1002" s="8"/>
      <c r="AR1002" s="8"/>
      <c r="AS1002" s="8"/>
      <c r="AT1002" s="8"/>
      <c r="AU1002" s="8"/>
      <c r="AV1002" s="8"/>
      <c r="AW1002" s="8"/>
      <c r="AX1002" s="8"/>
      <c r="AY1002" s="8"/>
      <c r="AZ1002" s="8"/>
      <c r="BA1002" s="8"/>
      <c r="BB1002" s="8"/>
      <c r="BC1002" s="8"/>
      <c r="BD1002" s="8"/>
      <c r="BE1002" s="8"/>
      <c r="BF1002" s="8"/>
      <c r="BG1002" s="8"/>
      <c r="BH1002" s="8"/>
      <c r="BI1002" s="8"/>
      <c r="BJ1002" s="8"/>
      <c r="BK1002" s="8"/>
      <c r="BL1002" s="8"/>
      <c r="BM1002" s="8"/>
    </row>
    <row r="1003" spans="1:65" ht="15.5" x14ac:dyDescent="0.25">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c r="AD1003" s="8"/>
      <c r="AE1003" s="8"/>
      <c r="AF1003" s="8"/>
      <c r="AG1003" s="8"/>
      <c r="AH1003" s="8"/>
      <c r="AI1003" s="8"/>
      <c r="AJ1003" s="8"/>
      <c r="AK1003" s="8"/>
      <c r="AL1003" s="8"/>
      <c r="AM1003" s="8"/>
      <c r="AN1003" s="8"/>
      <c r="AO1003" s="8"/>
      <c r="AP1003" s="8"/>
      <c r="AQ1003" s="8"/>
      <c r="AR1003" s="8"/>
      <c r="AS1003" s="8"/>
      <c r="AT1003" s="8"/>
      <c r="AU1003" s="8"/>
      <c r="AV1003" s="8"/>
      <c r="AW1003" s="8"/>
      <c r="AX1003" s="8"/>
      <c r="AY1003" s="8"/>
      <c r="AZ1003" s="8"/>
      <c r="BA1003" s="8"/>
      <c r="BB1003" s="8"/>
      <c r="BC1003" s="8"/>
      <c r="BD1003" s="8"/>
      <c r="BE1003" s="8"/>
      <c r="BF1003" s="8"/>
      <c r="BG1003" s="8"/>
      <c r="BH1003" s="8"/>
      <c r="BI1003" s="8"/>
      <c r="BJ1003" s="8"/>
      <c r="BK1003" s="8"/>
      <c r="BL1003" s="8"/>
      <c r="BM1003" s="8"/>
    </row>
    <row r="1004" spans="1:65" ht="15.5" x14ac:dyDescent="0.25">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c r="AD1004" s="8"/>
      <c r="AE1004" s="8"/>
      <c r="AF1004" s="8"/>
      <c r="AG1004" s="8"/>
      <c r="AH1004" s="8"/>
      <c r="AI1004" s="8"/>
      <c r="AJ1004" s="8"/>
      <c r="AK1004" s="8"/>
      <c r="AL1004" s="8"/>
      <c r="AM1004" s="8"/>
      <c r="AN1004" s="8"/>
      <c r="AO1004" s="8"/>
      <c r="AP1004" s="8"/>
      <c r="AQ1004" s="8"/>
      <c r="AR1004" s="8"/>
      <c r="AS1004" s="8"/>
      <c r="AT1004" s="8"/>
      <c r="AU1004" s="8"/>
      <c r="AV1004" s="8"/>
      <c r="AW1004" s="8"/>
      <c r="AX1004" s="8"/>
      <c r="AY1004" s="8"/>
      <c r="AZ1004" s="8"/>
      <c r="BA1004" s="8"/>
      <c r="BB1004" s="8"/>
      <c r="BC1004" s="8"/>
      <c r="BD1004" s="8"/>
      <c r="BE1004" s="8"/>
      <c r="BF1004" s="8"/>
      <c r="BG1004" s="8"/>
      <c r="BH1004" s="8"/>
      <c r="BI1004" s="8"/>
      <c r="BJ1004" s="8"/>
      <c r="BK1004" s="8"/>
      <c r="BL1004" s="8"/>
      <c r="BM1004" s="8"/>
    </row>
    <row r="1005" spans="1:65" ht="15.5" x14ac:dyDescent="0.2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c r="AB1005" s="8"/>
      <c r="AC1005" s="8"/>
      <c r="AD1005" s="8"/>
      <c r="AE1005" s="8"/>
      <c r="AF1005" s="8"/>
      <c r="AG1005" s="8"/>
      <c r="AH1005" s="8"/>
      <c r="AI1005" s="8"/>
      <c r="AJ1005" s="8"/>
      <c r="AK1005" s="8"/>
      <c r="AL1005" s="8"/>
      <c r="AM1005" s="8"/>
      <c r="AN1005" s="8"/>
      <c r="AO1005" s="8"/>
      <c r="AP1005" s="8"/>
      <c r="AQ1005" s="8"/>
      <c r="AR1005" s="8"/>
      <c r="AS1005" s="8"/>
      <c r="AT1005" s="8"/>
      <c r="AU1005" s="8"/>
      <c r="AV1005" s="8"/>
      <c r="AW1005" s="8"/>
      <c r="AX1005" s="8"/>
      <c r="AY1005" s="8"/>
      <c r="AZ1005" s="8"/>
      <c r="BA1005" s="8"/>
      <c r="BB1005" s="8"/>
      <c r="BC1005" s="8"/>
      <c r="BD1005" s="8"/>
      <c r="BE1005" s="8"/>
      <c r="BF1005" s="8"/>
      <c r="BG1005" s="8"/>
      <c r="BH1005" s="8"/>
      <c r="BI1005" s="8"/>
      <c r="BJ1005" s="8"/>
      <c r="BK1005" s="8"/>
      <c r="BL1005" s="8"/>
      <c r="BM1005" s="8"/>
    </row>
    <row r="1006" spans="1:65" ht="15.5" x14ac:dyDescent="0.25">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c r="AB1006" s="8"/>
      <c r="AC1006" s="8"/>
      <c r="AD1006" s="8"/>
      <c r="AE1006" s="8"/>
      <c r="AF1006" s="8"/>
      <c r="AG1006" s="8"/>
      <c r="AH1006" s="8"/>
      <c r="AI1006" s="8"/>
      <c r="AJ1006" s="8"/>
      <c r="AK1006" s="8"/>
      <c r="AL1006" s="8"/>
      <c r="AM1006" s="8"/>
      <c r="AN1006" s="8"/>
      <c r="AO1006" s="8"/>
      <c r="AP1006" s="8"/>
      <c r="AQ1006" s="8"/>
      <c r="AR1006" s="8"/>
      <c r="AS1006" s="8"/>
      <c r="AT1006" s="8"/>
      <c r="AU1006" s="8"/>
      <c r="AV1006" s="8"/>
      <c r="AW1006" s="8"/>
      <c r="AX1006" s="8"/>
      <c r="AY1006" s="8"/>
      <c r="AZ1006" s="8"/>
      <c r="BA1006" s="8"/>
      <c r="BB1006" s="8"/>
      <c r="BC1006" s="8"/>
      <c r="BD1006" s="8"/>
      <c r="BE1006" s="8"/>
      <c r="BF1006" s="8"/>
      <c r="BG1006" s="8"/>
      <c r="BH1006" s="8"/>
      <c r="BI1006" s="8"/>
      <c r="BJ1006" s="8"/>
      <c r="BK1006" s="8"/>
      <c r="BL1006" s="8"/>
      <c r="BM1006" s="8"/>
    </row>
    <row r="1007" spans="1:65" ht="15.5" x14ac:dyDescent="0.25">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c r="AB1007" s="8"/>
      <c r="AC1007" s="8"/>
      <c r="AD1007" s="8"/>
      <c r="AE1007" s="8"/>
      <c r="AF1007" s="8"/>
      <c r="AG1007" s="8"/>
      <c r="AH1007" s="8"/>
      <c r="AI1007" s="8"/>
      <c r="AJ1007" s="8"/>
      <c r="AK1007" s="8"/>
      <c r="AL1007" s="8"/>
      <c r="AM1007" s="8"/>
      <c r="AN1007" s="8"/>
      <c r="AO1007" s="8"/>
      <c r="AP1007" s="8"/>
      <c r="AQ1007" s="8"/>
      <c r="AR1007" s="8"/>
      <c r="AS1007" s="8"/>
      <c r="AT1007" s="8"/>
      <c r="AU1007" s="8"/>
      <c r="AV1007" s="8"/>
      <c r="AW1007" s="8"/>
      <c r="AX1007" s="8"/>
      <c r="AY1007" s="8"/>
      <c r="AZ1007" s="8"/>
      <c r="BA1007" s="8"/>
      <c r="BB1007" s="8"/>
      <c r="BC1007" s="8"/>
      <c r="BD1007" s="8"/>
      <c r="BE1007" s="8"/>
      <c r="BF1007" s="8"/>
      <c r="BG1007" s="8"/>
      <c r="BH1007" s="8"/>
      <c r="BI1007" s="8"/>
      <c r="BJ1007" s="8"/>
      <c r="BK1007" s="8"/>
      <c r="BL1007" s="8"/>
      <c r="BM1007" s="8"/>
    </row>
    <row r="1008" spans="1:65" ht="15.5" x14ac:dyDescent="0.25">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c r="AB1008" s="8"/>
      <c r="AC1008" s="8"/>
      <c r="AD1008" s="8"/>
      <c r="AE1008" s="8"/>
      <c r="AF1008" s="8"/>
      <c r="AG1008" s="8"/>
      <c r="AH1008" s="8"/>
      <c r="AI1008" s="8"/>
      <c r="AJ1008" s="8"/>
      <c r="AK1008" s="8"/>
      <c r="AL1008" s="8"/>
      <c r="AM1008" s="8"/>
      <c r="AN1008" s="8"/>
      <c r="AO1008" s="8"/>
      <c r="AP1008" s="8"/>
      <c r="AQ1008" s="8"/>
      <c r="AR1008" s="8"/>
      <c r="AS1008" s="8"/>
      <c r="AT1008" s="8"/>
      <c r="AU1008" s="8"/>
      <c r="AV1008" s="8"/>
      <c r="AW1008" s="8"/>
      <c r="AX1008" s="8"/>
      <c r="AY1008" s="8"/>
      <c r="AZ1008" s="8"/>
      <c r="BA1008" s="8"/>
      <c r="BB1008" s="8"/>
      <c r="BC1008" s="8"/>
      <c r="BD1008" s="8"/>
      <c r="BE1008" s="8"/>
      <c r="BF1008" s="8"/>
      <c r="BG1008" s="8"/>
      <c r="BH1008" s="8"/>
      <c r="BI1008" s="8"/>
      <c r="BJ1008" s="8"/>
      <c r="BK1008" s="8"/>
      <c r="BL1008" s="8"/>
      <c r="BM1008" s="8"/>
    </row>
  </sheetData>
  <mergeCells count="9">
    <mergeCell ref="A30:BM30"/>
    <mergeCell ref="A35:BM35"/>
    <mergeCell ref="A1:BM1"/>
    <mergeCell ref="A7:E7"/>
    <mergeCell ref="G7:K7"/>
    <mergeCell ref="H10:J10"/>
    <mergeCell ref="H11:J11"/>
    <mergeCell ref="G22:H22"/>
    <mergeCell ref="G27:H27"/>
  </mergeCells>
  <hyperlinks>
    <hyperlink ref="B8" r:id="rId1" xr:uid="{00000000-0004-0000-0900-000000000000}"/>
    <hyperlink ref="C8" r:id="rId2" xr:uid="{00000000-0004-0000-0900-000001000000}"/>
    <hyperlink ref="D8" r:id="rId3" xr:uid="{00000000-0004-0000-0900-000002000000}"/>
    <hyperlink ref="H8" r:id="rId4" xr:uid="{00000000-0004-0000-0900-000003000000}"/>
    <hyperlink ref="I8" r:id="rId5" xr:uid="{00000000-0004-0000-0900-000004000000}"/>
    <hyperlink ref="J8" r:id="rId6" xr:uid="{00000000-0004-0000-0900-000005000000}"/>
    <hyperlink ref="I24" r:id="rId7" location=":~:text=C%C5%A9ng%20t%C6%B0%C6%A1ng%20t%E1%BB%B1%2C%20Hyundai%20Accnent%201.4AT%20%C4%90%E1%BA%B7c,hao%2022%%20sau%203%20n%C4%83m%20s%E1%BB%AD%20d%E1%BB%A5ng." xr:uid="{00000000-0004-0000-0900-000006000000}"/>
    <hyperlink ref="I25" r:id="rId8" location=":~:text=D%E1%BB%B1%20t%C3%ADnh%20chi%20ph%C3%AD%20kh%E1%BA%A5u,v%E1%BB%9Bi%20211%2C4%20tri%E1%BB%87u%20%C4%91%E1%BB%93ng." xr:uid="{00000000-0004-0000-0900-000007000000}"/>
    <hyperlink ref="I26" r:id="rId9" location=":~:text=%C4%91%E1%BB%81u%20ch%E1%BB%89nh%20c%C6%A1.-,Ch%C3%ACa%20kh%C3%B3a%20c%C6%A1%20truy%E1%BB%81n%20th%E1%BB%91ng.,kho%E1%BA%A3ng%2050%25%20sau%2010%20n%C4%83m." xr:uid="{00000000-0004-0000-0900-000008000000}"/>
  </hyperlinks>
  <pageMargins left="0.7" right="0.7" top="0.75" bottom="0.75" header="0.3" footer="0.3"/>
  <pageSetup orientation="portrait" horizontalDpi="0" verticalDpi="0" r:id="rId1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M1016"/>
  <sheetViews>
    <sheetView topLeftCell="A53" zoomScale="48" workbookViewId="0">
      <selection activeCell="G10" sqref="G10"/>
    </sheetView>
  </sheetViews>
  <sheetFormatPr defaultColWidth="12.54296875" defaultRowHeight="12.5" x14ac:dyDescent="0.25"/>
  <cols>
    <col min="1" max="1" width="57" bestFit="1" customWidth="1"/>
    <col min="2" max="2" width="65.453125" customWidth="1"/>
    <col min="3" max="3" width="41.54296875" bestFit="1" customWidth="1"/>
    <col min="4" max="4" width="63.54296875" bestFit="1" customWidth="1"/>
    <col min="5" max="5" width="85.54296875" bestFit="1" customWidth="1"/>
    <col min="6" max="6" width="8.453125" bestFit="1" customWidth="1"/>
    <col min="7" max="7" width="6.453125" bestFit="1" customWidth="1"/>
    <col min="8" max="8" width="7.7265625" bestFit="1" customWidth="1"/>
    <col min="9" max="9" width="6.453125" bestFit="1" customWidth="1"/>
    <col min="10" max="10" width="17.81640625" customWidth="1"/>
    <col min="11" max="11" width="12" bestFit="1" customWidth="1"/>
    <col min="12" max="36" width="13.453125" bestFit="1" customWidth="1"/>
    <col min="37" max="39" width="6.453125" bestFit="1" customWidth="1"/>
    <col min="40" max="40" width="10.54296875" bestFit="1" customWidth="1"/>
    <col min="41" max="41" width="6.453125" bestFit="1" customWidth="1"/>
    <col min="42" max="42" width="12.26953125" bestFit="1" customWidth="1"/>
    <col min="43" max="50" width="6.453125" bestFit="1" customWidth="1"/>
    <col min="51" max="51" width="10.1796875" bestFit="1" customWidth="1"/>
    <col min="52" max="64" width="6.453125" bestFit="1" customWidth="1"/>
    <col min="65" max="65" width="11.7265625" bestFit="1" customWidth="1"/>
  </cols>
  <sheetData>
    <row r="1" spans="1:65" ht="15" x14ac:dyDescent="0.25">
      <c r="A1" s="161" t="s">
        <v>0</v>
      </c>
      <c r="B1" s="159"/>
      <c r="C1" s="159"/>
      <c r="D1" s="159"/>
      <c r="E1" s="159"/>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159"/>
      <c r="AG1" s="159"/>
      <c r="AH1" s="159"/>
      <c r="AI1" s="159"/>
      <c r="AJ1" s="159"/>
      <c r="AK1" s="159"/>
      <c r="AL1" s="159"/>
      <c r="AM1" s="159"/>
      <c r="AN1" s="159"/>
      <c r="AO1" s="159"/>
      <c r="AP1" s="159"/>
      <c r="AQ1" s="159"/>
      <c r="AR1" s="159"/>
      <c r="AS1" s="159"/>
      <c r="AT1" s="159"/>
      <c r="AU1" s="159"/>
      <c r="AV1" s="159"/>
      <c r="AW1" s="159"/>
      <c r="AX1" s="159"/>
      <c r="AY1" s="159"/>
      <c r="AZ1" s="159"/>
      <c r="BA1" s="159"/>
      <c r="BB1" s="159"/>
      <c r="BC1" s="159"/>
      <c r="BD1" s="159"/>
      <c r="BE1" s="159"/>
      <c r="BF1" s="159"/>
      <c r="BG1" s="159"/>
      <c r="BH1" s="159"/>
      <c r="BI1" s="159"/>
      <c r="BJ1" s="159"/>
      <c r="BK1" s="159"/>
      <c r="BL1" s="159"/>
      <c r="BM1" s="159"/>
    </row>
    <row r="2" spans="1:65" ht="15.5" x14ac:dyDescent="0.25">
      <c r="A2" s="1" t="s">
        <v>1</v>
      </c>
      <c r="B2" s="2">
        <v>2025</v>
      </c>
      <c r="C2" s="2">
        <v>2026</v>
      </c>
      <c r="D2" s="2">
        <v>2027</v>
      </c>
      <c r="E2" s="2">
        <v>2028</v>
      </c>
      <c r="F2" s="2">
        <v>2029</v>
      </c>
      <c r="G2" s="2">
        <v>2030</v>
      </c>
      <c r="H2" s="2">
        <v>2031</v>
      </c>
      <c r="I2" s="2">
        <v>2032</v>
      </c>
      <c r="J2" s="2">
        <v>2033</v>
      </c>
      <c r="K2" s="2">
        <v>2034</v>
      </c>
      <c r="L2" s="2">
        <v>2035</v>
      </c>
      <c r="M2" s="2">
        <v>2036</v>
      </c>
      <c r="N2" s="2">
        <v>2037</v>
      </c>
      <c r="O2" s="2">
        <v>2038</v>
      </c>
      <c r="P2" s="2">
        <v>2039</v>
      </c>
      <c r="Q2" s="2">
        <v>2040</v>
      </c>
      <c r="R2" s="2">
        <v>2041</v>
      </c>
      <c r="S2" s="2">
        <v>2042</v>
      </c>
      <c r="T2" s="2">
        <v>2043</v>
      </c>
      <c r="U2" s="2">
        <v>2044</v>
      </c>
      <c r="V2" s="2">
        <v>2045</v>
      </c>
      <c r="W2" s="2">
        <v>2046</v>
      </c>
      <c r="X2" s="2">
        <v>2047</v>
      </c>
      <c r="Y2" s="2">
        <v>2048</v>
      </c>
      <c r="Z2" s="2">
        <v>2049</v>
      </c>
      <c r="AA2" s="2">
        <v>2050</v>
      </c>
      <c r="AB2" s="2">
        <v>2051</v>
      </c>
      <c r="AC2" s="2">
        <v>2052</v>
      </c>
      <c r="AD2" s="2">
        <v>2053</v>
      </c>
      <c r="AE2" s="2">
        <v>2054</v>
      </c>
      <c r="AF2" s="2">
        <v>2055</v>
      </c>
      <c r="AG2" s="2">
        <v>2056</v>
      </c>
      <c r="AH2" s="2">
        <v>2057</v>
      </c>
      <c r="AI2" s="2">
        <v>2058</v>
      </c>
      <c r="AJ2" s="2">
        <v>2059</v>
      </c>
      <c r="AK2" s="2">
        <v>2060</v>
      </c>
      <c r="AL2" s="2">
        <v>2061</v>
      </c>
      <c r="AM2" s="2">
        <v>2062</v>
      </c>
      <c r="AN2" s="2">
        <v>2063</v>
      </c>
      <c r="AO2" s="2">
        <v>2064</v>
      </c>
      <c r="AP2" s="2">
        <v>2065</v>
      </c>
      <c r="AQ2" s="2">
        <v>2066</v>
      </c>
      <c r="AR2" s="2">
        <v>2067</v>
      </c>
      <c r="AS2" s="2">
        <v>2068</v>
      </c>
      <c r="AT2" s="2">
        <v>2069</v>
      </c>
      <c r="AU2" s="2">
        <v>2070</v>
      </c>
      <c r="AV2" s="2">
        <v>2071</v>
      </c>
      <c r="AW2" s="2">
        <v>2072</v>
      </c>
      <c r="AX2" s="2">
        <v>2073</v>
      </c>
      <c r="AY2" s="2">
        <v>2074</v>
      </c>
      <c r="AZ2" s="2">
        <v>2075</v>
      </c>
      <c r="BA2" s="2">
        <v>2076</v>
      </c>
      <c r="BB2" s="2">
        <v>2077</v>
      </c>
      <c r="BC2" s="2">
        <v>2078</v>
      </c>
      <c r="BD2" s="2">
        <v>2079</v>
      </c>
      <c r="BE2" s="2">
        <v>2080</v>
      </c>
      <c r="BF2" s="2">
        <v>2081</v>
      </c>
      <c r="BG2" s="2">
        <v>2082</v>
      </c>
      <c r="BH2" s="2">
        <v>2083</v>
      </c>
      <c r="BI2" s="2">
        <v>2084</v>
      </c>
      <c r="BJ2" s="2">
        <v>2085</v>
      </c>
      <c r="BK2" s="2">
        <v>2086</v>
      </c>
      <c r="BL2" s="2">
        <v>2087</v>
      </c>
      <c r="BM2" s="2">
        <v>2088</v>
      </c>
    </row>
    <row r="3" spans="1:65" ht="15.5" x14ac:dyDescent="0.25">
      <c r="A3" s="1" t="s">
        <v>2</v>
      </c>
      <c r="B3" s="2">
        <v>22</v>
      </c>
      <c r="C3" s="2">
        <v>23</v>
      </c>
      <c r="D3" s="2">
        <v>24</v>
      </c>
      <c r="E3" s="2">
        <v>25</v>
      </c>
      <c r="F3" s="2">
        <v>26</v>
      </c>
      <c r="G3" s="2">
        <v>27</v>
      </c>
      <c r="H3" s="2">
        <v>28</v>
      </c>
      <c r="I3" s="2">
        <v>29</v>
      </c>
      <c r="J3" s="2">
        <v>30</v>
      </c>
      <c r="K3" s="2">
        <v>31</v>
      </c>
      <c r="L3" s="2">
        <v>32</v>
      </c>
      <c r="M3" s="2">
        <v>33</v>
      </c>
      <c r="N3" s="2">
        <v>34</v>
      </c>
      <c r="O3" s="2">
        <v>35</v>
      </c>
      <c r="P3" s="2">
        <v>36</v>
      </c>
      <c r="Q3" s="2">
        <v>37</v>
      </c>
      <c r="R3" s="2">
        <v>38</v>
      </c>
      <c r="S3" s="2">
        <v>39</v>
      </c>
      <c r="T3" s="2">
        <v>40</v>
      </c>
      <c r="U3" s="2">
        <v>41</v>
      </c>
      <c r="V3" s="2">
        <v>42</v>
      </c>
      <c r="W3" s="2">
        <v>43</v>
      </c>
      <c r="X3" s="2">
        <v>44</v>
      </c>
      <c r="Y3" s="2">
        <v>45</v>
      </c>
      <c r="Z3" s="2">
        <v>46</v>
      </c>
      <c r="AA3" s="2">
        <v>47</v>
      </c>
      <c r="AB3" s="2">
        <v>48</v>
      </c>
      <c r="AC3" s="2">
        <v>49</v>
      </c>
      <c r="AD3" s="2">
        <v>50</v>
      </c>
      <c r="AE3" s="2">
        <v>51</v>
      </c>
      <c r="AF3" s="2">
        <v>52</v>
      </c>
      <c r="AG3" s="2">
        <v>53</v>
      </c>
      <c r="AH3" s="2">
        <v>54</v>
      </c>
      <c r="AI3" s="2">
        <v>55</v>
      </c>
      <c r="AJ3" s="2">
        <v>56</v>
      </c>
      <c r="AK3" s="2">
        <v>57</v>
      </c>
      <c r="AL3" s="2">
        <v>58</v>
      </c>
      <c r="AM3" s="2">
        <v>59</v>
      </c>
      <c r="AN3" s="2">
        <v>60</v>
      </c>
      <c r="AO3" s="2">
        <v>61</v>
      </c>
      <c r="AP3" s="2">
        <v>62</v>
      </c>
      <c r="AQ3" s="2">
        <v>63</v>
      </c>
      <c r="AR3" s="2">
        <v>64</v>
      </c>
      <c r="AS3" s="2">
        <v>65</v>
      </c>
      <c r="AT3" s="2">
        <v>66</v>
      </c>
      <c r="AU3" s="2">
        <v>67</v>
      </c>
      <c r="AV3" s="2">
        <v>68</v>
      </c>
      <c r="AW3" s="2">
        <v>69</v>
      </c>
      <c r="AX3" s="2">
        <v>70</v>
      </c>
      <c r="AY3" s="2">
        <v>71</v>
      </c>
      <c r="AZ3" s="2">
        <v>72</v>
      </c>
      <c r="BA3" s="2">
        <v>73</v>
      </c>
      <c r="BB3" s="2">
        <v>74</v>
      </c>
      <c r="BC3" s="2">
        <v>75</v>
      </c>
      <c r="BD3" s="2">
        <v>76</v>
      </c>
      <c r="BE3" s="2">
        <v>77</v>
      </c>
      <c r="BF3" s="2">
        <v>78</v>
      </c>
      <c r="BG3" s="2">
        <v>79</v>
      </c>
      <c r="BH3" s="2">
        <v>80</v>
      </c>
      <c r="BI3" s="2">
        <v>81</v>
      </c>
      <c r="BJ3" s="2">
        <v>82</v>
      </c>
      <c r="BK3" s="2">
        <v>83</v>
      </c>
      <c r="BL3" s="2">
        <v>84</v>
      </c>
      <c r="BM3" s="2">
        <v>85</v>
      </c>
    </row>
    <row r="4" spans="1:65" ht="62" x14ac:dyDescent="0.25">
      <c r="A4" s="1" t="s">
        <v>3</v>
      </c>
      <c r="B4" s="3"/>
      <c r="C4" s="3"/>
      <c r="D4" s="3"/>
      <c r="E4" s="3"/>
      <c r="F4" s="3"/>
      <c r="G4" s="3"/>
      <c r="H4" s="4" t="s">
        <v>4</v>
      </c>
      <c r="I4" s="5"/>
      <c r="J4" s="6" t="s">
        <v>5</v>
      </c>
      <c r="K4" s="4" t="s">
        <v>6</v>
      </c>
      <c r="L4" s="3"/>
      <c r="M4" s="3"/>
      <c r="N4" s="3"/>
      <c r="O4" s="3"/>
      <c r="P4" s="3"/>
      <c r="Q4" s="3"/>
      <c r="R4" s="3"/>
      <c r="S4" s="3"/>
      <c r="T4" s="3"/>
      <c r="U4" s="3"/>
      <c r="V4" s="3"/>
      <c r="W4" s="3"/>
      <c r="X4" s="3"/>
      <c r="Y4" s="3"/>
      <c r="Z4" s="3"/>
      <c r="AA4" s="3"/>
      <c r="AB4" s="5"/>
      <c r="AC4" s="6" t="s">
        <v>7</v>
      </c>
      <c r="AD4" s="3"/>
      <c r="AE4" s="3"/>
      <c r="AF4" s="6" t="s">
        <v>8</v>
      </c>
      <c r="AG4" s="5"/>
      <c r="AH4" s="3"/>
      <c r="AI4" s="3"/>
      <c r="AJ4" s="3"/>
      <c r="AK4" s="3"/>
      <c r="AL4" s="3"/>
      <c r="AM4" s="3"/>
      <c r="AN4" s="6" t="s">
        <v>9</v>
      </c>
      <c r="AO4" s="3"/>
      <c r="AP4" s="6" t="s">
        <v>10</v>
      </c>
      <c r="AQ4" s="3"/>
      <c r="AR4" s="3"/>
      <c r="AS4" s="3"/>
      <c r="AT4" s="5"/>
      <c r="AU4" s="3"/>
      <c r="AV4" s="3"/>
      <c r="AW4" s="3"/>
      <c r="AX4" s="3"/>
      <c r="AY4" s="6" t="s">
        <v>11</v>
      </c>
      <c r="AZ4" s="3"/>
      <c r="BA4" s="3"/>
      <c r="BB4" s="3"/>
      <c r="BC4" s="3"/>
      <c r="BD4" s="3"/>
      <c r="BE4" s="3"/>
      <c r="BF4" s="3"/>
      <c r="BG4" s="3"/>
      <c r="BH4" s="3"/>
      <c r="BI4" s="3"/>
      <c r="BJ4" s="3"/>
      <c r="BK4" s="3"/>
      <c r="BL4" s="3"/>
      <c r="BM4" s="6" t="s">
        <v>12</v>
      </c>
    </row>
    <row r="5" spans="1:65" ht="15.5" x14ac:dyDescent="0.25">
      <c r="A5" s="1" t="s">
        <v>196</v>
      </c>
      <c r="B5" s="57">
        <f>'1. Drivers'!B17</f>
        <v>2.9499999999999998E-2</v>
      </c>
      <c r="C5" s="57">
        <f>'1. Drivers'!B18</f>
        <v>2.4899999999999999E-2</v>
      </c>
      <c r="D5" s="57">
        <f>'1. Drivers'!B19</f>
        <v>2.8000000000000001E-2</v>
      </c>
      <c r="E5" s="57">
        <f>'1. Drivers'!B20</f>
        <v>2.9000000000000001E-2</v>
      </c>
      <c r="F5" s="57">
        <f>'1. Drivers'!B21</f>
        <v>2.9000000000000001E-2</v>
      </c>
      <c r="G5" s="57">
        <f>'1. Drivers'!B22</f>
        <v>2.9000000000000001E-2</v>
      </c>
      <c r="H5" s="57">
        <f>'1. Drivers'!$B$23</f>
        <v>2.8810000000000002E-2</v>
      </c>
      <c r="I5" s="57">
        <f>'1. Drivers'!$B$23</f>
        <v>2.8810000000000002E-2</v>
      </c>
      <c r="J5" s="57">
        <f>'1. Drivers'!$B$23</f>
        <v>2.8810000000000002E-2</v>
      </c>
      <c r="K5" s="57">
        <f>'1. Drivers'!$B$23</f>
        <v>2.8810000000000002E-2</v>
      </c>
      <c r="L5" s="57">
        <f>'1. Drivers'!$B$23</f>
        <v>2.8810000000000002E-2</v>
      </c>
      <c r="M5" s="57">
        <f>'1. Drivers'!$B$23</f>
        <v>2.8810000000000002E-2</v>
      </c>
      <c r="N5" s="57">
        <f>'1. Drivers'!$B$23</f>
        <v>2.8810000000000002E-2</v>
      </c>
      <c r="O5" s="57">
        <f>'1. Drivers'!$B$23</f>
        <v>2.8810000000000002E-2</v>
      </c>
      <c r="P5" s="57">
        <f>'1. Drivers'!$B$23</f>
        <v>2.8810000000000002E-2</v>
      </c>
      <c r="Q5" s="57">
        <f>'1. Drivers'!$B$23</f>
        <v>2.8810000000000002E-2</v>
      </c>
      <c r="R5" s="57">
        <f>'1. Drivers'!$B$23</f>
        <v>2.8810000000000002E-2</v>
      </c>
      <c r="S5" s="57">
        <f>'1. Drivers'!$B$23</f>
        <v>2.8810000000000002E-2</v>
      </c>
      <c r="T5" s="57">
        <f>'1. Drivers'!$B$23</f>
        <v>2.8810000000000002E-2</v>
      </c>
      <c r="U5" s="57">
        <f>'1. Drivers'!$B$23</f>
        <v>2.8810000000000002E-2</v>
      </c>
      <c r="V5" s="57">
        <f>'1. Drivers'!$B$23</f>
        <v>2.8810000000000002E-2</v>
      </c>
      <c r="W5" s="57">
        <f>'1. Drivers'!$B$23</f>
        <v>2.8810000000000002E-2</v>
      </c>
      <c r="X5" s="57">
        <f>'1. Drivers'!$B$23</f>
        <v>2.8810000000000002E-2</v>
      </c>
      <c r="Y5" s="57">
        <f>'1. Drivers'!$B$23</f>
        <v>2.8810000000000002E-2</v>
      </c>
      <c r="Z5" s="57">
        <f>'1. Drivers'!$B$23</f>
        <v>2.8810000000000002E-2</v>
      </c>
      <c r="AA5" s="57">
        <f>'1. Drivers'!$B$23</f>
        <v>2.8810000000000002E-2</v>
      </c>
      <c r="AB5" s="57">
        <f>'1. Drivers'!$B$23</f>
        <v>2.8810000000000002E-2</v>
      </c>
      <c r="AC5" s="57">
        <f>'1. Drivers'!$B$23</f>
        <v>2.8810000000000002E-2</v>
      </c>
      <c r="AD5" s="57">
        <f>'1. Drivers'!$B$23</f>
        <v>2.8810000000000002E-2</v>
      </c>
      <c r="AE5" s="57">
        <f>'1. Drivers'!$B$23</f>
        <v>2.8810000000000002E-2</v>
      </c>
      <c r="AF5" s="57">
        <f>'1. Drivers'!$B$23</f>
        <v>2.8810000000000002E-2</v>
      </c>
      <c r="AG5" s="57">
        <f>'1. Drivers'!$B$23</f>
        <v>2.8810000000000002E-2</v>
      </c>
      <c r="AH5" s="57">
        <f>'1. Drivers'!$B$23</f>
        <v>2.8810000000000002E-2</v>
      </c>
      <c r="AI5" s="57">
        <f>'1. Drivers'!$B$23</f>
        <v>2.8810000000000002E-2</v>
      </c>
      <c r="AJ5" s="57">
        <f>'1. Drivers'!$B$23</f>
        <v>2.8810000000000002E-2</v>
      </c>
      <c r="AK5" s="57">
        <f>'1. Drivers'!$B$23</f>
        <v>2.8810000000000002E-2</v>
      </c>
      <c r="AL5" s="57">
        <f>'1. Drivers'!$B$23</f>
        <v>2.8810000000000002E-2</v>
      </c>
      <c r="AM5" s="57">
        <f>'1. Drivers'!$B$23</f>
        <v>2.8810000000000002E-2</v>
      </c>
      <c r="AN5" s="57">
        <f>'1. Drivers'!$B$23</f>
        <v>2.8810000000000002E-2</v>
      </c>
      <c r="AO5" s="57">
        <f>'1. Drivers'!$B$23</f>
        <v>2.8810000000000002E-2</v>
      </c>
      <c r="AP5" s="57">
        <f>'1. Drivers'!$B$23</f>
        <v>2.8810000000000002E-2</v>
      </c>
      <c r="AQ5" s="57">
        <f>'1. Drivers'!$B$23</f>
        <v>2.8810000000000002E-2</v>
      </c>
      <c r="AR5" s="57">
        <f>'1. Drivers'!$B$23</f>
        <v>2.8810000000000002E-2</v>
      </c>
      <c r="AS5" s="57">
        <f>'1. Drivers'!$B$23</f>
        <v>2.8810000000000002E-2</v>
      </c>
      <c r="AT5" s="57">
        <f>'1. Drivers'!$B$23</f>
        <v>2.8810000000000002E-2</v>
      </c>
      <c r="AU5" s="57">
        <f>'1. Drivers'!$B$23</f>
        <v>2.8810000000000002E-2</v>
      </c>
      <c r="AV5" s="57">
        <f>'1. Drivers'!$B$23</f>
        <v>2.8810000000000002E-2</v>
      </c>
      <c r="AW5" s="57">
        <f>'1. Drivers'!$B$23</f>
        <v>2.8810000000000002E-2</v>
      </c>
      <c r="AX5" s="57">
        <f>'1. Drivers'!$B$23</f>
        <v>2.8810000000000002E-2</v>
      </c>
      <c r="AY5" s="57">
        <f>'1. Drivers'!$B$23</f>
        <v>2.8810000000000002E-2</v>
      </c>
      <c r="AZ5" s="57">
        <f>'1. Drivers'!$B$23</f>
        <v>2.8810000000000002E-2</v>
      </c>
      <c r="BA5" s="57">
        <f>'1. Drivers'!$B$23</f>
        <v>2.8810000000000002E-2</v>
      </c>
      <c r="BB5" s="57">
        <f>'1. Drivers'!$B$23</f>
        <v>2.8810000000000002E-2</v>
      </c>
      <c r="BC5" s="57">
        <f>'1. Drivers'!$B$23</f>
        <v>2.8810000000000002E-2</v>
      </c>
      <c r="BD5" s="57">
        <f>'1. Drivers'!$B$23</f>
        <v>2.8810000000000002E-2</v>
      </c>
      <c r="BE5" s="57">
        <f>'1. Drivers'!$B$23</f>
        <v>2.8810000000000002E-2</v>
      </c>
      <c r="BF5" s="57">
        <f>'1. Drivers'!$B$23</f>
        <v>2.8810000000000002E-2</v>
      </c>
      <c r="BG5" s="57">
        <f>'1. Drivers'!$B$23</f>
        <v>2.8810000000000002E-2</v>
      </c>
      <c r="BH5" s="57">
        <f>'1. Drivers'!$B$23</f>
        <v>2.8810000000000002E-2</v>
      </c>
      <c r="BI5" s="57">
        <f>'1. Drivers'!$B$23</f>
        <v>2.8810000000000002E-2</v>
      </c>
      <c r="BJ5" s="57">
        <f>'1. Drivers'!$B$23</f>
        <v>2.8810000000000002E-2</v>
      </c>
      <c r="BK5" s="57">
        <f>'1. Drivers'!$B$23</f>
        <v>2.8810000000000002E-2</v>
      </c>
      <c r="BL5" s="57">
        <f>'1. Drivers'!$B$23</f>
        <v>2.8810000000000002E-2</v>
      </c>
      <c r="BM5" s="57">
        <f>'1. Drivers'!$B$23</f>
        <v>2.8810000000000002E-2</v>
      </c>
    </row>
    <row r="6" spans="1:65" ht="15.5" x14ac:dyDescent="0.25">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row>
    <row r="7" spans="1:65" ht="15.5" x14ac:dyDescent="0.25">
      <c r="A7" s="158" t="s">
        <v>467</v>
      </c>
      <c r="B7" s="159"/>
      <c r="C7" s="159"/>
      <c r="D7" s="159"/>
      <c r="E7" s="159"/>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row>
    <row r="8" spans="1:65" ht="15.5" x14ac:dyDescent="0.25">
      <c r="A8" s="7"/>
      <c r="B8" s="142" t="s">
        <v>468</v>
      </c>
      <c r="C8" s="142" t="s">
        <v>469</v>
      </c>
      <c r="D8" s="142" t="s">
        <v>470</v>
      </c>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row>
    <row r="9" spans="1:65" ht="30" x14ac:dyDescent="0.25">
      <c r="A9" s="42" t="s">
        <v>71</v>
      </c>
      <c r="B9" s="124" t="s">
        <v>471</v>
      </c>
      <c r="C9" s="124" t="s">
        <v>472</v>
      </c>
      <c r="D9" s="124" t="s">
        <v>473</v>
      </c>
      <c r="E9" s="42" t="s">
        <v>394</v>
      </c>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row>
    <row r="10" spans="1:65" ht="201" customHeight="1" x14ac:dyDescent="0.25">
      <c r="A10" s="11" t="s">
        <v>474</v>
      </c>
      <c r="B10" s="14" t="s">
        <v>475</v>
      </c>
      <c r="C10" s="14" t="s">
        <v>476</v>
      </c>
      <c r="D10" s="14" t="s">
        <v>477</v>
      </c>
      <c r="E10" s="14" t="s">
        <v>478</v>
      </c>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row>
    <row r="11" spans="1:65" ht="93" x14ac:dyDescent="0.25">
      <c r="A11" s="11" t="s">
        <v>479</v>
      </c>
      <c r="B11" s="14" t="s">
        <v>480</v>
      </c>
      <c r="C11" s="14" t="s">
        <v>481</v>
      </c>
      <c r="D11" s="14" t="s">
        <v>482</v>
      </c>
      <c r="E11" s="14" t="s">
        <v>483</v>
      </c>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row>
    <row r="12" spans="1:65" ht="139.5" x14ac:dyDescent="0.25">
      <c r="A12" s="11" t="s">
        <v>398</v>
      </c>
      <c r="B12" s="14" t="s">
        <v>484</v>
      </c>
      <c r="C12" s="14" t="s">
        <v>485</v>
      </c>
      <c r="D12" s="14" t="s">
        <v>486</v>
      </c>
      <c r="E12" s="14" t="s">
        <v>487</v>
      </c>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row>
    <row r="13" spans="1:65" ht="15.5" x14ac:dyDescent="0.25">
      <c r="A13" s="83" t="s">
        <v>488</v>
      </c>
      <c r="B13" s="47">
        <f ca="1">B14*B59</f>
        <v>218331480.13903472</v>
      </c>
      <c r="C13" s="5" t="s">
        <v>489</v>
      </c>
      <c r="D13" s="47">
        <f ca="1">D14*B59</f>
        <v>441496620.00460762</v>
      </c>
      <c r="E13" s="184" t="s">
        <v>490</v>
      </c>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row>
    <row r="14" spans="1:65" ht="15.5" x14ac:dyDescent="0.25">
      <c r="A14" s="11" t="s">
        <v>491</v>
      </c>
      <c r="B14" s="47">
        <f ca="1">D66+D72</f>
        <v>8733259.2055613883</v>
      </c>
      <c r="C14" s="5" t="s">
        <v>489</v>
      </c>
      <c r="D14" s="47">
        <f ca="1">D68+D74</f>
        <v>17659864.800184306</v>
      </c>
      <c r="E14" s="15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row>
    <row r="15" spans="1:65" ht="15.5" x14ac:dyDescent="0.25">
      <c r="A15" s="7"/>
      <c r="B15" s="7"/>
      <c r="C15" s="7"/>
      <c r="D15" s="8"/>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row>
    <row r="16" spans="1:65" ht="15.5" x14ac:dyDescent="0.25">
      <c r="A16" s="64" t="s">
        <v>492</v>
      </c>
      <c r="B16" s="131" t="s">
        <v>471</v>
      </c>
      <c r="C16" s="7"/>
      <c r="D16" s="8"/>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row>
    <row r="17" spans="1:65" ht="15.5" x14ac:dyDescent="0.25">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row>
    <row r="18" spans="1:65" ht="15.5" x14ac:dyDescent="0.25">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row>
    <row r="19" spans="1:65" ht="15.5" x14ac:dyDescent="0.25">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row>
    <row r="20" spans="1:65" ht="15.5" x14ac:dyDescent="0.25">
      <c r="A20" s="174" t="s">
        <v>493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9"/>
      <c r="AC20" s="159"/>
      <c r="AD20" s="159"/>
      <c r="AE20" s="159"/>
      <c r="AF20" s="159"/>
      <c r="AG20" s="159"/>
      <c r="AH20" s="159"/>
      <c r="AI20" s="159"/>
      <c r="AJ20" s="159"/>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row>
    <row r="21" spans="1:65" ht="15.5" x14ac:dyDescent="0.25">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row>
    <row r="22" spans="1:65" ht="15.5" x14ac:dyDescent="0.25">
      <c r="A22" s="174" t="s">
        <v>494</v>
      </c>
      <c r="B22" s="159"/>
      <c r="C22" s="159"/>
      <c r="D22" s="159"/>
      <c r="E22" s="159"/>
      <c r="F22" s="159"/>
      <c r="G22" s="159"/>
      <c r="H22" s="159"/>
      <c r="I22" s="159"/>
      <c r="J22" s="159"/>
      <c r="K22" s="159"/>
      <c r="L22" s="159"/>
      <c r="M22" s="159"/>
      <c r="N22" s="159"/>
      <c r="O22" s="159"/>
      <c r="P22" s="159"/>
      <c r="Q22" s="159"/>
      <c r="R22" s="159"/>
      <c r="S22" s="159"/>
      <c r="T22" s="159"/>
      <c r="U22" s="159"/>
      <c r="V22" s="159"/>
      <c r="W22" s="159"/>
      <c r="X22" s="159"/>
      <c r="Y22" s="159"/>
      <c r="Z22" s="159"/>
      <c r="AA22" s="159"/>
      <c r="AB22" s="159"/>
      <c r="AC22" s="159"/>
      <c r="AD22" s="159"/>
      <c r="AE22" s="159"/>
      <c r="AF22" s="159"/>
      <c r="AG22" s="159"/>
      <c r="AH22" s="159"/>
      <c r="AI22" s="159"/>
      <c r="AJ22" s="159"/>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row>
    <row r="23" spans="1:65" ht="15.5" x14ac:dyDescent="0.25">
      <c r="A23" s="5" t="s">
        <v>495</v>
      </c>
      <c r="B23" s="5"/>
      <c r="C23" s="5"/>
      <c r="D23" s="5"/>
      <c r="E23" s="5"/>
      <c r="F23" s="5"/>
      <c r="G23" s="5"/>
      <c r="H23" s="5"/>
      <c r="I23" s="5"/>
      <c r="J23" s="5"/>
      <c r="K23" s="5"/>
      <c r="L23" s="47">
        <f>'2. Human Capital &amp; Pension Valu'!L17</f>
        <v>262347359.79822832</v>
      </c>
      <c r="M23" s="47">
        <f>'2. Human Capital &amp; Pension Valu'!M17</f>
        <v>252453971.46483627</v>
      </c>
      <c r="N23" s="47">
        <f>'2. Human Capital &amp; Pension Valu'!N17</f>
        <v>242957698.23986951</v>
      </c>
      <c r="O23" s="47">
        <f>'2. Human Capital &amp; Pension Valu'!O17</f>
        <v>295105477.78721088</v>
      </c>
      <c r="P23" s="47">
        <f>'2. Human Capital &amp; Pension Valu'!P17</f>
        <v>283832622.37001359</v>
      </c>
      <c r="Q23" s="47">
        <f>'2. Human Capital &amp; Pension Valu'!Q17</f>
        <v>273020094.85660207</v>
      </c>
      <c r="R23" s="47">
        <f>'2. Human Capital &amp; Pension Valu'!R17</f>
        <v>262647501.80555144</v>
      </c>
      <c r="S23" s="47">
        <f>'2. Human Capital &amp; Pension Valu'!S17</f>
        <v>252695433.43532991</v>
      </c>
      <c r="T23" s="47">
        <f>'2. Human Capital &amp; Pension Valu'!T17</f>
        <v>243145412.46434414</v>
      </c>
      <c r="U23" s="47">
        <f>'2. Human Capital &amp; Pension Valu'!U17</f>
        <v>233979845.76979166</v>
      </c>
      <c r="V23" s="47">
        <f>'2. Human Capital &amp; Pension Valu'!V17</f>
        <v>225181978.70377952</v>
      </c>
      <c r="W23" s="47">
        <f>'2. Human Capital &amp; Pension Valu'!W17</f>
        <v>216735851.91465327</v>
      </c>
      <c r="X23" s="47">
        <f>'2. Human Capital &amp; Pension Valu'!X17</f>
        <v>208626260.53040951</v>
      </c>
      <c r="Y23" s="47">
        <f>'2. Human Capital &amp; Pension Valu'!Y17</f>
        <v>287224835.89320993</v>
      </c>
      <c r="Z23" s="47">
        <f>'2. Human Capital &amp; Pension Valu'!Z17</f>
        <v>276481347.77933466</v>
      </c>
      <c r="AA23" s="47">
        <f>'2. Human Capital &amp; Pension Valu'!AA17</f>
        <v>266164306.2604</v>
      </c>
      <c r="AB23" s="47">
        <f>'2. Human Capital &amp; Pension Valu'!AB17</f>
        <v>256255435.16038871</v>
      </c>
      <c r="AC23" s="47">
        <f>'2. Human Capital &amp; Pension Valu'!AC17</f>
        <v>246737311.29696283</v>
      </c>
      <c r="AD23" s="47">
        <f>'2. Human Capital &amp; Pension Valu'!AD17</f>
        <v>237593321.33157319</v>
      </c>
      <c r="AE23" s="47">
        <f>'2. Human Capital &amp; Pension Valu'!AE17</f>
        <v>228807620.94913974</v>
      </c>
      <c r="AF23" s="47">
        <f>'2. Human Capital &amp; Pension Valu'!AF17</f>
        <v>220365096.23558176</v>
      </c>
      <c r="AG23" s="47">
        <f>'2. Human Capital &amp; Pension Valu'!AG17</f>
        <v>212251327.12914929</v>
      </c>
      <c r="AH23" s="47">
        <f>'2. Human Capital &amp; Pension Valu'!AH17</f>
        <v>204452552.8287282</v>
      </c>
      <c r="AI23" s="47">
        <f>'2. Human Capital &amp; Pension Valu'!AI17</f>
        <v>196955639.04907957</v>
      </c>
      <c r="AJ23" s="47">
        <f>'2. Human Capital &amp; Pension Valu'!AJ17</f>
        <v>189748047.01936641</v>
      </c>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row>
    <row r="24" spans="1:65" ht="15.5" x14ac:dyDescent="0.25">
      <c r="A24" s="5" t="s">
        <v>496</v>
      </c>
      <c r="B24" s="5"/>
      <c r="C24" s="5"/>
      <c r="D24" s="5"/>
      <c r="E24" s="5"/>
      <c r="F24" s="5"/>
      <c r="G24" s="5"/>
      <c r="H24" s="5"/>
      <c r="I24" s="5"/>
      <c r="J24" s="5"/>
      <c r="K24" s="5"/>
      <c r="L24" s="47">
        <f>'2. Human Capital &amp; Pension Valu'!L31</f>
        <v>334843442.64664537</v>
      </c>
      <c r="M24" s="47">
        <f>'2. Human Capital &amp; Pension Valu'!M31</f>
        <v>322312911.94944274</v>
      </c>
      <c r="N24" s="47">
        <f>'2. Human Capital &amp; Pension Valu'!N31</f>
        <v>310280085.16455013</v>
      </c>
      <c r="O24" s="47">
        <f>'2. Human Capital &amp; Pension Valu'!O31</f>
        <v>298723615.53407347</v>
      </c>
      <c r="P24" s="47">
        <f>'2. Human Capital &amp; Pension Valu'!P31</f>
        <v>287611974.60009491</v>
      </c>
      <c r="Q24" s="47">
        <f>'2. Human Capital &amp; Pension Valu'!Q31</f>
        <v>373105351.41161948</v>
      </c>
      <c r="R24" s="47">
        <f>'2. Human Capital &amp; Pension Valu'!R31</f>
        <v>358583655.39078915</v>
      </c>
      <c r="S24" s="47">
        <f>'2. Human Capital &amp; Pension Valu'!S31</f>
        <v>344669418.59640062</v>
      </c>
      <c r="T24" s="47">
        <f>'2. Human Capital &amp; Pension Valu'!T31</f>
        <v>331335002.57179433</v>
      </c>
      <c r="U24" s="47">
        <f>'2. Human Capital &amp; Pension Valu'!U31</f>
        <v>318554135.63902062</v>
      </c>
      <c r="V24" s="47">
        <f>'2. Human Capital &amp; Pension Valu'!V31</f>
        <v>306301840.38100797</v>
      </c>
      <c r="W24" s="47">
        <f>'2. Human Capital &amp; Pension Valu'!W31</f>
        <v>294554365.17580551</v>
      </c>
      <c r="X24" s="47">
        <f>'2. Human Capital &amp; Pension Valu'!X31</f>
        <v>283289119.54857701</v>
      </c>
      <c r="Y24" s="47">
        <f>'2. Human Capital &amp; Pension Valu'!Y31</f>
        <v>272484613.12086046</v>
      </c>
      <c r="Z24" s="47">
        <f>'2. Human Capital &amp; Pension Valu'!Z31</f>
        <v>262120397.94962528</v>
      </c>
      <c r="AA24" s="47">
        <f>'2. Human Capital &amp; Pension Valu'!AA31</f>
        <v>252177014.06088969</v>
      </c>
      <c r="AB24" s="47">
        <f>'2. Human Capital &amp; Pension Valu'!AB31</f>
        <v>242635937.9941678</v>
      </c>
      <c r="AC24" s="47">
        <f>'2. Human Capital &amp; Pension Valu'!AC31</f>
        <v>230082299.26156789</v>
      </c>
      <c r="AD24" s="47">
        <f>'2. Human Capital &amp; Pension Valu'!AD31</f>
        <v>221500338.13179237</v>
      </c>
      <c r="AE24" s="47">
        <f>'2. Human Capital &amp; Pension Valu'!AE31</f>
        <v>213257700.73785201</v>
      </c>
      <c r="AF24" s="47">
        <f>'2. Human Capital &amp; Pension Valu'!AF31</f>
        <v>205339913.17438844</v>
      </c>
      <c r="AG24" s="47">
        <f>'2. Human Capital &amp; Pension Valu'!AG31</f>
        <v>197733173.79107022</v>
      </c>
      <c r="AH24" s="47">
        <f>'2. Human Capital &amp; Pension Valu'!AH31</f>
        <v>190424319.32970574</v>
      </c>
      <c r="AI24" s="47">
        <f>'2. Human Capital &amp; Pension Valu'!AI31</f>
        <v>183400792.88369718</v>
      </c>
      <c r="AJ24" s="47">
        <f>'2. Human Capital &amp; Pension Valu'!AJ31</f>
        <v>176650613.57701704</v>
      </c>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row>
    <row r="25" spans="1:65" ht="15.5" x14ac:dyDescent="0.25">
      <c r="A25" s="62" t="s">
        <v>497</v>
      </c>
      <c r="B25" s="63">
        <f t="shared" ref="B25:B26" si="0">SUM(K23:AJ23)</f>
        <v>6075766350.073535</v>
      </c>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row>
    <row r="26" spans="1:65" ht="15.5" x14ac:dyDescent="0.25">
      <c r="A26" s="62" t="s">
        <v>498</v>
      </c>
      <c r="B26" s="63">
        <f t="shared" si="0"/>
        <v>6811972032.6224546</v>
      </c>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row>
    <row r="27" spans="1:65" ht="15.5" x14ac:dyDescent="0.25">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row>
    <row r="28" spans="1:65" ht="15.5" x14ac:dyDescent="0.25">
      <c r="A28" s="174" t="s">
        <v>499</v>
      </c>
      <c r="B28" s="159"/>
      <c r="C28" s="159"/>
      <c r="D28" s="159"/>
      <c r="E28" s="159"/>
      <c r="F28" s="159"/>
      <c r="G28" s="159"/>
      <c r="H28" s="159"/>
      <c r="I28" s="159"/>
      <c r="J28" s="159"/>
      <c r="K28" s="159"/>
      <c r="L28" s="159"/>
      <c r="M28" s="159"/>
      <c r="N28" s="159"/>
      <c r="O28" s="159"/>
      <c r="P28" s="159"/>
      <c r="Q28" s="159"/>
      <c r="R28" s="159"/>
      <c r="S28" s="159"/>
      <c r="T28" s="159"/>
      <c r="U28" s="159"/>
      <c r="V28" s="159"/>
      <c r="W28" s="159"/>
      <c r="X28" s="159"/>
      <c r="Y28" s="159"/>
      <c r="Z28" s="159"/>
      <c r="AA28" s="159"/>
      <c r="AB28" s="159"/>
      <c r="AC28" s="159"/>
      <c r="AD28" s="159"/>
      <c r="AE28" s="159"/>
      <c r="AF28" s="159"/>
      <c r="AG28" s="159"/>
      <c r="AH28" s="159"/>
      <c r="AI28" s="159"/>
      <c r="AJ28" s="159"/>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row>
    <row r="29" spans="1:65" ht="15" x14ac:dyDescent="0.25">
      <c r="A29" s="11" t="s">
        <v>500</v>
      </c>
      <c r="B29" s="11"/>
      <c r="C29" s="11"/>
      <c r="D29" s="11"/>
      <c r="E29" s="11"/>
      <c r="F29" s="11"/>
      <c r="G29" s="11"/>
      <c r="H29" s="11"/>
      <c r="I29" s="11"/>
      <c r="J29" s="11"/>
      <c r="K29" s="11"/>
      <c r="L29" s="49">
        <f>'2. Consumption Needs'!L16</f>
        <v>600638061.0824846</v>
      </c>
      <c r="M29" s="49">
        <f>'2. Consumption Needs'!M16</f>
        <v>588655369.52273977</v>
      </c>
      <c r="N29" s="49">
        <f>'2. Consumption Needs'!N16</f>
        <v>605668040.17632759</v>
      </c>
      <c r="O29" s="49">
        <f>'2. Consumption Needs'!O16</f>
        <v>591155150.16683412</v>
      </c>
      <c r="P29" s="49">
        <f>'2. Consumption Needs'!P16</f>
        <v>577272521.54808092</v>
      </c>
      <c r="Q29" s="49">
        <f>'2. Consumption Needs'!Q16</f>
        <v>538296236.34303844</v>
      </c>
      <c r="R29" s="49">
        <f>'2. Consumption Needs'!R16</f>
        <v>525006985.79403448</v>
      </c>
      <c r="S29" s="49">
        <f>'2. Consumption Needs'!S16</f>
        <v>512874986.18683136</v>
      </c>
      <c r="T29" s="49">
        <f>'2. Consumption Needs'!T16</f>
        <v>501282534.58399606</v>
      </c>
      <c r="U29" s="49">
        <f>'2. Consumption Needs'!U16</f>
        <v>490329276.49524522</v>
      </c>
      <c r="V29" s="49">
        <f>'2. Consumption Needs'!V16</f>
        <v>497204543.91223526</v>
      </c>
      <c r="W29" s="49">
        <f>'2. Consumption Needs'!W16</f>
        <v>487109430.29688215</v>
      </c>
      <c r="X29" s="49">
        <f>'2. Consumption Needs'!X16</f>
        <v>477475366.39296156</v>
      </c>
      <c r="Y29" s="49">
        <f>'2. Consumption Needs'!Y16</f>
        <v>468284446.83449572</v>
      </c>
      <c r="Z29" s="49">
        <f>'2. Consumption Needs'!Z16</f>
        <v>467102740.85860097</v>
      </c>
      <c r="AA29" s="49">
        <f>'2. Consumption Needs'!AA16</f>
        <v>458746937.09795088</v>
      </c>
      <c r="AB29" s="49">
        <f>'2. Consumption Needs'!AB16</f>
        <v>450784322.4288004</v>
      </c>
      <c r="AC29" s="49">
        <f>'2. Consumption Needs'!AC16</f>
        <v>563646419.85126984</v>
      </c>
      <c r="AD29" s="49">
        <f>'2. Consumption Needs'!AD16</f>
        <v>493134710.37933522</v>
      </c>
      <c r="AE29" s="49">
        <f>'2. Consumption Needs'!AE16</f>
        <v>429127578.30694467</v>
      </c>
      <c r="AF29" s="49">
        <f>'2. Consumption Needs'!AF16</f>
        <v>429127578.30694473</v>
      </c>
      <c r="AG29" s="49">
        <f>'2. Consumption Needs'!AG16</f>
        <v>484172328.30694461</v>
      </c>
      <c r="AH29" s="49">
        <f>'2. Consumption Needs'!AH16</f>
        <v>321072328.30694467</v>
      </c>
      <c r="AI29" s="49">
        <f>'2. Consumption Needs'!AI16</f>
        <v>321072328.30694461</v>
      </c>
      <c r="AJ29" s="49">
        <f>'2. Consumption Needs'!AJ16</f>
        <v>321072328.30694461</v>
      </c>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row>
    <row r="30" spans="1:65" ht="15" x14ac:dyDescent="0.25">
      <c r="A30" s="151" t="s">
        <v>501</v>
      </c>
      <c r="B30" s="152"/>
      <c r="C30" s="152"/>
      <c r="D30" s="152"/>
      <c r="E30" s="152"/>
      <c r="F30" s="152"/>
      <c r="G30" s="152"/>
      <c r="H30" s="152"/>
      <c r="I30" s="152"/>
      <c r="J30" s="152"/>
      <c r="K30" s="152"/>
      <c r="L30" s="152"/>
      <c r="M30" s="152"/>
      <c r="N30" s="152"/>
      <c r="O30" s="152"/>
      <c r="P30" s="152"/>
      <c r="Q30" s="152"/>
      <c r="R30" s="152"/>
      <c r="S30" s="152"/>
      <c r="T30" s="152"/>
      <c r="U30" s="152"/>
      <c r="V30" s="152"/>
      <c r="W30" s="152"/>
      <c r="X30" s="152"/>
      <c r="Y30" s="152"/>
      <c r="Z30" s="152"/>
      <c r="AA30" s="152"/>
      <c r="AB30" s="152"/>
      <c r="AC30" s="152"/>
      <c r="AD30" s="152"/>
      <c r="AE30" s="152"/>
      <c r="AF30" s="152"/>
      <c r="AG30" s="152"/>
      <c r="AH30" s="152"/>
      <c r="AI30" s="152"/>
      <c r="AJ30" s="153"/>
      <c r="AK30" s="55"/>
      <c r="AL30" s="55"/>
      <c r="AM30" s="55"/>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row>
    <row r="31" spans="1:65" ht="15.5" x14ac:dyDescent="0.25">
      <c r="A31" s="5" t="s">
        <v>232</v>
      </c>
      <c r="B31" s="5"/>
      <c r="C31" s="5"/>
      <c r="D31" s="5"/>
      <c r="E31" s="5"/>
      <c r="F31" s="5"/>
      <c r="G31" s="5"/>
      <c r="H31" s="5"/>
      <c r="I31" s="5"/>
      <c r="J31" s="5"/>
      <c r="K31" s="5"/>
      <c r="L31" s="47">
        <f>SUM('2. Consumption Needs'!G30:G31,'2. Consumption Needs'!G39,'2. Consumption Needs'!G43:G44,'2. Consumption Needs'!G47,'2. Consumption Needs'!G55)/2+435000*12</f>
        <v>127518049.44776471</v>
      </c>
      <c r="M31" s="47">
        <f t="shared" ref="M31:AJ31" si="1">$L$31</f>
        <v>127518049.44776471</v>
      </c>
      <c r="N31" s="47">
        <f t="shared" si="1"/>
        <v>127518049.44776471</v>
      </c>
      <c r="O31" s="47">
        <f t="shared" si="1"/>
        <v>127518049.44776471</v>
      </c>
      <c r="P31" s="47">
        <f t="shared" si="1"/>
        <v>127518049.44776471</v>
      </c>
      <c r="Q31" s="47">
        <f t="shared" si="1"/>
        <v>127518049.44776471</v>
      </c>
      <c r="R31" s="47">
        <f t="shared" si="1"/>
        <v>127518049.44776471</v>
      </c>
      <c r="S31" s="47">
        <f t="shared" si="1"/>
        <v>127518049.44776471</v>
      </c>
      <c r="T31" s="47">
        <f t="shared" si="1"/>
        <v>127518049.44776471</v>
      </c>
      <c r="U31" s="47">
        <f t="shared" si="1"/>
        <v>127518049.44776471</v>
      </c>
      <c r="V31" s="47">
        <f t="shared" si="1"/>
        <v>127518049.44776471</v>
      </c>
      <c r="W31" s="47">
        <f t="shared" si="1"/>
        <v>127518049.44776471</v>
      </c>
      <c r="X31" s="47">
        <f t="shared" si="1"/>
        <v>127518049.44776471</v>
      </c>
      <c r="Y31" s="47">
        <f t="shared" si="1"/>
        <v>127518049.44776471</v>
      </c>
      <c r="Z31" s="47">
        <f t="shared" si="1"/>
        <v>127518049.44776471</v>
      </c>
      <c r="AA31" s="47">
        <f t="shared" si="1"/>
        <v>127518049.44776471</v>
      </c>
      <c r="AB31" s="47">
        <f t="shared" si="1"/>
        <v>127518049.44776471</v>
      </c>
      <c r="AC31" s="47">
        <f t="shared" si="1"/>
        <v>127518049.44776471</v>
      </c>
      <c r="AD31" s="47">
        <f t="shared" si="1"/>
        <v>127518049.44776471</v>
      </c>
      <c r="AE31" s="47">
        <f t="shared" si="1"/>
        <v>127518049.44776471</v>
      </c>
      <c r="AF31" s="47">
        <f t="shared" si="1"/>
        <v>127518049.44776471</v>
      </c>
      <c r="AG31" s="47">
        <f t="shared" si="1"/>
        <v>127518049.44776471</v>
      </c>
      <c r="AH31" s="47">
        <f t="shared" si="1"/>
        <v>127518049.44776471</v>
      </c>
      <c r="AI31" s="47">
        <f t="shared" si="1"/>
        <v>127518049.44776471</v>
      </c>
      <c r="AJ31" s="47">
        <f t="shared" si="1"/>
        <v>127518049.44776471</v>
      </c>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row>
    <row r="32" spans="1:65" ht="15.5" x14ac:dyDescent="0.25">
      <c r="A32" s="5" t="s">
        <v>237</v>
      </c>
      <c r="B32" s="5"/>
      <c r="C32" s="5"/>
      <c r="D32" s="5"/>
      <c r="E32" s="5"/>
      <c r="F32" s="5"/>
      <c r="G32" s="5"/>
      <c r="H32" s="5"/>
      <c r="I32" s="5"/>
      <c r="J32" s="5"/>
      <c r="K32" s="5"/>
      <c r="L32" s="47">
        <f>'4. Health and Car Insurance'!B21</f>
        <v>3008750</v>
      </c>
      <c r="M32" s="47">
        <f t="shared" ref="M32:T32" si="2">$L$32</f>
        <v>3008750</v>
      </c>
      <c r="N32" s="47">
        <f t="shared" si="2"/>
        <v>3008750</v>
      </c>
      <c r="O32" s="47">
        <f t="shared" si="2"/>
        <v>3008750</v>
      </c>
      <c r="P32" s="47">
        <f t="shared" si="2"/>
        <v>3008750</v>
      </c>
      <c r="Q32" s="47">
        <f t="shared" si="2"/>
        <v>3008750</v>
      </c>
      <c r="R32" s="47">
        <f t="shared" si="2"/>
        <v>3008750</v>
      </c>
      <c r="S32" s="47">
        <f t="shared" si="2"/>
        <v>3008750</v>
      </c>
      <c r="T32" s="47">
        <f t="shared" si="2"/>
        <v>3008750</v>
      </c>
      <c r="U32" s="47">
        <f>'4. Health and Car Insurance'!B22</f>
        <v>3369800</v>
      </c>
      <c r="V32" s="47">
        <f t="shared" ref="V32:AD32" si="3">$U$32</f>
        <v>3369800</v>
      </c>
      <c r="W32" s="47">
        <f t="shared" si="3"/>
        <v>3369800</v>
      </c>
      <c r="X32" s="47">
        <f t="shared" si="3"/>
        <v>3369800</v>
      </c>
      <c r="Y32" s="47">
        <f t="shared" si="3"/>
        <v>3369800</v>
      </c>
      <c r="Z32" s="47">
        <f t="shared" si="3"/>
        <v>3369800</v>
      </c>
      <c r="AA32" s="47">
        <f t="shared" si="3"/>
        <v>3369800</v>
      </c>
      <c r="AB32" s="47">
        <f t="shared" si="3"/>
        <v>3369800</v>
      </c>
      <c r="AC32" s="47">
        <f t="shared" si="3"/>
        <v>3369800</v>
      </c>
      <c r="AD32" s="47">
        <f t="shared" si="3"/>
        <v>3369800</v>
      </c>
      <c r="AE32" s="47">
        <f>'4. Health and Car Insurance'!B23</f>
        <v>3610500</v>
      </c>
      <c r="AF32" s="47">
        <f t="shared" ref="AF32:AJ32" si="4">$AE$32</f>
        <v>3610500</v>
      </c>
      <c r="AG32" s="47">
        <f t="shared" si="4"/>
        <v>3610500</v>
      </c>
      <c r="AH32" s="47">
        <f t="shared" si="4"/>
        <v>3610500</v>
      </c>
      <c r="AI32" s="47">
        <f t="shared" si="4"/>
        <v>3610500</v>
      </c>
      <c r="AJ32" s="47">
        <f t="shared" si="4"/>
        <v>3610500</v>
      </c>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row>
    <row r="33" spans="1:65" ht="15" x14ac:dyDescent="0.25">
      <c r="A33" s="11" t="s">
        <v>502</v>
      </c>
      <c r="B33" s="11"/>
      <c r="C33" s="11"/>
      <c r="D33" s="11"/>
      <c r="E33" s="11"/>
      <c r="F33" s="11"/>
      <c r="G33" s="11"/>
      <c r="H33" s="11"/>
      <c r="I33" s="11"/>
      <c r="J33" s="11"/>
      <c r="K33" s="11"/>
      <c r="L33" s="49">
        <f t="shared" ref="L33:AJ33" si="5">L29-SUM(L31:L32)</f>
        <v>470111261.63471991</v>
      </c>
      <c r="M33" s="49">
        <f t="shared" si="5"/>
        <v>458128570.07497507</v>
      </c>
      <c r="N33" s="49">
        <f t="shared" si="5"/>
        <v>475141240.72856289</v>
      </c>
      <c r="O33" s="49">
        <f t="shared" si="5"/>
        <v>460628350.71906942</v>
      </c>
      <c r="P33" s="49">
        <f t="shared" si="5"/>
        <v>446745722.10031623</v>
      </c>
      <c r="Q33" s="49">
        <f t="shared" si="5"/>
        <v>407769436.89527375</v>
      </c>
      <c r="R33" s="49">
        <f t="shared" si="5"/>
        <v>394480186.34626979</v>
      </c>
      <c r="S33" s="49">
        <f t="shared" si="5"/>
        <v>382348186.73906666</v>
      </c>
      <c r="T33" s="49">
        <f t="shared" si="5"/>
        <v>370755735.13623136</v>
      </c>
      <c r="U33" s="49">
        <f t="shared" si="5"/>
        <v>359441427.04748052</v>
      </c>
      <c r="V33" s="49">
        <f t="shared" si="5"/>
        <v>366316694.46447057</v>
      </c>
      <c r="W33" s="49">
        <f t="shared" si="5"/>
        <v>356221580.84911746</v>
      </c>
      <c r="X33" s="49">
        <f t="shared" si="5"/>
        <v>346587516.94519687</v>
      </c>
      <c r="Y33" s="49">
        <f t="shared" si="5"/>
        <v>337396597.38673103</v>
      </c>
      <c r="Z33" s="49">
        <f t="shared" si="5"/>
        <v>336214891.41083628</v>
      </c>
      <c r="AA33" s="49">
        <f t="shared" si="5"/>
        <v>327859087.65018618</v>
      </c>
      <c r="AB33" s="49">
        <f t="shared" si="5"/>
        <v>319896472.98103571</v>
      </c>
      <c r="AC33" s="49">
        <f t="shared" si="5"/>
        <v>432758570.40350515</v>
      </c>
      <c r="AD33" s="49">
        <f t="shared" si="5"/>
        <v>362246860.93157053</v>
      </c>
      <c r="AE33" s="49">
        <f t="shared" si="5"/>
        <v>297999028.85917997</v>
      </c>
      <c r="AF33" s="49">
        <f t="shared" si="5"/>
        <v>297999028.85918003</v>
      </c>
      <c r="AG33" s="49">
        <f t="shared" si="5"/>
        <v>353043778.85917991</v>
      </c>
      <c r="AH33" s="49">
        <f t="shared" si="5"/>
        <v>189943778.85917997</v>
      </c>
      <c r="AI33" s="49">
        <f t="shared" si="5"/>
        <v>189943778.85917991</v>
      </c>
      <c r="AJ33" s="49">
        <f t="shared" si="5"/>
        <v>189943778.85917991</v>
      </c>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row>
    <row r="34" spans="1:65" ht="15" x14ac:dyDescent="0.25">
      <c r="A34" s="62" t="s">
        <v>503</v>
      </c>
      <c r="B34" s="63">
        <f>SUM(K33:AJ33)</f>
        <v>8929921563.5996971</v>
      </c>
      <c r="C34" s="55"/>
      <c r="D34" s="55"/>
      <c r="E34" s="55"/>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row>
    <row r="35" spans="1:65" ht="15.5" x14ac:dyDescent="0.2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row>
    <row r="36" spans="1:65" ht="15.5" x14ac:dyDescent="0.25">
      <c r="A36" s="158" t="s">
        <v>504</v>
      </c>
      <c r="B36" s="159"/>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row>
    <row r="37" spans="1:65" ht="15.5" x14ac:dyDescent="0.25">
      <c r="A37" s="10" t="s">
        <v>505</v>
      </c>
      <c r="B37" s="10" t="s">
        <v>141</v>
      </c>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row>
    <row r="38" spans="1:65" ht="15.5" x14ac:dyDescent="0.25">
      <c r="A38" s="11" t="s">
        <v>506</v>
      </c>
      <c r="B38" s="4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row>
    <row r="39" spans="1:65" ht="15.5" x14ac:dyDescent="0.25">
      <c r="A39" s="5" t="s">
        <v>495</v>
      </c>
      <c r="B39" s="47">
        <f t="shared" ref="B39:B40" si="6">B25</f>
        <v>6075766350.073535</v>
      </c>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row>
    <row r="40" spans="1:65" ht="15.5" x14ac:dyDescent="0.25">
      <c r="A40" s="5" t="s">
        <v>496</v>
      </c>
      <c r="B40" s="47">
        <f t="shared" si="6"/>
        <v>6811972032.6224546</v>
      </c>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row>
    <row r="41" spans="1:65" ht="15.5" x14ac:dyDescent="0.25">
      <c r="A41" s="5" t="s">
        <v>507</v>
      </c>
      <c r="B41" s="47">
        <v>23400000</v>
      </c>
      <c r="C41" s="141" t="s">
        <v>507</v>
      </c>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row>
    <row r="42" spans="1:65" ht="15.5" x14ac:dyDescent="0.25">
      <c r="A42" s="5" t="s">
        <v>508</v>
      </c>
      <c r="B42" s="47">
        <f ca="1">('3. Funding Allocation'!Q14+'3. Funding Allocation'!U14+'3. Funding Allocation'!L14)/((1+C5)*(1+D5)*(1+E5)*(1+F5)*(1+G5)*(1+H5)^5)</f>
        <v>1484612157.6085262</v>
      </c>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row>
    <row r="43" spans="1:65" ht="15.5" x14ac:dyDescent="0.25">
      <c r="A43" s="11" t="s">
        <v>509</v>
      </c>
      <c r="B43" s="4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row>
    <row r="44" spans="1:65" ht="15.5" x14ac:dyDescent="0.25">
      <c r="A44" s="5" t="s">
        <v>510</v>
      </c>
      <c r="B44" s="47">
        <f>B34</f>
        <v>8929921563.5996971</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row>
    <row r="45" spans="1:65" ht="15.5" x14ac:dyDescent="0.25">
      <c r="A45" s="5" t="s">
        <v>511</v>
      </c>
      <c r="B45" s="47">
        <v>79000000</v>
      </c>
      <c r="C45" s="141" t="s">
        <v>511</v>
      </c>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row>
    <row r="46" spans="1:65" ht="15.5" x14ac:dyDescent="0.25">
      <c r="A46" s="5" t="s">
        <v>512</v>
      </c>
      <c r="B46" s="47">
        <v>71000000</v>
      </c>
      <c r="C46" s="141" t="s">
        <v>513</v>
      </c>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row>
    <row r="47" spans="1:65" ht="15.5" x14ac:dyDescent="0.25">
      <c r="A47" s="5" t="s">
        <v>514</v>
      </c>
      <c r="B47" s="47">
        <v>0</v>
      </c>
      <c r="C47" s="141" t="s">
        <v>514</v>
      </c>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row>
    <row r="48" spans="1:65" ht="15.5" x14ac:dyDescent="0.25">
      <c r="A48" s="5" t="s">
        <v>515</v>
      </c>
      <c r="B48" s="47">
        <f>'2. Consumption Needs'!K47*(1-22%)*12%</f>
        <v>41090400</v>
      </c>
      <c r="C48" s="141" t="s">
        <v>515</v>
      </c>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row>
    <row r="49" spans="1:65" ht="15.5" x14ac:dyDescent="0.25">
      <c r="A49" s="5" t="s">
        <v>516</v>
      </c>
      <c r="B49" s="47">
        <f>'2. Balance Sheet &amp; Cashflow Sta'!B14*30%*1%</f>
        <v>190771.5</v>
      </c>
      <c r="C49" s="141" t="s">
        <v>516</v>
      </c>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row>
    <row r="50" spans="1:65" ht="15.5" x14ac:dyDescent="0.25">
      <c r="A50" s="5" t="s">
        <v>517</v>
      </c>
      <c r="B50" s="47">
        <f ca="1">'3. Funding Allocation'!U14/((1+C5)*(1+D5)*(1+E5)*(1+F5)*(1+G5)*(1+H5)^5)*10%</f>
        <v>130737117.44097181</v>
      </c>
      <c r="C50" s="141" t="s">
        <v>518</v>
      </c>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row>
    <row r="51" spans="1:65" ht="15.5" x14ac:dyDescent="0.25">
      <c r="A51" s="5" t="s">
        <v>519</v>
      </c>
      <c r="B51" s="47">
        <v>1000000</v>
      </c>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row>
    <row r="52" spans="1:65" ht="15.5" x14ac:dyDescent="0.25">
      <c r="A52" s="51" t="s">
        <v>520</v>
      </c>
      <c r="B52" s="52">
        <f ca="1">SUM(B44:B51)-SUM(B40:B42)</f>
        <v>932955662.30968761</v>
      </c>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row>
    <row r="53" spans="1:65" ht="15.5" x14ac:dyDescent="0.25">
      <c r="A53" s="51" t="s">
        <v>521</v>
      </c>
      <c r="B53" s="52">
        <f ca="1">SUM(B44:B51)-(B39+B41+B42)</f>
        <v>1669161344.8586073</v>
      </c>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row>
    <row r="54" spans="1:65" ht="15.5" x14ac:dyDescent="0.25">
      <c r="A54" s="7"/>
      <c r="B54" s="60"/>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row>
    <row r="55" spans="1:65" ht="15.5" x14ac:dyDescent="0.25">
      <c r="A55" s="64" t="s">
        <v>522</v>
      </c>
      <c r="B55" s="65">
        <f ca="1">B52*(1+$C$5)*(1+$D$5)*(1+$E$5)*(1+$F$5)*(1+$G$5)*(1+$H$5)^(K2-$H$2+1)</f>
        <v>1199837536.7714524</v>
      </c>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row>
    <row r="56" spans="1:65" ht="15.5" x14ac:dyDescent="0.25">
      <c r="A56" s="64" t="s">
        <v>523</v>
      </c>
      <c r="B56" s="65">
        <f ca="1">B53*(1+$C$5)*(1+$D$5)*(1+$E$5)*(1+$F$5)*(1+$G$5)*(1+$H$5)^(K2-$H$2+1)</f>
        <v>2146642672.7409556</v>
      </c>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row>
    <row r="57" spans="1:65" ht="15.5" x14ac:dyDescent="0.25">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row>
    <row r="58" spans="1:65" ht="15.5" x14ac:dyDescent="0.25">
      <c r="A58" s="174" t="s">
        <v>524</v>
      </c>
      <c r="B58" s="159"/>
      <c r="C58" s="159"/>
      <c r="D58" s="159"/>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row>
    <row r="59" spans="1:65" ht="15.5" x14ac:dyDescent="0.25">
      <c r="A59" s="11" t="s">
        <v>525</v>
      </c>
      <c r="B59" s="11">
        <v>25</v>
      </c>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row>
    <row r="60" spans="1:65" ht="15.5" x14ac:dyDescent="0.25">
      <c r="A60" s="11" t="s">
        <v>526</v>
      </c>
      <c r="B60" s="11">
        <f>B59</f>
        <v>25</v>
      </c>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row>
    <row r="61" spans="1:65" ht="15.5" x14ac:dyDescent="0.25">
      <c r="A61" s="11" t="s">
        <v>527</v>
      </c>
      <c r="B61" s="49">
        <f ca="1">D66+D72</f>
        <v>8733259.2055613883</v>
      </c>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row>
    <row r="62" spans="1:65" ht="15.5" x14ac:dyDescent="0.25">
      <c r="A62" s="11" t="s">
        <v>528</v>
      </c>
      <c r="B62" s="49">
        <f ca="1">E66+E72</f>
        <v>6266631472.8948298</v>
      </c>
      <c r="C62" s="141" t="s">
        <v>529</v>
      </c>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row>
    <row r="63" spans="1:65" ht="15.5" x14ac:dyDescent="0.25">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row>
    <row r="64" spans="1:65" ht="15.5" x14ac:dyDescent="0.25">
      <c r="A64" s="62" t="s">
        <v>530</v>
      </c>
      <c r="B64" s="62"/>
      <c r="C64" s="62"/>
      <c r="D64" s="174"/>
      <c r="E64" s="159"/>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row>
    <row r="65" spans="1:65" ht="15.5" x14ac:dyDescent="0.25">
      <c r="A65" s="11" t="s">
        <v>531</v>
      </c>
      <c r="B65" s="11" t="s">
        <v>532</v>
      </c>
      <c r="C65" s="11" t="s">
        <v>533</v>
      </c>
      <c r="D65" s="11" t="s">
        <v>534</v>
      </c>
      <c r="E65" s="11" t="s">
        <v>535</v>
      </c>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9"/>
      <c r="BK65" s="9"/>
      <c r="BL65" s="9"/>
      <c r="BM65" s="9"/>
    </row>
    <row r="66" spans="1:65" ht="15.5" x14ac:dyDescent="0.25">
      <c r="A66" s="11" t="s">
        <v>536</v>
      </c>
      <c r="B66" s="116">
        <v>2</v>
      </c>
      <c r="C66" s="47">
        <f ca="1">B55/B66</f>
        <v>599918768.38572621</v>
      </c>
      <c r="D66" s="47">
        <f ca="1">C66*97.5%/1000*133.83/B59</f>
        <v>3131198.0221494078</v>
      </c>
      <c r="E66" s="47">
        <f ca="1">B55+10%*C66*(1.0365^22+1.0365^19+1.0365^16+1.0365^13+1.0365^10+1.0365^7+1.0365^4+1.0365)+B59*2%*C66</f>
        <v>2246820300.6011868</v>
      </c>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9"/>
      <c r="BK66" s="9"/>
      <c r="BL66" s="9"/>
      <c r="BM66" s="9"/>
    </row>
    <row r="67" spans="1:65" ht="15.5" x14ac:dyDescent="0.25">
      <c r="A67" s="11" t="s">
        <v>537</v>
      </c>
      <c r="B67" s="116">
        <v>1.25</v>
      </c>
      <c r="C67" s="47">
        <f ca="1">B55/B67</f>
        <v>959870029.41716194</v>
      </c>
      <c r="D67" s="5" t="s">
        <v>489</v>
      </c>
      <c r="E67" s="5"/>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9"/>
      <c r="BK67" s="9"/>
      <c r="BL67" s="9"/>
      <c r="BM67" s="9"/>
    </row>
    <row r="68" spans="1:65" ht="15.5" x14ac:dyDescent="0.25">
      <c r="A68" s="11" t="s">
        <v>538</v>
      </c>
      <c r="B68" s="116">
        <v>1</v>
      </c>
      <c r="C68" s="47">
        <f ca="1">B55/B68</f>
        <v>1199837536.7714524</v>
      </c>
      <c r="D68" s="47">
        <f ca="1">C68/1000*4.95</f>
        <v>5939195.8070186898</v>
      </c>
      <c r="E68" s="5"/>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9"/>
      <c r="BK68" s="9"/>
      <c r="BL68" s="9"/>
      <c r="BM68" s="9"/>
    </row>
    <row r="69" spans="1:65" ht="15.5" x14ac:dyDescent="0.25">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row>
    <row r="70" spans="1:65" ht="15.5" x14ac:dyDescent="0.25">
      <c r="A70" s="174" t="s">
        <v>539</v>
      </c>
      <c r="B70" s="159"/>
      <c r="C70" s="159"/>
      <c r="D70" s="159"/>
      <c r="E70" s="159"/>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row>
    <row r="71" spans="1:65" ht="15.5" x14ac:dyDescent="0.25">
      <c r="A71" s="11" t="s">
        <v>531</v>
      </c>
      <c r="B71" s="11" t="s">
        <v>532</v>
      </c>
      <c r="C71" s="11" t="s">
        <v>533</v>
      </c>
      <c r="D71" s="11" t="s">
        <v>534</v>
      </c>
      <c r="E71" s="11" t="s">
        <v>535</v>
      </c>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row>
    <row r="72" spans="1:65" ht="15.5" x14ac:dyDescent="0.25">
      <c r="A72" s="11" t="s">
        <v>536</v>
      </c>
      <c r="B72" s="116">
        <v>2</v>
      </c>
      <c r="C72" s="47">
        <f t="shared" ref="C72:C74" ca="1" si="7">$B$56/B72</f>
        <v>1073321336.3704778</v>
      </c>
      <c r="D72" s="47">
        <f ca="1">C72*97.5%/1000*133.83/B59</f>
        <v>5602061.183411981</v>
      </c>
      <c r="E72" s="47">
        <f ca="1">B56+10%*C72*(1.0365^22+1.0365^19+1.0365^16+1.0365^13+1.0365^10+1.0365^7+1.0365^4+1.0365)+B59*2%*C72</f>
        <v>4019811172.293643</v>
      </c>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row>
    <row r="73" spans="1:65" ht="15.5" x14ac:dyDescent="0.25">
      <c r="A73" s="11" t="s">
        <v>537</v>
      </c>
      <c r="B73" s="116">
        <v>1.25</v>
      </c>
      <c r="C73" s="47">
        <f t="shared" ca="1" si="7"/>
        <v>1717314138.1927645</v>
      </c>
      <c r="D73" s="5" t="s">
        <v>489</v>
      </c>
      <c r="E73" s="5"/>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row>
    <row r="74" spans="1:65" ht="15.5" x14ac:dyDescent="0.25">
      <c r="A74" s="11" t="s">
        <v>538</v>
      </c>
      <c r="B74" s="116">
        <v>1</v>
      </c>
      <c r="C74" s="47">
        <f t="shared" ca="1" si="7"/>
        <v>2146642672.7409556</v>
      </c>
      <c r="D74" s="47">
        <f ca="1">C74/1000*5.46</f>
        <v>11720668.993165616</v>
      </c>
      <c r="E74" s="5"/>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row>
    <row r="75" spans="1:65" ht="15.5" x14ac:dyDescent="0.2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row>
    <row r="76" spans="1:65" ht="15.5" x14ac:dyDescent="0.25">
      <c r="A76" s="7"/>
      <c r="B76" s="7"/>
      <c r="C76" s="7"/>
      <c r="D76" s="60"/>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row>
    <row r="77" spans="1:65" ht="15.5" x14ac:dyDescent="0.25">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row>
    <row r="78" spans="1:65" ht="15.5" x14ac:dyDescent="0.25">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row>
    <row r="79" spans="1:65" ht="15.5" x14ac:dyDescent="0.25">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row>
    <row r="80" spans="1:65" ht="15.5" x14ac:dyDescent="0.25">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row>
    <row r="81" spans="1:65" ht="15.5" x14ac:dyDescent="0.25">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row>
    <row r="82" spans="1:65" ht="15.5" x14ac:dyDescent="0.25">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row>
    <row r="83" spans="1:65" ht="15.5" x14ac:dyDescent="0.25">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row>
    <row r="84" spans="1:65" ht="15.5"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row>
    <row r="85" spans="1:65" ht="15.5" x14ac:dyDescent="0.2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row>
    <row r="86" spans="1:65" ht="15.5" x14ac:dyDescent="0.25">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row>
    <row r="87" spans="1:65" ht="15.5" x14ac:dyDescent="0.25">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row>
    <row r="88" spans="1:65" ht="15.5" x14ac:dyDescent="0.25">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row>
    <row r="89" spans="1:65" ht="15.5" x14ac:dyDescent="0.25">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row>
    <row r="90" spans="1:65" ht="15.5" x14ac:dyDescent="0.25">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row>
    <row r="91" spans="1:65" ht="15.5" x14ac:dyDescent="0.25">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row>
    <row r="92" spans="1:65" ht="15.5" x14ac:dyDescent="0.25">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row>
    <row r="93" spans="1:65" ht="15.5" x14ac:dyDescent="0.25">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row>
    <row r="94" spans="1:65" ht="15.5" x14ac:dyDescent="0.25">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row>
    <row r="95" spans="1:65" ht="15.5" x14ac:dyDescent="0.2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row>
    <row r="96" spans="1:65" ht="15.5" x14ac:dyDescent="0.25">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row>
    <row r="97" spans="1:65" ht="15.5" x14ac:dyDescent="0.25">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row>
    <row r="98" spans="1:65" ht="15.5" x14ac:dyDescent="0.25">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row>
    <row r="99" spans="1:65" ht="15.5" x14ac:dyDescent="0.25">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row>
    <row r="100" spans="1:65" ht="15.5"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row>
    <row r="101" spans="1:65" ht="15.5"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row>
    <row r="102" spans="1:65" ht="15.5"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row>
    <row r="103" spans="1:65" ht="15.5"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row>
    <row r="104" spans="1:65" ht="15.5"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row>
    <row r="105" spans="1:65" ht="15.5"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row>
    <row r="106" spans="1:65" ht="15.5"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row>
    <row r="107" spans="1:65" ht="15.5"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row>
    <row r="108" spans="1:65" ht="15.5"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row>
    <row r="109" spans="1:65" ht="15.5"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row>
    <row r="110" spans="1:65" ht="15.5"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row>
    <row r="111" spans="1:65" ht="15.5"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row>
    <row r="112" spans="1:65" ht="15.5"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row>
    <row r="113" spans="1:65" ht="15.5"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row>
    <row r="114" spans="1:65" ht="15.5"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row>
    <row r="115" spans="1:65" ht="15.5"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row>
    <row r="116" spans="1:65" ht="15.5"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row>
    <row r="117" spans="1:65" ht="15.5"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row>
    <row r="118" spans="1:65" ht="15.5"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row>
    <row r="119" spans="1:65" ht="15.5"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row>
    <row r="120" spans="1:65" ht="15.5"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row>
    <row r="121" spans="1:65" ht="15.5"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row>
    <row r="122" spans="1:65" ht="15.5"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row>
    <row r="123" spans="1:65" ht="15.5"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row>
    <row r="124" spans="1:65" ht="15.5"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row>
    <row r="125" spans="1:65" ht="15.5"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row>
    <row r="126" spans="1:65" ht="15.5"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row>
    <row r="127" spans="1:65" ht="15.5"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row>
    <row r="128" spans="1:65" ht="15.5"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row>
    <row r="129" spans="1:65" ht="15.5"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row>
    <row r="130" spans="1:65" ht="15.5"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row>
    <row r="131" spans="1:65" ht="15.5"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row>
    <row r="132" spans="1:65" ht="15.5"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row>
    <row r="133" spans="1:65" ht="15.5"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row>
    <row r="134" spans="1:65" ht="15.5"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row>
    <row r="135" spans="1:65" ht="15.5"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row>
    <row r="136" spans="1:65" ht="15.5"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row>
    <row r="137" spans="1:65" ht="15.5"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row>
    <row r="138" spans="1:65" ht="15.5"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row>
    <row r="139" spans="1:65" ht="15.5"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row>
    <row r="140" spans="1:65" ht="15.5"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row>
    <row r="141" spans="1:65" ht="15.5"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row>
    <row r="142" spans="1:65" ht="15.5"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row>
    <row r="143" spans="1:65" ht="15.5"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row>
    <row r="144" spans="1:65" ht="15.5"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row>
    <row r="145" spans="1:65" ht="15.5"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row>
    <row r="146" spans="1:65" ht="15.5"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row>
    <row r="147" spans="1:65" ht="15.5"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row>
    <row r="148" spans="1:65" ht="15.5"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row>
    <row r="149" spans="1:65" ht="15.5"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row>
    <row r="150" spans="1:65" ht="15.5"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row>
    <row r="151" spans="1:65" ht="15.5"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row>
    <row r="152" spans="1:65" ht="15.5"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row>
    <row r="153" spans="1:65" ht="15.5"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row>
    <row r="154" spans="1:65" ht="15.5"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row>
    <row r="155" spans="1:65" ht="15.5"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row>
    <row r="156" spans="1:65" ht="15.5"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row>
    <row r="157" spans="1:65" ht="15.5"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row>
    <row r="158" spans="1:65" ht="15.5"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row>
    <row r="159" spans="1:65" ht="15.5"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row>
    <row r="160" spans="1:65" ht="15.5"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row>
    <row r="161" spans="1:65" ht="15.5"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row>
    <row r="162" spans="1:65" ht="15.5"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row>
    <row r="163" spans="1:65" ht="15.5"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row>
    <row r="164" spans="1:65" ht="15.5"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row>
    <row r="165" spans="1:65" ht="15.5"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row>
    <row r="166" spans="1:65" ht="15.5"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row>
    <row r="167" spans="1:65" ht="15.5"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row>
    <row r="168" spans="1:65" ht="15.5"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row>
    <row r="169" spans="1:65" ht="15.5"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row>
    <row r="170" spans="1:65" ht="15.5"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row>
    <row r="171" spans="1:65" ht="15.5"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row>
    <row r="172" spans="1:65" ht="15.5"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row>
    <row r="173" spans="1:65" ht="15.5"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row>
    <row r="174" spans="1:65" ht="15.5"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row>
    <row r="175" spans="1:65" ht="15.5"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row>
    <row r="176" spans="1:65" ht="15.5"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row>
    <row r="177" spans="1:65" ht="15.5"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row>
    <row r="178" spans="1:65" ht="15.5"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row>
    <row r="179" spans="1:65" ht="15.5"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row>
    <row r="180" spans="1:65" ht="15.5"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row>
    <row r="181" spans="1:65" ht="15.5"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row>
    <row r="182" spans="1:65" ht="15.5"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row>
    <row r="183" spans="1:65" ht="15.5"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row>
    <row r="184" spans="1:65" ht="15.5"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row>
    <row r="185" spans="1:65" ht="15.5"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row>
    <row r="186" spans="1:65" ht="15.5"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row>
    <row r="187" spans="1:65" ht="15.5"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row>
    <row r="188" spans="1:65" ht="15.5"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row>
    <row r="189" spans="1:65" ht="15.5"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row>
    <row r="190" spans="1:65" ht="15.5"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row>
    <row r="191" spans="1:65" ht="15.5"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row>
    <row r="192" spans="1:65" ht="15.5"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row>
    <row r="193" spans="1:65" ht="15.5"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row>
    <row r="194" spans="1:65" ht="15.5"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row>
    <row r="195" spans="1:65" ht="15.5"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row>
    <row r="196" spans="1:65" ht="15.5"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row>
    <row r="197" spans="1:65" ht="15.5"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row>
    <row r="198" spans="1:65" ht="15.5"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row>
    <row r="199" spans="1:65" ht="15.5"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row>
    <row r="200" spans="1:65" ht="15.5"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row>
    <row r="201" spans="1:65" ht="15.5"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row>
    <row r="202" spans="1:65" ht="15.5"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row>
    <row r="203" spans="1:65" ht="15.5"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row>
    <row r="204" spans="1:65" ht="15.5"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row>
    <row r="205" spans="1:65" ht="15.5"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row>
    <row r="206" spans="1:65" ht="15.5"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row>
    <row r="207" spans="1:65" ht="15.5"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row>
    <row r="208" spans="1:65" ht="15.5"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row>
    <row r="209" spans="1:65" ht="15.5"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row>
    <row r="210" spans="1:65" ht="15.5"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row>
    <row r="211" spans="1:65" ht="15.5"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row>
    <row r="212" spans="1:65" ht="15.5"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row>
    <row r="213" spans="1:65" ht="15.5"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row>
    <row r="214" spans="1:65" ht="15.5"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row>
    <row r="215" spans="1:65" ht="15.5"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row>
    <row r="216" spans="1:65" ht="15.5"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row>
    <row r="217" spans="1:65" ht="15.5"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row>
    <row r="218" spans="1:65" ht="15.5"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row>
    <row r="219" spans="1:65" ht="15.5"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row>
    <row r="220" spans="1:65" ht="15.5"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row>
    <row r="221" spans="1:65" ht="15.5"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row>
    <row r="222" spans="1:65" ht="15.5"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row>
    <row r="223" spans="1:65" ht="15.5"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row>
    <row r="224" spans="1:65" ht="15.5"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row>
    <row r="225" spans="1:65" ht="15.5"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row>
    <row r="226" spans="1:65" ht="15.5"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row>
    <row r="227" spans="1:65" ht="15.5"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row>
    <row r="228" spans="1:65" ht="15.5"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c r="BM228" s="7"/>
    </row>
    <row r="229" spans="1:65" ht="15.5"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row>
    <row r="230" spans="1:65" ht="15.5"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row>
    <row r="231" spans="1:65" ht="15.5"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row>
    <row r="232" spans="1:65" ht="15.5"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row>
    <row r="233" spans="1:65" ht="15.5"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row>
    <row r="234" spans="1:65" ht="15.5"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row>
    <row r="235" spans="1:65" ht="15.5"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row>
    <row r="236" spans="1:65" ht="15.5"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row>
    <row r="237" spans="1:65" ht="15.5"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row>
    <row r="238" spans="1:65" ht="15.5"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row>
    <row r="239" spans="1:65" ht="15.5"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row>
    <row r="240" spans="1:65" ht="15.5"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row>
    <row r="241" spans="1:65" ht="15.5"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row>
    <row r="242" spans="1:65" ht="15.5"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row>
    <row r="243" spans="1:65" ht="15.5"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row>
    <row r="244" spans="1:65" ht="15.5"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row>
    <row r="245" spans="1:65" ht="15.5"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row>
    <row r="246" spans="1:65" ht="15.5"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row>
    <row r="247" spans="1:65" ht="15.5"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row>
    <row r="248" spans="1:65" ht="15.5"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c r="BM248" s="7"/>
    </row>
    <row r="249" spans="1:65" ht="15.5"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row>
    <row r="250" spans="1:65" ht="15.5"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c r="BL250" s="7"/>
      <c r="BM250" s="7"/>
    </row>
    <row r="251" spans="1:65" ht="15.5"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c r="BM251" s="7"/>
    </row>
    <row r="252" spans="1:65" ht="15.5"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c r="BL252" s="7"/>
      <c r="BM252" s="7"/>
    </row>
    <row r="253" spans="1:65" ht="15.5"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c r="BK253" s="7"/>
      <c r="BL253" s="7"/>
      <c r="BM253" s="7"/>
    </row>
    <row r="254" spans="1:65" ht="15.5"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7"/>
      <c r="BJ254" s="7"/>
      <c r="BK254" s="7"/>
      <c r="BL254" s="7"/>
      <c r="BM254" s="7"/>
    </row>
    <row r="255" spans="1:65" ht="15.5"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c r="BL255" s="7"/>
      <c r="BM255" s="7"/>
    </row>
    <row r="256" spans="1:65" ht="15.5"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c r="BL256" s="7"/>
      <c r="BM256" s="7"/>
    </row>
    <row r="257" spans="1:65" ht="15.5"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c r="BL257" s="7"/>
      <c r="BM257" s="7"/>
    </row>
    <row r="258" spans="1:65" ht="15.5"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c r="BL258" s="7"/>
      <c r="BM258" s="7"/>
    </row>
    <row r="259" spans="1:65" ht="15.5"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c r="BL259" s="7"/>
      <c r="BM259" s="7"/>
    </row>
    <row r="260" spans="1:65" ht="15.5"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c r="BL260" s="7"/>
      <c r="BM260" s="7"/>
    </row>
    <row r="261" spans="1:65" ht="15.5"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row>
    <row r="262" spans="1:65" ht="15.5"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c r="BK262" s="7"/>
      <c r="BL262" s="7"/>
      <c r="BM262" s="7"/>
    </row>
    <row r="263" spans="1:65" ht="15.5"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c r="BL263" s="7"/>
      <c r="BM263" s="7"/>
    </row>
    <row r="264" spans="1:65" ht="15.5"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c r="BL264" s="7"/>
      <c r="BM264" s="7"/>
    </row>
    <row r="265" spans="1:65" ht="15.5"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c r="BL265" s="7"/>
      <c r="BM265" s="7"/>
    </row>
    <row r="266" spans="1:65" ht="15.5"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row>
    <row r="267" spans="1:65" ht="15.5"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row>
    <row r="268" spans="1:65" ht="15.5"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row>
    <row r="269" spans="1:65" ht="15.5"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c r="BL269" s="7"/>
      <c r="BM269" s="7"/>
    </row>
    <row r="270" spans="1:65" ht="15.5"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c r="BL270" s="7"/>
      <c r="BM270" s="7"/>
    </row>
    <row r="271" spans="1:65" ht="15.5"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c r="BL271" s="7"/>
      <c r="BM271" s="7"/>
    </row>
    <row r="272" spans="1:65" ht="15.5"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c r="BL272" s="7"/>
      <c r="BM272" s="7"/>
    </row>
    <row r="273" spans="1:65" ht="15.5"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c r="BL273" s="7"/>
      <c r="BM273" s="7"/>
    </row>
    <row r="274" spans="1:65" ht="15.5"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c r="BL274" s="7"/>
      <c r="BM274" s="7"/>
    </row>
    <row r="275" spans="1:65" ht="15.5"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c r="BL275" s="7"/>
      <c r="BM275" s="7"/>
    </row>
    <row r="276" spans="1:65" ht="15.5"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c r="BL276" s="7"/>
      <c r="BM276" s="7"/>
    </row>
    <row r="277" spans="1:65" ht="15.5"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row>
    <row r="278" spans="1:65" ht="15.5"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c r="BL278" s="7"/>
      <c r="BM278" s="7"/>
    </row>
    <row r="279" spans="1:65" ht="15.5"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c r="BL279" s="7"/>
      <c r="BM279" s="7"/>
    </row>
    <row r="280" spans="1:65" ht="15.5"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c r="BL280" s="7"/>
      <c r="BM280" s="7"/>
    </row>
    <row r="281" spans="1:65" ht="15.5"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row>
    <row r="282" spans="1:65" ht="15.5"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c r="BL282" s="7"/>
      <c r="BM282" s="7"/>
    </row>
    <row r="283" spans="1:65" ht="15.5"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c r="BL283" s="7"/>
      <c r="BM283" s="7"/>
    </row>
    <row r="284" spans="1:65" ht="15.5"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c r="BL284" s="7"/>
      <c r="BM284" s="7"/>
    </row>
    <row r="285" spans="1:65" ht="15.5"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c r="BL285" s="7"/>
      <c r="BM285" s="7"/>
    </row>
    <row r="286" spans="1:65" ht="15.5"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c r="BL286" s="7"/>
      <c r="BM286" s="7"/>
    </row>
    <row r="287" spans="1:65" ht="15.5"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row>
    <row r="288" spans="1:65" ht="15.5"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row>
    <row r="289" spans="1:65" ht="15.5"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c r="BL289" s="7"/>
      <c r="BM289" s="7"/>
    </row>
    <row r="290" spans="1:65" ht="15.5"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c r="BL290" s="7"/>
      <c r="BM290" s="7"/>
    </row>
    <row r="291" spans="1:65" ht="15.5"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c r="BL291" s="7"/>
      <c r="BM291" s="7"/>
    </row>
    <row r="292" spans="1:65" ht="15.5"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c r="BL292" s="7"/>
      <c r="BM292" s="7"/>
    </row>
    <row r="293" spans="1:65" ht="15.5"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row>
    <row r="294" spans="1:65" ht="15.5"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c r="BL294" s="7"/>
      <c r="BM294" s="7"/>
    </row>
    <row r="295" spans="1:65" ht="15.5"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row>
    <row r="296" spans="1:65" ht="15.5"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c r="BL296" s="7"/>
      <c r="BM296" s="7"/>
    </row>
    <row r="297" spans="1:65" ht="15.5"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c r="BL297" s="7"/>
      <c r="BM297" s="7"/>
    </row>
    <row r="298" spans="1:65" ht="15.5"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c r="BK298" s="7"/>
      <c r="BL298" s="7"/>
      <c r="BM298" s="7"/>
    </row>
    <row r="299" spans="1:65" ht="15.5"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c r="BK299" s="7"/>
      <c r="BL299" s="7"/>
      <c r="BM299" s="7"/>
    </row>
    <row r="300" spans="1:65" ht="15.5"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c r="BK300" s="7"/>
      <c r="BL300" s="7"/>
      <c r="BM300" s="7"/>
    </row>
    <row r="301" spans="1:65" ht="15.5"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c r="BL301" s="7"/>
      <c r="BM301" s="7"/>
    </row>
    <row r="302" spans="1:65" ht="15.5"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c r="BD302" s="7"/>
      <c r="BE302" s="7"/>
      <c r="BF302" s="7"/>
      <c r="BG302" s="7"/>
      <c r="BH302" s="7"/>
      <c r="BI302" s="7"/>
      <c r="BJ302" s="7"/>
      <c r="BK302" s="7"/>
      <c r="BL302" s="7"/>
      <c r="BM302" s="7"/>
    </row>
    <row r="303" spans="1:65" ht="15.5"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row>
    <row r="304" spans="1:65" ht="15.5"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c r="BL304" s="7"/>
      <c r="BM304" s="7"/>
    </row>
    <row r="305" spans="1:65" ht="15.5"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c r="BL305" s="7"/>
      <c r="BM305" s="7"/>
    </row>
    <row r="306" spans="1:65" ht="15.5"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row>
    <row r="307" spans="1:65" ht="15.5"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c r="BL307" s="7"/>
      <c r="BM307" s="7"/>
    </row>
    <row r="308" spans="1:65" ht="15.5"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c r="BD308" s="7"/>
      <c r="BE308" s="7"/>
      <c r="BF308" s="7"/>
      <c r="BG308" s="7"/>
      <c r="BH308" s="7"/>
      <c r="BI308" s="7"/>
      <c r="BJ308" s="7"/>
      <c r="BK308" s="7"/>
      <c r="BL308" s="7"/>
      <c r="BM308" s="7"/>
    </row>
    <row r="309" spans="1:65" ht="15.5"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c r="BL309" s="7"/>
      <c r="BM309" s="7"/>
    </row>
    <row r="310" spans="1:65" ht="15.5"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7"/>
      <c r="BL310" s="7"/>
      <c r="BM310" s="7"/>
    </row>
    <row r="311" spans="1:65" ht="15.5"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c r="BL311" s="7"/>
      <c r="BM311" s="7"/>
    </row>
    <row r="312" spans="1:65" ht="15.5"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c r="BK312" s="7"/>
      <c r="BL312" s="7"/>
      <c r="BM312" s="7"/>
    </row>
    <row r="313" spans="1:65" ht="15.5"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c r="BL313" s="7"/>
      <c r="BM313" s="7"/>
    </row>
    <row r="314" spans="1:65" ht="15.5"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row>
    <row r="315" spans="1:65" ht="15.5"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row>
    <row r="316" spans="1:65" ht="15.5"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row>
    <row r="317" spans="1:65" ht="15.5"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c r="BK317" s="7"/>
      <c r="BL317" s="7"/>
      <c r="BM317" s="7"/>
    </row>
    <row r="318" spans="1:65" ht="15.5"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c r="BL318" s="7"/>
      <c r="BM318" s="7"/>
    </row>
    <row r="319" spans="1:65" ht="15.5"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c r="BL319" s="7"/>
      <c r="BM319" s="7"/>
    </row>
    <row r="320" spans="1:65" ht="15.5"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row>
    <row r="321" spans="1:65" ht="15.5"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row>
    <row r="322" spans="1:65" ht="15.5"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row>
    <row r="323" spans="1:65" ht="15.5"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c r="BL323" s="7"/>
      <c r="BM323" s="7"/>
    </row>
    <row r="324" spans="1:65" ht="15.5"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c r="BL324" s="7"/>
      <c r="BM324" s="7"/>
    </row>
    <row r="325" spans="1:65" ht="15.5"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row>
    <row r="326" spans="1:65" ht="15.5"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c r="BL326" s="7"/>
      <c r="BM326" s="7"/>
    </row>
    <row r="327" spans="1:65" ht="15.5"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row>
    <row r="328" spans="1:65" ht="15.5"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c r="BL328" s="7"/>
      <c r="BM328" s="7"/>
    </row>
    <row r="329" spans="1:65" ht="15.5"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row>
    <row r="330" spans="1:65" ht="15.5"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c r="BL330" s="7"/>
      <c r="BM330" s="7"/>
    </row>
    <row r="331" spans="1:65" ht="15.5"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row>
    <row r="332" spans="1:65" ht="15.5"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c r="BL332" s="7"/>
      <c r="BM332" s="7"/>
    </row>
    <row r="333" spans="1:65" ht="15.5"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c r="BL333" s="7"/>
      <c r="BM333" s="7"/>
    </row>
    <row r="334" spans="1:65" ht="15.5"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c r="BL334" s="7"/>
      <c r="BM334" s="7"/>
    </row>
    <row r="335" spans="1:65" ht="15.5"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c r="BL335" s="7"/>
      <c r="BM335" s="7"/>
    </row>
    <row r="336" spans="1:65" ht="15.5"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c r="BL336" s="7"/>
      <c r="BM336" s="7"/>
    </row>
    <row r="337" spans="1:65" ht="15.5"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c r="BL337" s="7"/>
      <c r="BM337" s="7"/>
    </row>
    <row r="338" spans="1:65" ht="15.5"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c r="BL338" s="7"/>
      <c r="BM338" s="7"/>
    </row>
    <row r="339" spans="1:65" ht="15.5"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c r="BL339" s="7"/>
      <c r="BM339" s="7"/>
    </row>
    <row r="340" spans="1:65" ht="15.5"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c r="BJ340" s="7"/>
      <c r="BK340" s="7"/>
      <c r="BL340" s="7"/>
      <c r="BM340" s="7"/>
    </row>
    <row r="341" spans="1:65" ht="15.5"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c r="BL341" s="7"/>
      <c r="BM341" s="7"/>
    </row>
    <row r="342" spans="1:65" ht="15.5"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c r="BL342" s="7"/>
      <c r="BM342" s="7"/>
    </row>
    <row r="343" spans="1:65" ht="15.5"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row>
    <row r="344" spans="1:65" ht="15.5"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row>
    <row r="345" spans="1:65" ht="15.5"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row>
    <row r="346" spans="1:65" ht="15.5"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row>
    <row r="347" spans="1:65" ht="15.5"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row>
    <row r="348" spans="1:65" ht="15.5"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row>
    <row r="349" spans="1:65" ht="15.5"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row>
    <row r="350" spans="1:65" ht="15.5"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row>
    <row r="351" spans="1:65" ht="15.5"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row>
    <row r="352" spans="1:65" ht="15.5"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c r="BJ352" s="7"/>
      <c r="BK352" s="7"/>
      <c r="BL352" s="7"/>
      <c r="BM352" s="7"/>
    </row>
    <row r="353" spans="1:65" ht="15.5"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row>
    <row r="354" spans="1:65" ht="15.5"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c r="BJ354" s="7"/>
      <c r="BK354" s="7"/>
      <c r="BL354" s="7"/>
      <c r="BM354" s="7"/>
    </row>
    <row r="355" spans="1:65" ht="15.5"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row>
    <row r="356" spans="1:65" ht="15.5"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row>
    <row r="357" spans="1:65" ht="15.5"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row>
    <row r="358" spans="1:65" ht="15.5"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c r="BC358" s="7"/>
      <c r="BD358" s="7"/>
      <c r="BE358" s="7"/>
      <c r="BF358" s="7"/>
      <c r="BG358" s="7"/>
      <c r="BH358" s="7"/>
      <c r="BI358" s="7"/>
      <c r="BJ358" s="7"/>
      <c r="BK358" s="7"/>
      <c r="BL358" s="7"/>
      <c r="BM358" s="7"/>
    </row>
    <row r="359" spans="1:65" ht="15.5"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row>
    <row r="360" spans="1:65" ht="15.5"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c r="BC360" s="7"/>
      <c r="BD360" s="7"/>
      <c r="BE360" s="7"/>
      <c r="BF360" s="7"/>
      <c r="BG360" s="7"/>
      <c r="BH360" s="7"/>
      <c r="BI360" s="7"/>
      <c r="BJ360" s="7"/>
      <c r="BK360" s="7"/>
      <c r="BL360" s="7"/>
      <c r="BM360" s="7"/>
    </row>
    <row r="361" spans="1:65" ht="15.5"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7"/>
      <c r="BE361" s="7"/>
      <c r="BF361" s="7"/>
      <c r="BG361" s="7"/>
      <c r="BH361" s="7"/>
      <c r="BI361" s="7"/>
      <c r="BJ361" s="7"/>
      <c r="BK361" s="7"/>
      <c r="BL361" s="7"/>
      <c r="BM361" s="7"/>
    </row>
    <row r="362" spans="1:65" ht="15.5"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c r="BJ362" s="7"/>
      <c r="BK362" s="7"/>
      <c r="BL362" s="7"/>
      <c r="BM362" s="7"/>
    </row>
    <row r="363" spans="1:65" ht="15.5"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c r="BL363" s="7"/>
      <c r="BM363" s="7"/>
    </row>
    <row r="364" spans="1:65" ht="15.5"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c r="BJ364" s="7"/>
      <c r="BK364" s="7"/>
      <c r="BL364" s="7"/>
      <c r="BM364" s="7"/>
    </row>
    <row r="365" spans="1:65" ht="15.5"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c r="BL365" s="7"/>
      <c r="BM365" s="7"/>
    </row>
    <row r="366" spans="1:65" ht="15.5"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c r="BD366" s="7"/>
      <c r="BE366" s="7"/>
      <c r="BF366" s="7"/>
      <c r="BG366" s="7"/>
      <c r="BH366" s="7"/>
      <c r="BI366" s="7"/>
      <c r="BJ366" s="7"/>
      <c r="BK366" s="7"/>
      <c r="BL366" s="7"/>
      <c r="BM366" s="7"/>
    </row>
    <row r="367" spans="1:65" ht="15.5"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c r="BL367" s="7"/>
      <c r="BM367" s="7"/>
    </row>
    <row r="368" spans="1:65" ht="15.5"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c r="BL368" s="7"/>
      <c r="BM368" s="7"/>
    </row>
    <row r="369" spans="1:65" ht="15.5"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c r="BJ369" s="7"/>
      <c r="BK369" s="7"/>
      <c r="BL369" s="7"/>
      <c r="BM369" s="7"/>
    </row>
    <row r="370" spans="1:65" ht="15.5"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c r="BJ370" s="7"/>
      <c r="BK370" s="7"/>
      <c r="BL370" s="7"/>
      <c r="BM370" s="7"/>
    </row>
    <row r="371" spans="1:65" ht="15.5"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c r="BJ371" s="7"/>
      <c r="BK371" s="7"/>
      <c r="BL371" s="7"/>
      <c r="BM371" s="7"/>
    </row>
    <row r="372" spans="1:65" ht="15.5"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c r="AZ372" s="7"/>
      <c r="BA372" s="7"/>
      <c r="BB372" s="7"/>
      <c r="BC372" s="7"/>
      <c r="BD372" s="7"/>
      <c r="BE372" s="7"/>
      <c r="BF372" s="7"/>
      <c r="BG372" s="7"/>
      <c r="BH372" s="7"/>
      <c r="BI372" s="7"/>
      <c r="BJ372" s="7"/>
      <c r="BK372" s="7"/>
      <c r="BL372" s="7"/>
      <c r="BM372" s="7"/>
    </row>
    <row r="373" spans="1:65" ht="15.5"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c r="BA373" s="7"/>
      <c r="BB373" s="7"/>
      <c r="BC373" s="7"/>
      <c r="BD373" s="7"/>
      <c r="BE373" s="7"/>
      <c r="BF373" s="7"/>
      <c r="BG373" s="7"/>
      <c r="BH373" s="7"/>
      <c r="BI373" s="7"/>
      <c r="BJ373" s="7"/>
      <c r="BK373" s="7"/>
      <c r="BL373" s="7"/>
      <c r="BM373" s="7"/>
    </row>
    <row r="374" spans="1:65" ht="15.5"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c r="BC374" s="7"/>
      <c r="BD374" s="7"/>
      <c r="BE374" s="7"/>
      <c r="BF374" s="7"/>
      <c r="BG374" s="7"/>
      <c r="BH374" s="7"/>
      <c r="BI374" s="7"/>
      <c r="BJ374" s="7"/>
      <c r="BK374" s="7"/>
      <c r="BL374" s="7"/>
      <c r="BM374" s="7"/>
    </row>
    <row r="375" spans="1:65" ht="15.5"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c r="BD375" s="7"/>
      <c r="BE375" s="7"/>
      <c r="BF375" s="7"/>
      <c r="BG375" s="7"/>
      <c r="BH375" s="7"/>
      <c r="BI375" s="7"/>
      <c r="BJ375" s="7"/>
      <c r="BK375" s="7"/>
      <c r="BL375" s="7"/>
      <c r="BM375" s="7"/>
    </row>
    <row r="376" spans="1:65" ht="15.5"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c r="AZ376" s="7"/>
      <c r="BA376" s="7"/>
      <c r="BB376" s="7"/>
      <c r="BC376" s="7"/>
      <c r="BD376" s="7"/>
      <c r="BE376" s="7"/>
      <c r="BF376" s="7"/>
      <c r="BG376" s="7"/>
      <c r="BH376" s="7"/>
      <c r="BI376" s="7"/>
      <c r="BJ376" s="7"/>
      <c r="BK376" s="7"/>
      <c r="BL376" s="7"/>
      <c r="BM376" s="7"/>
    </row>
    <row r="377" spans="1:65" ht="15.5"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c r="BL377" s="7"/>
      <c r="BM377" s="7"/>
    </row>
    <row r="378" spans="1:65" ht="15.5"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c r="BA378" s="7"/>
      <c r="BB378" s="7"/>
      <c r="BC378" s="7"/>
      <c r="BD378" s="7"/>
      <c r="BE378" s="7"/>
      <c r="BF378" s="7"/>
      <c r="BG378" s="7"/>
      <c r="BH378" s="7"/>
      <c r="BI378" s="7"/>
      <c r="BJ378" s="7"/>
      <c r="BK378" s="7"/>
      <c r="BL378" s="7"/>
      <c r="BM378" s="7"/>
    </row>
    <row r="379" spans="1:65" ht="15.5"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c r="BL379" s="7"/>
      <c r="BM379" s="7"/>
    </row>
    <row r="380" spans="1:65" ht="15.5"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c r="BC380" s="7"/>
      <c r="BD380" s="7"/>
      <c r="BE380" s="7"/>
      <c r="BF380" s="7"/>
      <c r="BG380" s="7"/>
      <c r="BH380" s="7"/>
      <c r="BI380" s="7"/>
      <c r="BJ380" s="7"/>
      <c r="BK380" s="7"/>
      <c r="BL380" s="7"/>
      <c r="BM380" s="7"/>
    </row>
    <row r="381" spans="1:65" ht="15.5"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c r="BL381" s="7"/>
      <c r="BM381" s="7"/>
    </row>
    <row r="382" spans="1:65" ht="15.5"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c r="BL382" s="7"/>
      <c r="BM382" s="7"/>
    </row>
    <row r="383" spans="1:65" ht="15.5"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c r="BL383" s="7"/>
      <c r="BM383" s="7"/>
    </row>
    <row r="384" spans="1:65" ht="15.5"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c r="BC384" s="7"/>
      <c r="BD384" s="7"/>
      <c r="BE384" s="7"/>
      <c r="BF384" s="7"/>
      <c r="BG384" s="7"/>
      <c r="BH384" s="7"/>
      <c r="BI384" s="7"/>
      <c r="BJ384" s="7"/>
      <c r="BK384" s="7"/>
      <c r="BL384" s="7"/>
      <c r="BM384" s="7"/>
    </row>
    <row r="385" spans="1:65" ht="15.5"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c r="BL385" s="7"/>
      <c r="BM385" s="7"/>
    </row>
    <row r="386" spans="1:65" ht="15.5"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c r="BD386" s="7"/>
      <c r="BE386" s="7"/>
      <c r="BF386" s="7"/>
      <c r="BG386" s="7"/>
      <c r="BH386" s="7"/>
      <c r="BI386" s="7"/>
      <c r="BJ386" s="7"/>
      <c r="BK386" s="7"/>
      <c r="BL386" s="7"/>
      <c r="BM386" s="7"/>
    </row>
    <row r="387" spans="1:65" ht="15.5"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c r="BC387" s="7"/>
      <c r="BD387" s="7"/>
      <c r="BE387" s="7"/>
      <c r="BF387" s="7"/>
      <c r="BG387" s="7"/>
      <c r="BH387" s="7"/>
      <c r="BI387" s="7"/>
      <c r="BJ387" s="7"/>
      <c r="BK387" s="7"/>
      <c r="BL387" s="7"/>
      <c r="BM387" s="7"/>
    </row>
    <row r="388" spans="1:65" ht="15.5"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c r="BJ388" s="7"/>
      <c r="BK388" s="7"/>
      <c r="BL388" s="7"/>
      <c r="BM388" s="7"/>
    </row>
    <row r="389" spans="1:65" ht="15.5"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c r="BJ389" s="7"/>
      <c r="BK389" s="7"/>
      <c r="BL389" s="7"/>
      <c r="BM389" s="7"/>
    </row>
    <row r="390" spans="1:65" ht="15.5"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c r="BD390" s="7"/>
      <c r="BE390" s="7"/>
      <c r="BF390" s="7"/>
      <c r="BG390" s="7"/>
      <c r="BH390" s="7"/>
      <c r="BI390" s="7"/>
      <c r="BJ390" s="7"/>
      <c r="BK390" s="7"/>
      <c r="BL390" s="7"/>
      <c r="BM390" s="7"/>
    </row>
    <row r="391" spans="1:65" ht="15.5"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c r="BL391" s="7"/>
      <c r="BM391" s="7"/>
    </row>
    <row r="392" spans="1:65" ht="15.5"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c r="BJ392" s="7"/>
      <c r="BK392" s="7"/>
      <c r="BL392" s="7"/>
      <c r="BM392" s="7"/>
    </row>
    <row r="393" spans="1:65" ht="15.5"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c r="BL393" s="7"/>
      <c r="BM393" s="7"/>
    </row>
    <row r="394" spans="1:65" ht="15.5"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c r="BD394" s="7"/>
      <c r="BE394" s="7"/>
      <c r="BF394" s="7"/>
      <c r="BG394" s="7"/>
      <c r="BH394" s="7"/>
      <c r="BI394" s="7"/>
      <c r="BJ394" s="7"/>
      <c r="BK394" s="7"/>
      <c r="BL394" s="7"/>
      <c r="BM394" s="7"/>
    </row>
    <row r="395" spans="1:65" ht="15.5"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c r="BJ395" s="7"/>
      <c r="BK395" s="7"/>
      <c r="BL395" s="7"/>
      <c r="BM395" s="7"/>
    </row>
    <row r="396" spans="1:65" ht="15.5"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7"/>
      <c r="BE396" s="7"/>
      <c r="BF396" s="7"/>
      <c r="BG396" s="7"/>
      <c r="BH396" s="7"/>
      <c r="BI396" s="7"/>
      <c r="BJ396" s="7"/>
      <c r="BK396" s="7"/>
      <c r="BL396" s="7"/>
      <c r="BM396" s="7"/>
    </row>
    <row r="397" spans="1:65" ht="15.5"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c r="BL397" s="7"/>
      <c r="BM397" s="7"/>
    </row>
    <row r="398" spans="1:65" ht="15.5"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c r="BL398" s="7"/>
      <c r="BM398" s="7"/>
    </row>
    <row r="399" spans="1:65" ht="15.5"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c r="BL399" s="7"/>
      <c r="BM399" s="7"/>
    </row>
    <row r="400" spans="1:65" ht="15.5"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c r="BC400" s="7"/>
      <c r="BD400" s="7"/>
      <c r="BE400" s="7"/>
      <c r="BF400" s="7"/>
      <c r="BG400" s="7"/>
      <c r="BH400" s="7"/>
      <c r="BI400" s="7"/>
      <c r="BJ400" s="7"/>
      <c r="BK400" s="7"/>
      <c r="BL400" s="7"/>
      <c r="BM400" s="7"/>
    </row>
    <row r="401" spans="1:65" ht="15.5"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c r="BL401" s="7"/>
      <c r="BM401" s="7"/>
    </row>
    <row r="402" spans="1:65" ht="15.5"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c r="BD402" s="7"/>
      <c r="BE402" s="7"/>
      <c r="BF402" s="7"/>
      <c r="BG402" s="7"/>
      <c r="BH402" s="7"/>
      <c r="BI402" s="7"/>
      <c r="BJ402" s="7"/>
      <c r="BK402" s="7"/>
      <c r="BL402" s="7"/>
      <c r="BM402" s="7"/>
    </row>
    <row r="403" spans="1:65" ht="15.5"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c r="BL403" s="7"/>
      <c r="BM403" s="7"/>
    </row>
    <row r="404" spans="1:65" ht="15.5"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c r="BD404" s="7"/>
      <c r="BE404" s="7"/>
      <c r="BF404" s="7"/>
      <c r="BG404" s="7"/>
      <c r="BH404" s="7"/>
      <c r="BI404" s="7"/>
      <c r="BJ404" s="7"/>
      <c r="BK404" s="7"/>
      <c r="BL404" s="7"/>
      <c r="BM404" s="7"/>
    </row>
    <row r="405" spans="1:65" ht="15.5"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c r="BJ405" s="7"/>
      <c r="BK405" s="7"/>
      <c r="BL405" s="7"/>
      <c r="BM405" s="7"/>
    </row>
    <row r="406" spans="1:65" ht="15.5"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c r="BD406" s="7"/>
      <c r="BE406" s="7"/>
      <c r="BF406" s="7"/>
      <c r="BG406" s="7"/>
      <c r="BH406" s="7"/>
      <c r="BI406" s="7"/>
      <c r="BJ406" s="7"/>
      <c r="BK406" s="7"/>
      <c r="BL406" s="7"/>
      <c r="BM406" s="7"/>
    </row>
    <row r="407" spans="1:65" ht="15.5"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c r="BJ407" s="7"/>
      <c r="BK407" s="7"/>
      <c r="BL407" s="7"/>
      <c r="BM407" s="7"/>
    </row>
    <row r="408" spans="1:65" ht="15.5"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c r="BD408" s="7"/>
      <c r="BE408" s="7"/>
      <c r="BF408" s="7"/>
      <c r="BG408" s="7"/>
      <c r="BH408" s="7"/>
      <c r="BI408" s="7"/>
      <c r="BJ408" s="7"/>
      <c r="BK408" s="7"/>
      <c r="BL408" s="7"/>
      <c r="BM408" s="7"/>
    </row>
    <row r="409" spans="1:65" ht="15.5"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c r="BJ409" s="7"/>
      <c r="BK409" s="7"/>
      <c r="BL409" s="7"/>
      <c r="BM409" s="7"/>
    </row>
    <row r="410" spans="1:65" ht="15.5"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c r="BL410" s="7"/>
      <c r="BM410" s="7"/>
    </row>
    <row r="411" spans="1:65" ht="15.5"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c r="BJ411" s="7"/>
      <c r="BK411" s="7"/>
      <c r="BL411" s="7"/>
      <c r="BM411" s="7"/>
    </row>
    <row r="412" spans="1:65" ht="15.5"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c r="BJ412" s="7"/>
      <c r="BK412" s="7"/>
      <c r="BL412" s="7"/>
      <c r="BM412" s="7"/>
    </row>
    <row r="413" spans="1:65" ht="15.5"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c r="BL413" s="7"/>
      <c r="BM413" s="7"/>
    </row>
    <row r="414" spans="1:65" ht="15.5"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c r="BL414" s="7"/>
      <c r="BM414" s="7"/>
    </row>
    <row r="415" spans="1:65" ht="15.5"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c r="BD415" s="7"/>
      <c r="BE415" s="7"/>
      <c r="BF415" s="7"/>
      <c r="BG415" s="7"/>
      <c r="BH415" s="7"/>
      <c r="BI415" s="7"/>
      <c r="BJ415" s="7"/>
      <c r="BK415" s="7"/>
      <c r="BL415" s="7"/>
      <c r="BM415" s="7"/>
    </row>
    <row r="416" spans="1:65" ht="15.5"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c r="BD416" s="7"/>
      <c r="BE416" s="7"/>
      <c r="BF416" s="7"/>
      <c r="BG416" s="7"/>
      <c r="BH416" s="7"/>
      <c r="BI416" s="7"/>
      <c r="BJ416" s="7"/>
      <c r="BK416" s="7"/>
      <c r="BL416" s="7"/>
      <c r="BM416" s="7"/>
    </row>
    <row r="417" spans="1:65" ht="15.5"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c r="BL417" s="7"/>
      <c r="BM417" s="7"/>
    </row>
    <row r="418" spans="1:65" ht="15.5"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c r="BL418" s="7"/>
      <c r="BM418" s="7"/>
    </row>
    <row r="419" spans="1:65" ht="15.5"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c r="BL419" s="7"/>
      <c r="BM419" s="7"/>
    </row>
    <row r="420" spans="1:65" ht="15.5"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c r="BL420" s="7"/>
      <c r="BM420" s="7"/>
    </row>
    <row r="421" spans="1:65" ht="15.5"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row>
    <row r="422" spans="1:65" ht="15.5"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c r="BL422" s="7"/>
      <c r="BM422" s="7"/>
    </row>
    <row r="423" spans="1:65" ht="15.5"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c r="BL423" s="7"/>
      <c r="BM423" s="7"/>
    </row>
    <row r="424" spans="1:65" ht="15.5"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c r="BL424" s="7"/>
      <c r="BM424" s="7"/>
    </row>
    <row r="425" spans="1:65" ht="15.5"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c r="BL425" s="7"/>
      <c r="BM425" s="7"/>
    </row>
    <row r="426" spans="1:65" ht="15.5"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c r="BL426" s="7"/>
      <c r="BM426" s="7"/>
    </row>
    <row r="427" spans="1:65" ht="15.5"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c r="BL427" s="7"/>
      <c r="BM427" s="7"/>
    </row>
    <row r="428" spans="1:65" ht="15.5"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c r="BL428" s="7"/>
      <c r="BM428" s="7"/>
    </row>
    <row r="429" spans="1:65" ht="15.5"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c r="BJ429" s="7"/>
      <c r="BK429" s="7"/>
      <c r="BL429" s="7"/>
      <c r="BM429" s="7"/>
    </row>
    <row r="430" spans="1:65" ht="15.5"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c r="BL430" s="7"/>
      <c r="BM430" s="7"/>
    </row>
    <row r="431" spans="1:65" ht="15.5"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c r="BL431" s="7"/>
      <c r="BM431" s="7"/>
    </row>
    <row r="432" spans="1:65" ht="15.5"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c r="BL432" s="7"/>
      <c r="BM432" s="7"/>
    </row>
    <row r="433" spans="1:65" ht="15.5"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c r="BL433" s="7"/>
      <c r="BM433" s="7"/>
    </row>
    <row r="434" spans="1:65" ht="15.5"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c r="BL434" s="7"/>
      <c r="BM434" s="7"/>
    </row>
    <row r="435" spans="1:65" ht="15.5"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c r="BJ435" s="7"/>
      <c r="BK435" s="7"/>
      <c r="BL435" s="7"/>
      <c r="BM435" s="7"/>
    </row>
    <row r="436" spans="1:65" ht="15.5"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c r="BC436" s="7"/>
      <c r="BD436" s="7"/>
      <c r="BE436" s="7"/>
      <c r="BF436" s="7"/>
      <c r="BG436" s="7"/>
      <c r="BH436" s="7"/>
      <c r="BI436" s="7"/>
      <c r="BJ436" s="7"/>
      <c r="BK436" s="7"/>
      <c r="BL436" s="7"/>
      <c r="BM436" s="7"/>
    </row>
    <row r="437" spans="1:65" ht="15.5"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c r="BL437" s="7"/>
      <c r="BM437" s="7"/>
    </row>
    <row r="438" spans="1:65" ht="15.5"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c r="BC438" s="7"/>
      <c r="BD438" s="7"/>
      <c r="BE438" s="7"/>
      <c r="BF438" s="7"/>
      <c r="BG438" s="7"/>
      <c r="BH438" s="7"/>
      <c r="BI438" s="7"/>
      <c r="BJ438" s="7"/>
      <c r="BK438" s="7"/>
      <c r="BL438" s="7"/>
      <c r="BM438" s="7"/>
    </row>
    <row r="439" spans="1:65" ht="15.5"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c r="BA439" s="7"/>
      <c r="BB439" s="7"/>
      <c r="BC439" s="7"/>
      <c r="BD439" s="7"/>
      <c r="BE439" s="7"/>
      <c r="BF439" s="7"/>
      <c r="BG439" s="7"/>
      <c r="BH439" s="7"/>
      <c r="BI439" s="7"/>
      <c r="BJ439" s="7"/>
      <c r="BK439" s="7"/>
      <c r="BL439" s="7"/>
      <c r="BM439" s="7"/>
    </row>
    <row r="440" spans="1:65" ht="15.5"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c r="BC440" s="7"/>
      <c r="BD440" s="7"/>
      <c r="BE440" s="7"/>
      <c r="BF440" s="7"/>
      <c r="BG440" s="7"/>
      <c r="BH440" s="7"/>
      <c r="BI440" s="7"/>
      <c r="BJ440" s="7"/>
      <c r="BK440" s="7"/>
      <c r="BL440" s="7"/>
      <c r="BM440" s="7"/>
    </row>
    <row r="441" spans="1:65" ht="15.5"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c r="BJ441" s="7"/>
      <c r="BK441" s="7"/>
      <c r="BL441" s="7"/>
      <c r="BM441" s="7"/>
    </row>
    <row r="442" spans="1:65" ht="15.5"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c r="BJ442" s="7"/>
      <c r="BK442" s="7"/>
      <c r="BL442" s="7"/>
      <c r="BM442" s="7"/>
    </row>
    <row r="443" spans="1:65" ht="15.5"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c r="BL443" s="7"/>
      <c r="BM443" s="7"/>
    </row>
    <row r="444" spans="1:65" ht="15.5"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c r="BC444" s="7"/>
      <c r="BD444" s="7"/>
      <c r="BE444" s="7"/>
      <c r="BF444" s="7"/>
      <c r="BG444" s="7"/>
      <c r="BH444" s="7"/>
      <c r="BI444" s="7"/>
      <c r="BJ444" s="7"/>
      <c r="BK444" s="7"/>
      <c r="BL444" s="7"/>
      <c r="BM444" s="7"/>
    </row>
    <row r="445" spans="1:65" ht="15.5"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c r="BC445" s="7"/>
      <c r="BD445" s="7"/>
      <c r="BE445" s="7"/>
      <c r="BF445" s="7"/>
      <c r="BG445" s="7"/>
      <c r="BH445" s="7"/>
      <c r="BI445" s="7"/>
      <c r="BJ445" s="7"/>
      <c r="BK445" s="7"/>
      <c r="BL445" s="7"/>
      <c r="BM445" s="7"/>
    </row>
    <row r="446" spans="1:65" ht="15.5"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7"/>
      <c r="BJ446" s="7"/>
      <c r="BK446" s="7"/>
      <c r="BL446" s="7"/>
      <c r="BM446" s="7"/>
    </row>
    <row r="447" spans="1:65" ht="15.5"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7"/>
      <c r="BJ447" s="7"/>
      <c r="BK447" s="7"/>
      <c r="BL447" s="7"/>
      <c r="BM447" s="7"/>
    </row>
    <row r="448" spans="1:65" ht="15.5"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c r="BC448" s="7"/>
      <c r="BD448" s="7"/>
      <c r="BE448" s="7"/>
      <c r="BF448" s="7"/>
      <c r="BG448" s="7"/>
      <c r="BH448" s="7"/>
      <c r="BI448" s="7"/>
      <c r="BJ448" s="7"/>
      <c r="BK448" s="7"/>
      <c r="BL448" s="7"/>
      <c r="BM448" s="7"/>
    </row>
    <row r="449" spans="1:65" ht="15.5"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c r="BJ449" s="7"/>
      <c r="BK449" s="7"/>
      <c r="BL449" s="7"/>
      <c r="BM449" s="7"/>
    </row>
    <row r="450" spans="1:65" ht="15.5"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7"/>
      <c r="BJ450" s="7"/>
      <c r="BK450" s="7"/>
      <c r="BL450" s="7"/>
      <c r="BM450" s="7"/>
    </row>
    <row r="451" spans="1:65" ht="15.5"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c r="BJ451" s="7"/>
      <c r="BK451" s="7"/>
      <c r="BL451" s="7"/>
      <c r="BM451" s="7"/>
    </row>
    <row r="452" spans="1:65" ht="15.5"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c r="BC452" s="7"/>
      <c r="BD452" s="7"/>
      <c r="BE452" s="7"/>
      <c r="BF452" s="7"/>
      <c r="BG452" s="7"/>
      <c r="BH452" s="7"/>
      <c r="BI452" s="7"/>
      <c r="BJ452" s="7"/>
      <c r="BK452" s="7"/>
      <c r="BL452" s="7"/>
      <c r="BM452" s="7"/>
    </row>
    <row r="453" spans="1:65" ht="15.5"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c r="BC453" s="7"/>
      <c r="BD453" s="7"/>
      <c r="BE453" s="7"/>
      <c r="BF453" s="7"/>
      <c r="BG453" s="7"/>
      <c r="BH453" s="7"/>
      <c r="BI453" s="7"/>
      <c r="BJ453" s="7"/>
      <c r="BK453" s="7"/>
      <c r="BL453" s="7"/>
      <c r="BM453" s="7"/>
    </row>
    <row r="454" spans="1:65" ht="15.5"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c r="BC454" s="7"/>
      <c r="BD454" s="7"/>
      <c r="BE454" s="7"/>
      <c r="BF454" s="7"/>
      <c r="BG454" s="7"/>
      <c r="BH454" s="7"/>
      <c r="BI454" s="7"/>
      <c r="BJ454" s="7"/>
      <c r="BK454" s="7"/>
      <c r="BL454" s="7"/>
      <c r="BM454" s="7"/>
    </row>
    <row r="455" spans="1:65" ht="15.5"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Y455" s="7"/>
      <c r="AZ455" s="7"/>
      <c r="BA455" s="7"/>
      <c r="BB455" s="7"/>
      <c r="BC455" s="7"/>
      <c r="BD455" s="7"/>
      <c r="BE455" s="7"/>
      <c r="BF455" s="7"/>
      <c r="BG455" s="7"/>
      <c r="BH455" s="7"/>
      <c r="BI455" s="7"/>
      <c r="BJ455" s="7"/>
      <c r="BK455" s="7"/>
      <c r="BL455" s="7"/>
      <c r="BM455" s="7"/>
    </row>
    <row r="456" spans="1:65" ht="15.5"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Y456" s="7"/>
      <c r="AZ456" s="7"/>
      <c r="BA456" s="7"/>
      <c r="BB456" s="7"/>
      <c r="BC456" s="7"/>
      <c r="BD456" s="7"/>
      <c r="BE456" s="7"/>
      <c r="BF456" s="7"/>
      <c r="BG456" s="7"/>
      <c r="BH456" s="7"/>
      <c r="BI456" s="7"/>
      <c r="BJ456" s="7"/>
      <c r="BK456" s="7"/>
      <c r="BL456" s="7"/>
      <c r="BM456" s="7"/>
    </row>
    <row r="457" spans="1:65" ht="15.5"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Y457" s="7"/>
      <c r="AZ457" s="7"/>
      <c r="BA457" s="7"/>
      <c r="BB457" s="7"/>
      <c r="BC457" s="7"/>
      <c r="BD457" s="7"/>
      <c r="BE457" s="7"/>
      <c r="BF457" s="7"/>
      <c r="BG457" s="7"/>
      <c r="BH457" s="7"/>
      <c r="BI457" s="7"/>
      <c r="BJ457" s="7"/>
      <c r="BK457" s="7"/>
      <c r="BL457" s="7"/>
      <c r="BM457" s="7"/>
    </row>
    <row r="458" spans="1:65" ht="15.5"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Y458" s="7"/>
      <c r="AZ458" s="7"/>
      <c r="BA458" s="7"/>
      <c r="BB458" s="7"/>
      <c r="BC458" s="7"/>
      <c r="BD458" s="7"/>
      <c r="BE458" s="7"/>
      <c r="BF458" s="7"/>
      <c r="BG458" s="7"/>
      <c r="BH458" s="7"/>
      <c r="BI458" s="7"/>
      <c r="BJ458" s="7"/>
      <c r="BK458" s="7"/>
      <c r="BL458" s="7"/>
      <c r="BM458" s="7"/>
    </row>
    <row r="459" spans="1:65" ht="15.5"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Y459" s="7"/>
      <c r="AZ459" s="7"/>
      <c r="BA459" s="7"/>
      <c r="BB459" s="7"/>
      <c r="BC459" s="7"/>
      <c r="BD459" s="7"/>
      <c r="BE459" s="7"/>
      <c r="BF459" s="7"/>
      <c r="BG459" s="7"/>
      <c r="BH459" s="7"/>
      <c r="BI459" s="7"/>
      <c r="BJ459" s="7"/>
      <c r="BK459" s="7"/>
      <c r="BL459" s="7"/>
      <c r="BM459" s="7"/>
    </row>
    <row r="460" spans="1:65" ht="15.5"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c r="AX460" s="7"/>
      <c r="AY460" s="7"/>
      <c r="AZ460" s="7"/>
      <c r="BA460" s="7"/>
      <c r="BB460" s="7"/>
      <c r="BC460" s="7"/>
      <c r="BD460" s="7"/>
      <c r="BE460" s="7"/>
      <c r="BF460" s="7"/>
      <c r="BG460" s="7"/>
      <c r="BH460" s="7"/>
      <c r="BI460" s="7"/>
      <c r="BJ460" s="7"/>
      <c r="BK460" s="7"/>
      <c r="BL460" s="7"/>
      <c r="BM460" s="7"/>
    </row>
    <row r="461" spans="1:65" ht="15.5"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c r="AZ461" s="7"/>
      <c r="BA461" s="7"/>
      <c r="BB461" s="7"/>
      <c r="BC461" s="7"/>
      <c r="BD461" s="7"/>
      <c r="BE461" s="7"/>
      <c r="BF461" s="7"/>
      <c r="BG461" s="7"/>
      <c r="BH461" s="7"/>
      <c r="BI461" s="7"/>
      <c r="BJ461" s="7"/>
      <c r="BK461" s="7"/>
      <c r="BL461" s="7"/>
      <c r="BM461" s="7"/>
    </row>
    <row r="462" spans="1:65" ht="15.5"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c r="AZ462" s="7"/>
      <c r="BA462" s="7"/>
      <c r="BB462" s="7"/>
      <c r="BC462" s="7"/>
      <c r="BD462" s="7"/>
      <c r="BE462" s="7"/>
      <c r="BF462" s="7"/>
      <c r="BG462" s="7"/>
      <c r="BH462" s="7"/>
      <c r="BI462" s="7"/>
      <c r="BJ462" s="7"/>
      <c r="BK462" s="7"/>
      <c r="BL462" s="7"/>
      <c r="BM462" s="7"/>
    </row>
    <row r="463" spans="1:65" ht="15.5"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c r="BC463" s="7"/>
      <c r="BD463" s="7"/>
      <c r="BE463" s="7"/>
      <c r="BF463" s="7"/>
      <c r="BG463" s="7"/>
      <c r="BH463" s="7"/>
      <c r="BI463" s="7"/>
      <c r="BJ463" s="7"/>
      <c r="BK463" s="7"/>
      <c r="BL463" s="7"/>
      <c r="BM463" s="7"/>
    </row>
    <row r="464" spans="1:65" ht="15.5"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c r="BC464" s="7"/>
      <c r="BD464" s="7"/>
      <c r="BE464" s="7"/>
      <c r="BF464" s="7"/>
      <c r="BG464" s="7"/>
      <c r="BH464" s="7"/>
      <c r="BI464" s="7"/>
      <c r="BJ464" s="7"/>
      <c r="BK464" s="7"/>
      <c r="BL464" s="7"/>
      <c r="BM464" s="7"/>
    </row>
    <row r="465" spans="1:65" ht="15.5"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c r="BC465" s="7"/>
      <c r="BD465" s="7"/>
      <c r="BE465" s="7"/>
      <c r="BF465" s="7"/>
      <c r="BG465" s="7"/>
      <c r="BH465" s="7"/>
      <c r="BI465" s="7"/>
      <c r="BJ465" s="7"/>
      <c r="BK465" s="7"/>
      <c r="BL465" s="7"/>
      <c r="BM465" s="7"/>
    </row>
    <row r="466" spans="1:65" ht="15.5"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c r="BC466" s="7"/>
      <c r="BD466" s="7"/>
      <c r="BE466" s="7"/>
      <c r="BF466" s="7"/>
      <c r="BG466" s="7"/>
      <c r="BH466" s="7"/>
      <c r="BI466" s="7"/>
      <c r="BJ466" s="7"/>
      <c r="BK466" s="7"/>
      <c r="BL466" s="7"/>
      <c r="BM466" s="7"/>
    </row>
    <row r="467" spans="1:65" ht="15.5"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c r="BC467" s="7"/>
      <c r="BD467" s="7"/>
      <c r="BE467" s="7"/>
      <c r="BF467" s="7"/>
      <c r="BG467" s="7"/>
      <c r="BH467" s="7"/>
      <c r="BI467" s="7"/>
      <c r="BJ467" s="7"/>
      <c r="BK467" s="7"/>
      <c r="BL467" s="7"/>
      <c r="BM467" s="7"/>
    </row>
    <row r="468" spans="1:65" ht="15.5"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c r="AZ468" s="7"/>
      <c r="BA468" s="7"/>
      <c r="BB468" s="7"/>
      <c r="BC468" s="7"/>
      <c r="BD468" s="7"/>
      <c r="BE468" s="7"/>
      <c r="BF468" s="7"/>
      <c r="BG468" s="7"/>
      <c r="BH468" s="7"/>
      <c r="BI468" s="7"/>
      <c r="BJ468" s="7"/>
      <c r="BK468" s="7"/>
      <c r="BL468" s="7"/>
      <c r="BM468" s="7"/>
    </row>
    <row r="469" spans="1:65" ht="15.5"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c r="BC469" s="7"/>
      <c r="BD469" s="7"/>
      <c r="BE469" s="7"/>
      <c r="BF469" s="7"/>
      <c r="BG469" s="7"/>
      <c r="BH469" s="7"/>
      <c r="BI469" s="7"/>
      <c r="BJ469" s="7"/>
      <c r="BK469" s="7"/>
      <c r="BL469" s="7"/>
      <c r="BM469" s="7"/>
    </row>
    <row r="470" spans="1:65" ht="15.5"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c r="BC470" s="7"/>
      <c r="BD470" s="7"/>
      <c r="BE470" s="7"/>
      <c r="BF470" s="7"/>
      <c r="BG470" s="7"/>
      <c r="BH470" s="7"/>
      <c r="BI470" s="7"/>
      <c r="BJ470" s="7"/>
      <c r="BK470" s="7"/>
      <c r="BL470" s="7"/>
      <c r="BM470" s="7"/>
    </row>
    <row r="471" spans="1:65" ht="15.5"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7"/>
      <c r="BJ471" s="7"/>
      <c r="BK471" s="7"/>
      <c r="BL471" s="7"/>
      <c r="BM471" s="7"/>
    </row>
    <row r="472" spans="1:65" ht="15.5"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c r="BC472" s="7"/>
      <c r="BD472" s="7"/>
      <c r="BE472" s="7"/>
      <c r="BF472" s="7"/>
      <c r="BG472" s="7"/>
      <c r="BH472" s="7"/>
      <c r="BI472" s="7"/>
      <c r="BJ472" s="7"/>
      <c r="BK472" s="7"/>
      <c r="BL472" s="7"/>
      <c r="BM472" s="7"/>
    </row>
    <row r="473" spans="1:65" ht="15.5"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c r="AZ473" s="7"/>
      <c r="BA473" s="7"/>
      <c r="BB473" s="7"/>
      <c r="BC473" s="7"/>
      <c r="BD473" s="7"/>
      <c r="BE473" s="7"/>
      <c r="BF473" s="7"/>
      <c r="BG473" s="7"/>
      <c r="BH473" s="7"/>
      <c r="BI473" s="7"/>
      <c r="BJ473" s="7"/>
      <c r="BK473" s="7"/>
      <c r="BL473" s="7"/>
      <c r="BM473" s="7"/>
    </row>
    <row r="474" spans="1:65" ht="15.5"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c r="BC474" s="7"/>
      <c r="BD474" s="7"/>
      <c r="BE474" s="7"/>
      <c r="BF474" s="7"/>
      <c r="BG474" s="7"/>
      <c r="BH474" s="7"/>
      <c r="BI474" s="7"/>
      <c r="BJ474" s="7"/>
      <c r="BK474" s="7"/>
      <c r="BL474" s="7"/>
      <c r="BM474" s="7"/>
    </row>
    <row r="475" spans="1:65" ht="15.5"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c r="BC475" s="7"/>
      <c r="BD475" s="7"/>
      <c r="BE475" s="7"/>
      <c r="BF475" s="7"/>
      <c r="BG475" s="7"/>
      <c r="BH475" s="7"/>
      <c r="BI475" s="7"/>
      <c r="BJ475" s="7"/>
      <c r="BK475" s="7"/>
      <c r="BL475" s="7"/>
      <c r="BM475" s="7"/>
    </row>
    <row r="476" spans="1:65" ht="15.5"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c r="BC476" s="7"/>
      <c r="BD476" s="7"/>
      <c r="BE476" s="7"/>
      <c r="BF476" s="7"/>
      <c r="BG476" s="7"/>
      <c r="BH476" s="7"/>
      <c r="BI476" s="7"/>
      <c r="BJ476" s="7"/>
      <c r="BK476" s="7"/>
      <c r="BL476" s="7"/>
      <c r="BM476" s="7"/>
    </row>
    <row r="477" spans="1:65" ht="15.5"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c r="AZ477" s="7"/>
      <c r="BA477" s="7"/>
      <c r="BB477" s="7"/>
      <c r="BC477" s="7"/>
      <c r="BD477" s="7"/>
      <c r="BE477" s="7"/>
      <c r="BF477" s="7"/>
      <c r="BG477" s="7"/>
      <c r="BH477" s="7"/>
      <c r="BI477" s="7"/>
      <c r="BJ477" s="7"/>
      <c r="BK477" s="7"/>
      <c r="BL477" s="7"/>
      <c r="BM477" s="7"/>
    </row>
    <row r="478" spans="1:65" ht="15.5"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c r="BC478" s="7"/>
      <c r="BD478" s="7"/>
      <c r="BE478" s="7"/>
      <c r="BF478" s="7"/>
      <c r="BG478" s="7"/>
      <c r="BH478" s="7"/>
      <c r="BI478" s="7"/>
      <c r="BJ478" s="7"/>
      <c r="BK478" s="7"/>
      <c r="BL478" s="7"/>
      <c r="BM478" s="7"/>
    </row>
    <row r="479" spans="1:65" ht="15.5"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c r="AZ479" s="7"/>
      <c r="BA479" s="7"/>
      <c r="BB479" s="7"/>
      <c r="BC479" s="7"/>
      <c r="BD479" s="7"/>
      <c r="BE479" s="7"/>
      <c r="BF479" s="7"/>
      <c r="BG479" s="7"/>
      <c r="BH479" s="7"/>
      <c r="BI479" s="7"/>
      <c r="BJ479" s="7"/>
      <c r="BK479" s="7"/>
      <c r="BL479" s="7"/>
      <c r="BM479" s="7"/>
    </row>
    <row r="480" spans="1:65" ht="15.5"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c r="AZ480" s="7"/>
      <c r="BA480" s="7"/>
      <c r="BB480" s="7"/>
      <c r="BC480" s="7"/>
      <c r="BD480" s="7"/>
      <c r="BE480" s="7"/>
      <c r="BF480" s="7"/>
      <c r="BG480" s="7"/>
      <c r="BH480" s="7"/>
      <c r="BI480" s="7"/>
      <c r="BJ480" s="7"/>
      <c r="BK480" s="7"/>
      <c r="BL480" s="7"/>
      <c r="BM480" s="7"/>
    </row>
    <row r="481" spans="1:65" ht="15.5"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c r="AZ481" s="7"/>
      <c r="BA481" s="7"/>
      <c r="BB481" s="7"/>
      <c r="BC481" s="7"/>
      <c r="BD481" s="7"/>
      <c r="BE481" s="7"/>
      <c r="BF481" s="7"/>
      <c r="BG481" s="7"/>
      <c r="BH481" s="7"/>
      <c r="BI481" s="7"/>
      <c r="BJ481" s="7"/>
      <c r="BK481" s="7"/>
      <c r="BL481" s="7"/>
      <c r="BM481" s="7"/>
    </row>
    <row r="482" spans="1:65" ht="15.5"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7"/>
      <c r="BJ482" s="7"/>
      <c r="BK482" s="7"/>
      <c r="BL482" s="7"/>
      <c r="BM482" s="7"/>
    </row>
    <row r="483" spans="1:65" ht="15.5"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7"/>
      <c r="BJ483" s="7"/>
      <c r="BK483" s="7"/>
      <c r="BL483" s="7"/>
      <c r="BM483" s="7"/>
    </row>
    <row r="484" spans="1:65" ht="15.5"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7"/>
      <c r="BJ484" s="7"/>
      <c r="BK484" s="7"/>
      <c r="BL484" s="7"/>
      <c r="BM484" s="7"/>
    </row>
    <row r="485" spans="1:65" ht="15.5"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c r="AZ485" s="7"/>
      <c r="BA485" s="7"/>
      <c r="BB485" s="7"/>
      <c r="BC485" s="7"/>
      <c r="BD485" s="7"/>
      <c r="BE485" s="7"/>
      <c r="BF485" s="7"/>
      <c r="BG485" s="7"/>
      <c r="BH485" s="7"/>
      <c r="BI485" s="7"/>
      <c r="BJ485" s="7"/>
      <c r="BK485" s="7"/>
      <c r="BL485" s="7"/>
      <c r="BM485" s="7"/>
    </row>
    <row r="486" spans="1:65" ht="15.5"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c r="AZ486" s="7"/>
      <c r="BA486" s="7"/>
      <c r="BB486" s="7"/>
      <c r="BC486" s="7"/>
      <c r="BD486" s="7"/>
      <c r="BE486" s="7"/>
      <c r="BF486" s="7"/>
      <c r="BG486" s="7"/>
      <c r="BH486" s="7"/>
      <c r="BI486" s="7"/>
      <c r="BJ486" s="7"/>
      <c r="BK486" s="7"/>
      <c r="BL486" s="7"/>
      <c r="BM486" s="7"/>
    </row>
    <row r="487" spans="1:65" ht="15.5"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c r="BJ487" s="7"/>
      <c r="BK487" s="7"/>
      <c r="BL487" s="7"/>
      <c r="BM487" s="7"/>
    </row>
    <row r="488" spans="1:65" ht="15.5"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7"/>
      <c r="BJ488" s="7"/>
      <c r="BK488" s="7"/>
      <c r="BL488" s="7"/>
      <c r="BM488" s="7"/>
    </row>
    <row r="489" spans="1:65" ht="15.5"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7"/>
      <c r="BJ489" s="7"/>
      <c r="BK489" s="7"/>
      <c r="BL489" s="7"/>
      <c r="BM489" s="7"/>
    </row>
    <row r="490" spans="1:65" ht="15.5"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c r="AZ490" s="7"/>
      <c r="BA490" s="7"/>
      <c r="BB490" s="7"/>
      <c r="BC490" s="7"/>
      <c r="BD490" s="7"/>
      <c r="BE490" s="7"/>
      <c r="BF490" s="7"/>
      <c r="BG490" s="7"/>
      <c r="BH490" s="7"/>
      <c r="BI490" s="7"/>
      <c r="BJ490" s="7"/>
      <c r="BK490" s="7"/>
      <c r="BL490" s="7"/>
      <c r="BM490" s="7"/>
    </row>
    <row r="491" spans="1:65" ht="15.5"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c r="AZ491" s="7"/>
      <c r="BA491" s="7"/>
      <c r="BB491" s="7"/>
      <c r="BC491" s="7"/>
      <c r="BD491" s="7"/>
      <c r="BE491" s="7"/>
      <c r="BF491" s="7"/>
      <c r="BG491" s="7"/>
      <c r="BH491" s="7"/>
      <c r="BI491" s="7"/>
      <c r="BJ491" s="7"/>
      <c r="BK491" s="7"/>
      <c r="BL491" s="7"/>
      <c r="BM491" s="7"/>
    </row>
    <row r="492" spans="1:65" ht="15.5"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c r="BC492" s="7"/>
      <c r="BD492" s="7"/>
      <c r="BE492" s="7"/>
      <c r="BF492" s="7"/>
      <c r="BG492" s="7"/>
      <c r="BH492" s="7"/>
      <c r="BI492" s="7"/>
      <c r="BJ492" s="7"/>
      <c r="BK492" s="7"/>
      <c r="BL492" s="7"/>
      <c r="BM492" s="7"/>
    </row>
    <row r="493" spans="1:65" ht="15.5"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c r="BA493" s="7"/>
      <c r="BB493" s="7"/>
      <c r="BC493" s="7"/>
      <c r="BD493" s="7"/>
      <c r="BE493" s="7"/>
      <c r="BF493" s="7"/>
      <c r="BG493" s="7"/>
      <c r="BH493" s="7"/>
      <c r="BI493" s="7"/>
      <c r="BJ493" s="7"/>
      <c r="BK493" s="7"/>
      <c r="BL493" s="7"/>
      <c r="BM493" s="7"/>
    </row>
    <row r="494" spans="1:65" ht="15.5"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c r="BC494" s="7"/>
      <c r="BD494" s="7"/>
      <c r="BE494" s="7"/>
      <c r="BF494" s="7"/>
      <c r="BG494" s="7"/>
      <c r="BH494" s="7"/>
      <c r="BI494" s="7"/>
      <c r="BJ494" s="7"/>
      <c r="BK494" s="7"/>
      <c r="BL494" s="7"/>
      <c r="BM494" s="7"/>
    </row>
    <row r="495" spans="1:65" ht="15.5"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c r="BC495" s="7"/>
      <c r="BD495" s="7"/>
      <c r="BE495" s="7"/>
      <c r="BF495" s="7"/>
      <c r="BG495" s="7"/>
      <c r="BH495" s="7"/>
      <c r="BI495" s="7"/>
      <c r="BJ495" s="7"/>
      <c r="BK495" s="7"/>
      <c r="BL495" s="7"/>
      <c r="BM495" s="7"/>
    </row>
    <row r="496" spans="1:65" ht="15.5"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c r="BC496" s="7"/>
      <c r="BD496" s="7"/>
      <c r="BE496" s="7"/>
      <c r="BF496" s="7"/>
      <c r="BG496" s="7"/>
      <c r="BH496" s="7"/>
      <c r="BI496" s="7"/>
      <c r="BJ496" s="7"/>
      <c r="BK496" s="7"/>
      <c r="BL496" s="7"/>
      <c r="BM496" s="7"/>
    </row>
    <row r="497" spans="1:65" ht="15.5"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c r="BC497" s="7"/>
      <c r="BD497" s="7"/>
      <c r="BE497" s="7"/>
      <c r="BF497" s="7"/>
      <c r="BG497" s="7"/>
      <c r="BH497" s="7"/>
      <c r="BI497" s="7"/>
      <c r="BJ497" s="7"/>
      <c r="BK497" s="7"/>
      <c r="BL497" s="7"/>
      <c r="BM497" s="7"/>
    </row>
    <row r="498" spans="1:65" ht="15.5"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c r="BC498" s="7"/>
      <c r="BD498" s="7"/>
      <c r="BE498" s="7"/>
      <c r="BF498" s="7"/>
      <c r="BG498" s="7"/>
      <c r="BH498" s="7"/>
      <c r="BI498" s="7"/>
      <c r="BJ498" s="7"/>
      <c r="BK498" s="7"/>
      <c r="BL498" s="7"/>
      <c r="BM498" s="7"/>
    </row>
    <row r="499" spans="1:65" ht="15.5"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c r="BC499" s="7"/>
      <c r="BD499" s="7"/>
      <c r="BE499" s="7"/>
      <c r="BF499" s="7"/>
      <c r="BG499" s="7"/>
      <c r="BH499" s="7"/>
      <c r="BI499" s="7"/>
      <c r="BJ499" s="7"/>
      <c r="BK499" s="7"/>
      <c r="BL499" s="7"/>
      <c r="BM499" s="7"/>
    </row>
    <row r="500" spans="1:65" ht="15.5"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c r="AZ500" s="7"/>
      <c r="BA500" s="7"/>
      <c r="BB500" s="7"/>
      <c r="BC500" s="7"/>
      <c r="BD500" s="7"/>
      <c r="BE500" s="7"/>
      <c r="BF500" s="7"/>
      <c r="BG500" s="7"/>
      <c r="BH500" s="7"/>
      <c r="BI500" s="7"/>
      <c r="BJ500" s="7"/>
      <c r="BK500" s="7"/>
      <c r="BL500" s="7"/>
      <c r="BM500" s="7"/>
    </row>
    <row r="501" spans="1:65" ht="15.5"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c r="AZ501" s="7"/>
      <c r="BA501" s="7"/>
      <c r="BB501" s="7"/>
      <c r="BC501" s="7"/>
      <c r="BD501" s="7"/>
      <c r="BE501" s="7"/>
      <c r="BF501" s="7"/>
      <c r="BG501" s="7"/>
      <c r="BH501" s="7"/>
      <c r="BI501" s="7"/>
      <c r="BJ501" s="7"/>
      <c r="BK501" s="7"/>
      <c r="BL501" s="7"/>
      <c r="BM501" s="7"/>
    </row>
    <row r="502" spans="1:65" ht="15.5"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7"/>
      <c r="BJ502" s="7"/>
      <c r="BK502" s="7"/>
      <c r="BL502" s="7"/>
      <c r="BM502" s="7"/>
    </row>
    <row r="503" spans="1:65" ht="15.5"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c r="AZ503" s="7"/>
      <c r="BA503" s="7"/>
      <c r="BB503" s="7"/>
      <c r="BC503" s="7"/>
      <c r="BD503" s="7"/>
      <c r="BE503" s="7"/>
      <c r="BF503" s="7"/>
      <c r="BG503" s="7"/>
      <c r="BH503" s="7"/>
      <c r="BI503" s="7"/>
      <c r="BJ503" s="7"/>
      <c r="BK503" s="7"/>
      <c r="BL503" s="7"/>
      <c r="BM503" s="7"/>
    </row>
    <row r="504" spans="1:65" ht="15.5"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c r="AZ504" s="7"/>
      <c r="BA504" s="7"/>
      <c r="BB504" s="7"/>
      <c r="BC504" s="7"/>
      <c r="BD504" s="7"/>
      <c r="BE504" s="7"/>
      <c r="BF504" s="7"/>
      <c r="BG504" s="7"/>
      <c r="BH504" s="7"/>
      <c r="BI504" s="7"/>
      <c r="BJ504" s="7"/>
      <c r="BK504" s="7"/>
      <c r="BL504" s="7"/>
      <c r="BM504" s="7"/>
    </row>
    <row r="505" spans="1:65" ht="15.5"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c r="AZ505" s="7"/>
      <c r="BA505" s="7"/>
      <c r="BB505" s="7"/>
      <c r="BC505" s="7"/>
      <c r="BD505" s="7"/>
      <c r="BE505" s="7"/>
      <c r="BF505" s="7"/>
      <c r="BG505" s="7"/>
      <c r="BH505" s="7"/>
      <c r="BI505" s="7"/>
      <c r="BJ505" s="7"/>
      <c r="BK505" s="7"/>
      <c r="BL505" s="7"/>
      <c r="BM505" s="7"/>
    </row>
    <row r="506" spans="1:65" ht="15.5"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c r="AZ506" s="7"/>
      <c r="BA506" s="7"/>
      <c r="BB506" s="7"/>
      <c r="BC506" s="7"/>
      <c r="BD506" s="7"/>
      <c r="BE506" s="7"/>
      <c r="BF506" s="7"/>
      <c r="BG506" s="7"/>
      <c r="BH506" s="7"/>
      <c r="BI506" s="7"/>
      <c r="BJ506" s="7"/>
      <c r="BK506" s="7"/>
      <c r="BL506" s="7"/>
      <c r="BM506" s="7"/>
    </row>
    <row r="507" spans="1:65" ht="15.5"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c r="BC507" s="7"/>
      <c r="BD507" s="7"/>
      <c r="BE507" s="7"/>
      <c r="BF507" s="7"/>
      <c r="BG507" s="7"/>
      <c r="BH507" s="7"/>
      <c r="BI507" s="7"/>
      <c r="BJ507" s="7"/>
      <c r="BK507" s="7"/>
      <c r="BL507" s="7"/>
      <c r="BM507" s="7"/>
    </row>
    <row r="508" spans="1:65" ht="15.5"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c r="AZ508" s="7"/>
      <c r="BA508" s="7"/>
      <c r="BB508" s="7"/>
      <c r="BC508" s="7"/>
      <c r="BD508" s="7"/>
      <c r="BE508" s="7"/>
      <c r="BF508" s="7"/>
      <c r="BG508" s="7"/>
      <c r="BH508" s="7"/>
      <c r="BI508" s="7"/>
      <c r="BJ508" s="7"/>
      <c r="BK508" s="7"/>
      <c r="BL508" s="7"/>
      <c r="BM508" s="7"/>
    </row>
    <row r="509" spans="1:65" ht="15.5"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c r="AZ509" s="7"/>
      <c r="BA509" s="7"/>
      <c r="BB509" s="7"/>
      <c r="BC509" s="7"/>
      <c r="BD509" s="7"/>
      <c r="BE509" s="7"/>
      <c r="BF509" s="7"/>
      <c r="BG509" s="7"/>
      <c r="BH509" s="7"/>
      <c r="BI509" s="7"/>
      <c r="BJ509" s="7"/>
      <c r="BK509" s="7"/>
      <c r="BL509" s="7"/>
      <c r="BM509" s="7"/>
    </row>
    <row r="510" spans="1:65" ht="15.5"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c r="AZ510" s="7"/>
      <c r="BA510" s="7"/>
      <c r="BB510" s="7"/>
      <c r="BC510" s="7"/>
      <c r="BD510" s="7"/>
      <c r="BE510" s="7"/>
      <c r="BF510" s="7"/>
      <c r="BG510" s="7"/>
      <c r="BH510" s="7"/>
      <c r="BI510" s="7"/>
      <c r="BJ510" s="7"/>
      <c r="BK510" s="7"/>
      <c r="BL510" s="7"/>
      <c r="BM510" s="7"/>
    </row>
    <row r="511" spans="1:65" ht="15.5"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c r="AZ511" s="7"/>
      <c r="BA511" s="7"/>
      <c r="BB511" s="7"/>
      <c r="BC511" s="7"/>
      <c r="BD511" s="7"/>
      <c r="BE511" s="7"/>
      <c r="BF511" s="7"/>
      <c r="BG511" s="7"/>
      <c r="BH511" s="7"/>
      <c r="BI511" s="7"/>
      <c r="BJ511" s="7"/>
      <c r="BK511" s="7"/>
      <c r="BL511" s="7"/>
      <c r="BM511" s="7"/>
    </row>
    <row r="512" spans="1:65" ht="15.5"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c r="AZ512" s="7"/>
      <c r="BA512" s="7"/>
      <c r="BB512" s="7"/>
      <c r="BC512" s="7"/>
      <c r="BD512" s="7"/>
      <c r="BE512" s="7"/>
      <c r="BF512" s="7"/>
      <c r="BG512" s="7"/>
      <c r="BH512" s="7"/>
      <c r="BI512" s="7"/>
      <c r="BJ512" s="7"/>
      <c r="BK512" s="7"/>
      <c r="BL512" s="7"/>
      <c r="BM512" s="7"/>
    </row>
    <row r="513" spans="1:65" ht="15.5"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c r="AZ513" s="7"/>
      <c r="BA513" s="7"/>
      <c r="BB513" s="7"/>
      <c r="BC513" s="7"/>
      <c r="BD513" s="7"/>
      <c r="BE513" s="7"/>
      <c r="BF513" s="7"/>
      <c r="BG513" s="7"/>
      <c r="BH513" s="7"/>
      <c r="BI513" s="7"/>
      <c r="BJ513" s="7"/>
      <c r="BK513" s="7"/>
      <c r="BL513" s="7"/>
      <c r="BM513" s="7"/>
    </row>
    <row r="514" spans="1:65" ht="15.5"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c r="AZ514" s="7"/>
      <c r="BA514" s="7"/>
      <c r="BB514" s="7"/>
      <c r="BC514" s="7"/>
      <c r="BD514" s="7"/>
      <c r="BE514" s="7"/>
      <c r="BF514" s="7"/>
      <c r="BG514" s="7"/>
      <c r="BH514" s="7"/>
      <c r="BI514" s="7"/>
      <c r="BJ514" s="7"/>
      <c r="BK514" s="7"/>
      <c r="BL514" s="7"/>
      <c r="BM514" s="7"/>
    </row>
    <row r="515" spans="1:65" ht="15.5"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c r="AZ515" s="7"/>
      <c r="BA515" s="7"/>
      <c r="BB515" s="7"/>
      <c r="BC515" s="7"/>
      <c r="BD515" s="7"/>
      <c r="BE515" s="7"/>
      <c r="BF515" s="7"/>
      <c r="BG515" s="7"/>
      <c r="BH515" s="7"/>
      <c r="BI515" s="7"/>
      <c r="BJ515" s="7"/>
      <c r="BK515" s="7"/>
      <c r="BL515" s="7"/>
      <c r="BM515" s="7"/>
    </row>
    <row r="516" spans="1:65" ht="15.5"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c r="AZ516" s="7"/>
      <c r="BA516" s="7"/>
      <c r="BB516" s="7"/>
      <c r="BC516" s="7"/>
      <c r="BD516" s="7"/>
      <c r="BE516" s="7"/>
      <c r="BF516" s="7"/>
      <c r="BG516" s="7"/>
      <c r="BH516" s="7"/>
      <c r="BI516" s="7"/>
      <c r="BJ516" s="7"/>
      <c r="BK516" s="7"/>
      <c r="BL516" s="7"/>
      <c r="BM516" s="7"/>
    </row>
    <row r="517" spans="1:65" ht="15.5"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Y517" s="7"/>
      <c r="AZ517" s="7"/>
      <c r="BA517" s="7"/>
      <c r="BB517" s="7"/>
      <c r="BC517" s="7"/>
      <c r="BD517" s="7"/>
      <c r="BE517" s="7"/>
      <c r="BF517" s="7"/>
      <c r="BG517" s="7"/>
      <c r="BH517" s="7"/>
      <c r="BI517" s="7"/>
      <c r="BJ517" s="7"/>
      <c r="BK517" s="7"/>
      <c r="BL517" s="7"/>
      <c r="BM517" s="7"/>
    </row>
    <row r="518" spans="1:65" ht="15.5"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Y518" s="7"/>
      <c r="AZ518" s="7"/>
      <c r="BA518" s="7"/>
      <c r="BB518" s="7"/>
      <c r="BC518" s="7"/>
      <c r="BD518" s="7"/>
      <c r="BE518" s="7"/>
      <c r="BF518" s="7"/>
      <c r="BG518" s="7"/>
      <c r="BH518" s="7"/>
      <c r="BI518" s="7"/>
      <c r="BJ518" s="7"/>
      <c r="BK518" s="7"/>
      <c r="BL518" s="7"/>
      <c r="BM518" s="7"/>
    </row>
    <row r="519" spans="1:65" ht="15.5"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c r="BC519" s="7"/>
      <c r="BD519" s="7"/>
      <c r="BE519" s="7"/>
      <c r="BF519" s="7"/>
      <c r="BG519" s="7"/>
      <c r="BH519" s="7"/>
      <c r="BI519" s="7"/>
      <c r="BJ519" s="7"/>
      <c r="BK519" s="7"/>
      <c r="BL519" s="7"/>
      <c r="BM519" s="7"/>
    </row>
    <row r="520" spans="1:65" ht="15.5"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c r="AX520" s="7"/>
      <c r="AY520" s="7"/>
      <c r="AZ520" s="7"/>
      <c r="BA520" s="7"/>
      <c r="BB520" s="7"/>
      <c r="BC520" s="7"/>
      <c r="BD520" s="7"/>
      <c r="BE520" s="7"/>
      <c r="BF520" s="7"/>
      <c r="BG520" s="7"/>
      <c r="BH520" s="7"/>
      <c r="BI520" s="7"/>
      <c r="BJ520" s="7"/>
      <c r="BK520" s="7"/>
      <c r="BL520" s="7"/>
      <c r="BM520" s="7"/>
    </row>
    <row r="521" spans="1:65" ht="15.5"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c r="AX521" s="7"/>
      <c r="AY521" s="7"/>
      <c r="AZ521" s="7"/>
      <c r="BA521" s="7"/>
      <c r="BB521" s="7"/>
      <c r="BC521" s="7"/>
      <c r="BD521" s="7"/>
      <c r="BE521" s="7"/>
      <c r="BF521" s="7"/>
      <c r="BG521" s="7"/>
      <c r="BH521" s="7"/>
      <c r="BI521" s="7"/>
      <c r="BJ521" s="7"/>
      <c r="BK521" s="7"/>
      <c r="BL521" s="7"/>
      <c r="BM521" s="7"/>
    </row>
    <row r="522" spans="1:65" ht="15.5"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c r="AX522" s="7"/>
      <c r="AY522" s="7"/>
      <c r="AZ522" s="7"/>
      <c r="BA522" s="7"/>
      <c r="BB522" s="7"/>
      <c r="BC522" s="7"/>
      <c r="BD522" s="7"/>
      <c r="BE522" s="7"/>
      <c r="BF522" s="7"/>
      <c r="BG522" s="7"/>
      <c r="BH522" s="7"/>
      <c r="BI522" s="7"/>
      <c r="BJ522" s="7"/>
      <c r="BK522" s="7"/>
      <c r="BL522" s="7"/>
      <c r="BM522" s="7"/>
    </row>
    <row r="523" spans="1:65" ht="15.5"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c r="AX523" s="7"/>
      <c r="AY523" s="7"/>
      <c r="AZ523" s="7"/>
      <c r="BA523" s="7"/>
      <c r="BB523" s="7"/>
      <c r="BC523" s="7"/>
      <c r="BD523" s="7"/>
      <c r="BE523" s="7"/>
      <c r="BF523" s="7"/>
      <c r="BG523" s="7"/>
      <c r="BH523" s="7"/>
      <c r="BI523" s="7"/>
      <c r="BJ523" s="7"/>
      <c r="BK523" s="7"/>
      <c r="BL523" s="7"/>
      <c r="BM523" s="7"/>
    </row>
    <row r="524" spans="1:65" ht="15.5"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X524" s="7"/>
      <c r="AY524" s="7"/>
      <c r="AZ524" s="7"/>
      <c r="BA524" s="7"/>
      <c r="BB524" s="7"/>
      <c r="BC524" s="7"/>
      <c r="BD524" s="7"/>
      <c r="BE524" s="7"/>
      <c r="BF524" s="7"/>
      <c r="BG524" s="7"/>
      <c r="BH524" s="7"/>
      <c r="BI524" s="7"/>
      <c r="BJ524" s="7"/>
      <c r="BK524" s="7"/>
      <c r="BL524" s="7"/>
      <c r="BM524" s="7"/>
    </row>
    <row r="525" spans="1:65" ht="15.5"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c r="AX525" s="7"/>
      <c r="AY525" s="7"/>
      <c r="AZ525" s="7"/>
      <c r="BA525" s="7"/>
      <c r="BB525" s="7"/>
      <c r="BC525" s="7"/>
      <c r="BD525" s="7"/>
      <c r="BE525" s="7"/>
      <c r="BF525" s="7"/>
      <c r="BG525" s="7"/>
      <c r="BH525" s="7"/>
      <c r="BI525" s="7"/>
      <c r="BJ525" s="7"/>
      <c r="BK525" s="7"/>
      <c r="BL525" s="7"/>
      <c r="BM525" s="7"/>
    </row>
    <row r="526" spans="1:65" ht="15.5"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c r="AX526" s="7"/>
      <c r="AY526" s="7"/>
      <c r="AZ526" s="7"/>
      <c r="BA526" s="7"/>
      <c r="BB526" s="7"/>
      <c r="BC526" s="7"/>
      <c r="BD526" s="7"/>
      <c r="BE526" s="7"/>
      <c r="BF526" s="7"/>
      <c r="BG526" s="7"/>
      <c r="BH526" s="7"/>
      <c r="BI526" s="7"/>
      <c r="BJ526" s="7"/>
      <c r="BK526" s="7"/>
      <c r="BL526" s="7"/>
      <c r="BM526" s="7"/>
    </row>
    <row r="527" spans="1:65" ht="15.5"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c r="AX527" s="7"/>
      <c r="AY527" s="7"/>
      <c r="AZ527" s="7"/>
      <c r="BA527" s="7"/>
      <c r="BB527" s="7"/>
      <c r="BC527" s="7"/>
      <c r="BD527" s="7"/>
      <c r="BE527" s="7"/>
      <c r="BF527" s="7"/>
      <c r="BG527" s="7"/>
      <c r="BH527" s="7"/>
      <c r="BI527" s="7"/>
      <c r="BJ527" s="7"/>
      <c r="BK527" s="7"/>
      <c r="BL527" s="7"/>
      <c r="BM527" s="7"/>
    </row>
    <row r="528" spans="1:65" ht="15.5"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c r="AX528" s="7"/>
      <c r="AY528" s="7"/>
      <c r="AZ528" s="7"/>
      <c r="BA528" s="7"/>
      <c r="BB528" s="7"/>
      <c r="BC528" s="7"/>
      <c r="BD528" s="7"/>
      <c r="BE528" s="7"/>
      <c r="BF528" s="7"/>
      <c r="BG528" s="7"/>
      <c r="BH528" s="7"/>
      <c r="BI528" s="7"/>
      <c r="BJ528" s="7"/>
      <c r="BK528" s="7"/>
      <c r="BL528" s="7"/>
      <c r="BM528" s="7"/>
    </row>
    <row r="529" spans="1:65" ht="15.5"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c r="AX529" s="7"/>
      <c r="AY529" s="7"/>
      <c r="AZ529" s="7"/>
      <c r="BA529" s="7"/>
      <c r="BB529" s="7"/>
      <c r="BC529" s="7"/>
      <c r="BD529" s="7"/>
      <c r="BE529" s="7"/>
      <c r="BF529" s="7"/>
      <c r="BG529" s="7"/>
      <c r="BH529" s="7"/>
      <c r="BI529" s="7"/>
      <c r="BJ529" s="7"/>
      <c r="BK529" s="7"/>
      <c r="BL529" s="7"/>
      <c r="BM529" s="7"/>
    </row>
    <row r="530" spans="1:65" ht="15.5"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c r="AX530" s="7"/>
      <c r="AY530" s="7"/>
      <c r="AZ530" s="7"/>
      <c r="BA530" s="7"/>
      <c r="BB530" s="7"/>
      <c r="BC530" s="7"/>
      <c r="BD530" s="7"/>
      <c r="BE530" s="7"/>
      <c r="BF530" s="7"/>
      <c r="BG530" s="7"/>
      <c r="BH530" s="7"/>
      <c r="BI530" s="7"/>
      <c r="BJ530" s="7"/>
      <c r="BK530" s="7"/>
      <c r="BL530" s="7"/>
      <c r="BM530" s="7"/>
    </row>
    <row r="531" spans="1:65" ht="15.5"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c r="AX531" s="7"/>
      <c r="AY531" s="7"/>
      <c r="AZ531" s="7"/>
      <c r="BA531" s="7"/>
      <c r="BB531" s="7"/>
      <c r="BC531" s="7"/>
      <c r="BD531" s="7"/>
      <c r="BE531" s="7"/>
      <c r="BF531" s="7"/>
      <c r="BG531" s="7"/>
      <c r="BH531" s="7"/>
      <c r="BI531" s="7"/>
      <c r="BJ531" s="7"/>
      <c r="BK531" s="7"/>
      <c r="BL531" s="7"/>
      <c r="BM531" s="7"/>
    </row>
    <row r="532" spans="1:65" ht="15.5"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c r="AX532" s="7"/>
      <c r="AY532" s="7"/>
      <c r="AZ532" s="7"/>
      <c r="BA532" s="7"/>
      <c r="BB532" s="7"/>
      <c r="BC532" s="7"/>
      <c r="BD532" s="7"/>
      <c r="BE532" s="7"/>
      <c r="BF532" s="7"/>
      <c r="BG532" s="7"/>
      <c r="BH532" s="7"/>
      <c r="BI532" s="7"/>
      <c r="BJ532" s="7"/>
      <c r="BK532" s="7"/>
      <c r="BL532" s="7"/>
      <c r="BM532" s="7"/>
    </row>
    <row r="533" spans="1:65" ht="15.5"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c r="AX533" s="7"/>
      <c r="AY533" s="7"/>
      <c r="AZ533" s="7"/>
      <c r="BA533" s="7"/>
      <c r="BB533" s="7"/>
      <c r="BC533" s="7"/>
      <c r="BD533" s="7"/>
      <c r="BE533" s="7"/>
      <c r="BF533" s="7"/>
      <c r="BG533" s="7"/>
      <c r="BH533" s="7"/>
      <c r="BI533" s="7"/>
      <c r="BJ533" s="7"/>
      <c r="BK533" s="7"/>
      <c r="BL533" s="7"/>
      <c r="BM533" s="7"/>
    </row>
    <row r="534" spans="1:65" ht="15.5"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c r="AX534" s="7"/>
      <c r="AY534" s="7"/>
      <c r="AZ534" s="7"/>
      <c r="BA534" s="7"/>
      <c r="BB534" s="7"/>
      <c r="BC534" s="7"/>
      <c r="BD534" s="7"/>
      <c r="BE534" s="7"/>
      <c r="BF534" s="7"/>
      <c r="BG534" s="7"/>
      <c r="BH534" s="7"/>
      <c r="BI534" s="7"/>
      <c r="BJ534" s="7"/>
      <c r="BK534" s="7"/>
      <c r="BL534" s="7"/>
      <c r="BM534" s="7"/>
    </row>
    <row r="535" spans="1:65" ht="15.5"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c r="AX535" s="7"/>
      <c r="AY535" s="7"/>
      <c r="AZ535" s="7"/>
      <c r="BA535" s="7"/>
      <c r="BB535" s="7"/>
      <c r="BC535" s="7"/>
      <c r="BD535" s="7"/>
      <c r="BE535" s="7"/>
      <c r="BF535" s="7"/>
      <c r="BG535" s="7"/>
      <c r="BH535" s="7"/>
      <c r="BI535" s="7"/>
      <c r="BJ535" s="7"/>
      <c r="BK535" s="7"/>
      <c r="BL535" s="7"/>
      <c r="BM535" s="7"/>
    </row>
    <row r="536" spans="1:65" ht="15.5"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c r="AX536" s="7"/>
      <c r="AY536" s="7"/>
      <c r="AZ536" s="7"/>
      <c r="BA536" s="7"/>
      <c r="BB536" s="7"/>
      <c r="BC536" s="7"/>
      <c r="BD536" s="7"/>
      <c r="BE536" s="7"/>
      <c r="BF536" s="7"/>
      <c r="BG536" s="7"/>
      <c r="BH536" s="7"/>
      <c r="BI536" s="7"/>
      <c r="BJ536" s="7"/>
      <c r="BK536" s="7"/>
      <c r="BL536" s="7"/>
      <c r="BM536" s="7"/>
    </row>
    <row r="537" spans="1:65" ht="15.5"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c r="AX537" s="7"/>
      <c r="AY537" s="7"/>
      <c r="AZ537" s="7"/>
      <c r="BA537" s="7"/>
      <c r="BB537" s="7"/>
      <c r="BC537" s="7"/>
      <c r="BD537" s="7"/>
      <c r="BE537" s="7"/>
      <c r="BF537" s="7"/>
      <c r="BG537" s="7"/>
      <c r="BH537" s="7"/>
      <c r="BI537" s="7"/>
      <c r="BJ537" s="7"/>
      <c r="BK537" s="7"/>
      <c r="BL537" s="7"/>
      <c r="BM537" s="7"/>
    </row>
    <row r="538" spans="1:65" ht="15.5"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c r="AX538" s="7"/>
      <c r="AY538" s="7"/>
      <c r="AZ538" s="7"/>
      <c r="BA538" s="7"/>
      <c r="BB538" s="7"/>
      <c r="BC538" s="7"/>
      <c r="BD538" s="7"/>
      <c r="BE538" s="7"/>
      <c r="BF538" s="7"/>
      <c r="BG538" s="7"/>
      <c r="BH538" s="7"/>
      <c r="BI538" s="7"/>
      <c r="BJ538" s="7"/>
      <c r="BK538" s="7"/>
      <c r="BL538" s="7"/>
      <c r="BM538" s="7"/>
    </row>
    <row r="539" spans="1:65" ht="15.5"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c r="AX539" s="7"/>
      <c r="AY539" s="7"/>
      <c r="AZ539" s="7"/>
      <c r="BA539" s="7"/>
      <c r="BB539" s="7"/>
      <c r="BC539" s="7"/>
      <c r="BD539" s="7"/>
      <c r="BE539" s="7"/>
      <c r="BF539" s="7"/>
      <c r="BG539" s="7"/>
      <c r="BH539" s="7"/>
      <c r="BI539" s="7"/>
      <c r="BJ539" s="7"/>
      <c r="BK539" s="7"/>
      <c r="BL539" s="7"/>
      <c r="BM539" s="7"/>
    </row>
    <row r="540" spans="1:65" ht="15.5"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c r="AX540" s="7"/>
      <c r="AY540" s="7"/>
      <c r="AZ540" s="7"/>
      <c r="BA540" s="7"/>
      <c r="BB540" s="7"/>
      <c r="BC540" s="7"/>
      <c r="BD540" s="7"/>
      <c r="BE540" s="7"/>
      <c r="BF540" s="7"/>
      <c r="BG540" s="7"/>
      <c r="BH540" s="7"/>
      <c r="BI540" s="7"/>
      <c r="BJ540" s="7"/>
      <c r="BK540" s="7"/>
      <c r="BL540" s="7"/>
      <c r="BM540" s="7"/>
    </row>
    <row r="541" spans="1:65" ht="15.5"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c r="AX541" s="7"/>
      <c r="AY541" s="7"/>
      <c r="AZ541" s="7"/>
      <c r="BA541" s="7"/>
      <c r="BB541" s="7"/>
      <c r="BC541" s="7"/>
      <c r="BD541" s="7"/>
      <c r="BE541" s="7"/>
      <c r="BF541" s="7"/>
      <c r="BG541" s="7"/>
      <c r="BH541" s="7"/>
      <c r="BI541" s="7"/>
      <c r="BJ541" s="7"/>
      <c r="BK541" s="7"/>
      <c r="BL541" s="7"/>
      <c r="BM541" s="7"/>
    </row>
    <row r="542" spans="1:65" ht="15.5"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X542" s="7"/>
      <c r="AY542" s="7"/>
      <c r="AZ542" s="7"/>
      <c r="BA542" s="7"/>
      <c r="BB542" s="7"/>
      <c r="BC542" s="7"/>
      <c r="BD542" s="7"/>
      <c r="BE542" s="7"/>
      <c r="BF542" s="7"/>
      <c r="BG542" s="7"/>
      <c r="BH542" s="7"/>
      <c r="BI542" s="7"/>
      <c r="BJ542" s="7"/>
      <c r="BK542" s="7"/>
      <c r="BL542" s="7"/>
      <c r="BM542" s="7"/>
    </row>
    <row r="543" spans="1:65" ht="15.5"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c r="AX543" s="7"/>
      <c r="AY543" s="7"/>
      <c r="AZ543" s="7"/>
      <c r="BA543" s="7"/>
      <c r="BB543" s="7"/>
      <c r="BC543" s="7"/>
      <c r="BD543" s="7"/>
      <c r="BE543" s="7"/>
      <c r="BF543" s="7"/>
      <c r="BG543" s="7"/>
      <c r="BH543" s="7"/>
      <c r="BI543" s="7"/>
      <c r="BJ543" s="7"/>
      <c r="BK543" s="7"/>
      <c r="BL543" s="7"/>
      <c r="BM543" s="7"/>
    </row>
    <row r="544" spans="1:65" ht="15.5"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c r="AX544" s="7"/>
      <c r="AY544" s="7"/>
      <c r="AZ544" s="7"/>
      <c r="BA544" s="7"/>
      <c r="BB544" s="7"/>
      <c r="BC544" s="7"/>
      <c r="BD544" s="7"/>
      <c r="BE544" s="7"/>
      <c r="BF544" s="7"/>
      <c r="BG544" s="7"/>
      <c r="BH544" s="7"/>
      <c r="BI544" s="7"/>
      <c r="BJ544" s="7"/>
      <c r="BK544" s="7"/>
      <c r="BL544" s="7"/>
      <c r="BM544" s="7"/>
    </row>
    <row r="545" spans="1:65" ht="15.5"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c r="AX545" s="7"/>
      <c r="AY545" s="7"/>
      <c r="AZ545" s="7"/>
      <c r="BA545" s="7"/>
      <c r="BB545" s="7"/>
      <c r="BC545" s="7"/>
      <c r="BD545" s="7"/>
      <c r="BE545" s="7"/>
      <c r="BF545" s="7"/>
      <c r="BG545" s="7"/>
      <c r="BH545" s="7"/>
      <c r="BI545" s="7"/>
      <c r="BJ545" s="7"/>
      <c r="BK545" s="7"/>
      <c r="BL545" s="7"/>
      <c r="BM545" s="7"/>
    </row>
    <row r="546" spans="1:65" ht="15.5"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c r="AX546" s="7"/>
      <c r="AY546" s="7"/>
      <c r="AZ546" s="7"/>
      <c r="BA546" s="7"/>
      <c r="BB546" s="7"/>
      <c r="BC546" s="7"/>
      <c r="BD546" s="7"/>
      <c r="BE546" s="7"/>
      <c r="BF546" s="7"/>
      <c r="BG546" s="7"/>
      <c r="BH546" s="7"/>
      <c r="BI546" s="7"/>
      <c r="BJ546" s="7"/>
      <c r="BK546" s="7"/>
      <c r="BL546" s="7"/>
      <c r="BM546" s="7"/>
    </row>
    <row r="547" spans="1:65" ht="15.5"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c r="AX547" s="7"/>
      <c r="AY547" s="7"/>
      <c r="AZ547" s="7"/>
      <c r="BA547" s="7"/>
      <c r="BB547" s="7"/>
      <c r="BC547" s="7"/>
      <c r="BD547" s="7"/>
      <c r="BE547" s="7"/>
      <c r="BF547" s="7"/>
      <c r="BG547" s="7"/>
      <c r="BH547" s="7"/>
      <c r="BI547" s="7"/>
      <c r="BJ547" s="7"/>
      <c r="BK547" s="7"/>
      <c r="BL547" s="7"/>
      <c r="BM547" s="7"/>
    </row>
    <row r="548" spans="1:65" ht="15.5"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c r="AX548" s="7"/>
      <c r="AY548" s="7"/>
      <c r="AZ548" s="7"/>
      <c r="BA548" s="7"/>
      <c r="BB548" s="7"/>
      <c r="BC548" s="7"/>
      <c r="BD548" s="7"/>
      <c r="BE548" s="7"/>
      <c r="BF548" s="7"/>
      <c r="BG548" s="7"/>
      <c r="BH548" s="7"/>
      <c r="BI548" s="7"/>
      <c r="BJ548" s="7"/>
      <c r="BK548" s="7"/>
      <c r="BL548" s="7"/>
      <c r="BM548" s="7"/>
    </row>
    <row r="549" spans="1:65" ht="15.5"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c r="AX549" s="7"/>
      <c r="AY549" s="7"/>
      <c r="AZ549" s="7"/>
      <c r="BA549" s="7"/>
      <c r="BB549" s="7"/>
      <c r="BC549" s="7"/>
      <c r="BD549" s="7"/>
      <c r="BE549" s="7"/>
      <c r="BF549" s="7"/>
      <c r="BG549" s="7"/>
      <c r="BH549" s="7"/>
      <c r="BI549" s="7"/>
      <c r="BJ549" s="7"/>
      <c r="BK549" s="7"/>
      <c r="BL549" s="7"/>
      <c r="BM549" s="7"/>
    </row>
    <row r="550" spans="1:65" ht="15.5"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c r="AX550" s="7"/>
      <c r="AY550" s="7"/>
      <c r="AZ550" s="7"/>
      <c r="BA550" s="7"/>
      <c r="BB550" s="7"/>
      <c r="BC550" s="7"/>
      <c r="BD550" s="7"/>
      <c r="BE550" s="7"/>
      <c r="BF550" s="7"/>
      <c r="BG550" s="7"/>
      <c r="BH550" s="7"/>
      <c r="BI550" s="7"/>
      <c r="BJ550" s="7"/>
      <c r="BK550" s="7"/>
      <c r="BL550" s="7"/>
      <c r="BM550" s="7"/>
    </row>
    <row r="551" spans="1:65" ht="15.5"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c r="AX551" s="7"/>
      <c r="AY551" s="7"/>
      <c r="AZ551" s="7"/>
      <c r="BA551" s="7"/>
      <c r="BB551" s="7"/>
      <c r="BC551" s="7"/>
      <c r="BD551" s="7"/>
      <c r="BE551" s="7"/>
      <c r="BF551" s="7"/>
      <c r="BG551" s="7"/>
      <c r="BH551" s="7"/>
      <c r="BI551" s="7"/>
      <c r="BJ551" s="7"/>
      <c r="BK551" s="7"/>
      <c r="BL551" s="7"/>
      <c r="BM551" s="7"/>
    </row>
    <row r="552" spans="1:65" ht="15.5"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c r="AX552" s="7"/>
      <c r="AY552" s="7"/>
      <c r="AZ552" s="7"/>
      <c r="BA552" s="7"/>
      <c r="BB552" s="7"/>
      <c r="BC552" s="7"/>
      <c r="BD552" s="7"/>
      <c r="BE552" s="7"/>
      <c r="BF552" s="7"/>
      <c r="BG552" s="7"/>
      <c r="BH552" s="7"/>
      <c r="BI552" s="7"/>
      <c r="BJ552" s="7"/>
      <c r="BK552" s="7"/>
      <c r="BL552" s="7"/>
      <c r="BM552" s="7"/>
    </row>
    <row r="553" spans="1:65" ht="15.5"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c r="AX553" s="7"/>
      <c r="AY553" s="7"/>
      <c r="AZ553" s="7"/>
      <c r="BA553" s="7"/>
      <c r="BB553" s="7"/>
      <c r="BC553" s="7"/>
      <c r="BD553" s="7"/>
      <c r="BE553" s="7"/>
      <c r="BF553" s="7"/>
      <c r="BG553" s="7"/>
      <c r="BH553" s="7"/>
      <c r="BI553" s="7"/>
      <c r="BJ553" s="7"/>
      <c r="BK553" s="7"/>
      <c r="BL553" s="7"/>
      <c r="BM553" s="7"/>
    </row>
    <row r="554" spans="1:65" ht="15.5"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c r="AX554" s="7"/>
      <c r="AY554" s="7"/>
      <c r="AZ554" s="7"/>
      <c r="BA554" s="7"/>
      <c r="BB554" s="7"/>
      <c r="BC554" s="7"/>
      <c r="BD554" s="7"/>
      <c r="BE554" s="7"/>
      <c r="BF554" s="7"/>
      <c r="BG554" s="7"/>
      <c r="BH554" s="7"/>
      <c r="BI554" s="7"/>
      <c r="BJ554" s="7"/>
      <c r="BK554" s="7"/>
      <c r="BL554" s="7"/>
      <c r="BM554" s="7"/>
    </row>
    <row r="555" spans="1:65" ht="15.5"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c r="AX555" s="7"/>
      <c r="AY555" s="7"/>
      <c r="AZ555" s="7"/>
      <c r="BA555" s="7"/>
      <c r="BB555" s="7"/>
      <c r="BC555" s="7"/>
      <c r="BD555" s="7"/>
      <c r="BE555" s="7"/>
      <c r="BF555" s="7"/>
      <c r="BG555" s="7"/>
      <c r="BH555" s="7"/>
      <c r="BI555" s="7"/>
      <c r="BJ555" s="7"/>
      <c r="BK555" s="7"/>
      <c r="BL555" s="7"/>
      <c r="BM555" s="7"/>
    </row>
    <row r="556" spans="1:65" ht="15.5"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c r="AX556" s="7"/>
      <c r="AY556" s="7"/>
      <c r="AZ556" s="7"/>
      <c r="BA556" s="7"/>
      <c r="BB556" s="7"/>
      <c r="BC556" s="7"/>
      <c r="BD556" s="7"/>
      <c r="BE556" s="7"/>
      <c r="BF556" s="7"/>
      <c r="BG556" s="7"/>
      <c r="BH556" s="7"/>
      <c r="BI556" s="7"/>
      <c r="BJ556" s="7"/>
      <c r="BK556" s="7"/>
      <c r="BL556" s="7"/>
      <c r="BM556" s="7"/>
    </row>
    <row r="557" spans="1:65" ht="15.5"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c r="AX557" s="7"/>
      <c r="AY557" s="7"/>
      <c r="AZ557" s="7"/>
      <c r="BA557" s="7"/>
      <c r="BB557" s="7"/>
      <c r="BC557" s="7"/>
      <c r="BD557" s="7"/>
      <c r="BE557" s="7"/>
      <c r="BF557" s="7"/>
      <c r="BG557" s="7"/>
      <c r="BH557" s="7"/>
      <c r="BI557" s="7"/>
      <c r="BJ557" s="7"/>
      <c r="BK557" s="7"/>
      <c r="BL557" s="7"/>
      <c r="BM557" s="7"/>
    </row>
    <row r="558" spans="1:65" ht="15.5"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c r="AX558" s="7"/>
      <c r="AY558" s="7"/>
      <c r="AZ558" s="7"/>
      <c r="BA558" s="7"/>
      <c r="BB558" s="7"/>
      <c r="BC558" s="7"/>
      <c r="BD558" s="7"/>
      <c r="BE558" s="7"/>
      <c r="BF558" s="7"/>
      <c r="BG558" s="7"/>
      <c r="BH558" s="7"/>
      <c r="BI558" s="7"/>
      <c r="BJ558" s="7"/>
      <c r="BK558" s="7"/>
      <c r="BL558" s="7"/>
      <c r="BM558" s="7"/>
    </row>
    <row r="559" spans="1:65" ht="15.5"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c r="AX559" s="7"/>
      <c r="AY559" s="7"/>
      <c r="AZ559" s="7"/>
      <c r="BA559" s="7"/>
      <c r="BB559" s="7"/>
      <c r="BC559" s="7"/>
      <c r="BD559" s="7"/>
      <c r="BE559" s="7"/>
      <c r="BF559" s="7"/>
      <c r="BG559" s="7"/>
      <c r="BH559" s="7"/>
      <c r="BI559" s="7"/>
      <c r="BJ559" s="7"/>
      <c r="BK559" s="7"/>
      <c r="BL559" s="7"/>
      <c r="BM559" s="7"/>
    </row>
    <row r="560" spans="1:65" ht="15.5"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c r="AX560" s="7"/>
      <c r="AY560" s="7"/>
      <c r="AZ560" s="7"/>
      <c r="BA560" s="7"/>
      <c r="BB560" s="7"/>
      <c r="BC560" s="7"/>
      <c r="BD560" s="7"/>
      <c r="BE560" s="7"/>
      <c r="BF560" s="7"/>
      <c r="BG560" s="7"/>
      <c r="BH560" s="7"/>
      <c r="BI560" s="7"/>
      <c r="BJ560" s="7"/>
      <c r="BK560" s="7"/>
      <c r="BL560" s="7"/>
      <c r="BM560" s="7"/>
    </row>
    <row r="561" spans="1:65" ht="15.5"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c r="AX561" s="7"/>
      <c r="AY561" s="7"/>
      <c r="AZ561" s="7"/>
      <c r="BA561" s="7"/>
      <c r="BB561" s="7"/>
      <c r="BC561" s="7"/>
      <c r="BD561" s="7"/>
      <c r="BE561" s="7"/>
      <c r="BF561" s="7"/>
      <c r="BG561" s="7"/>
      <c r="BH561" s="7"/>
      <c r="BI561" s="7"/>
      <c r="BJ561" s="7"/>
      <c r="BK561" s="7"/>
      <c r="BL561" s="7"/>
      <c r="BM561" s="7"/>
    </row>
    <row r="562" spans="1:65" ht="15.5"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c r="AX562" s="7"/>
      <c r="AY562" s="7"/>
      <c r="AZ562" s="7"/>
      <c r="BA562" s="7"/>
      <c r="BB562" s="7"/>
      <c r="BC562" s="7"/>
      <c r="BD562" s="7"/>
      <c r="BE562" s="7"/>
      <c r="BF562" s="7"/>
      <c r="BG562" s="7"/>
      <c r="BH562" s="7"/>
      <c r="BI562" s="7"/>
      <c r="BJ562" s="7"/>
      <c r="BK562" s="7"/>
      <c r="BL562" s="7"/>
      <c r="BM562" s="7"/>
    </row>
    <row r="563" spans="1:65" ht="15.5"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c r="AX563" s="7"/>
      <c r="AY563" s="7"/>
      <c r="AZ563" s="7"/>
      <c r="BA563" s="7"/>
      <c r="BB563" s="7"/>
      <c r="BC563" s="7"/>
      <c r="BD563" s="7"/>
      <c r="BE563" s="7"/>
      <c r="BF563" s="7"/>
      <c r="BG563" s="7"/>
      <c r="BH563" s="7"/>
      <c r="BI563" s="7"/>
      <c r="BJ563" s="7"/>
      <c r="BK563" s="7"/>
      <c r="BL563" s="7"/>
      <c r="BM563" s="7"/>
    </row>
    <row r="564" spans="1:65" ht="15.5"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c r="AX564" s="7"/>
      <c r="AY564" s="7"/>
      <c r="AZ564" s="7"/>
      <c r="BA564" s="7"/>
      <c r="BB564" s="7"/>
      <c r="BC564" s="7"/>
      <c r="BD564" s="7"/>
      <c r="BE564" s="7"/>
      <c r="BF564" s="7"/>
      <c r="BG564" s="7"/>
      <c r="BH564" s="7"/>
      <c r="BI564" s="7"/>
      <c r="BJ564" s="7"/>
      <c r="BK564" s="7"/>
      <c r="BL564" s="7"/>
      <c r="BM564" s="7"/>
    </row>
    <row r="565" spans="1:65" ht="15.5"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c r="AX565" s="7"/>
      <c r="AY565" s="7"/>
      <c r="AZ565" s="7"/>
      <c r="BA565" s="7"/>
      <c r="BB565" s="7"/>
      <c r="BC565" s="7"/>
      <c r="BD565" s="7"/>
      <c r="BE565" s="7"/>
      <c r="BF565" s="7"/>
      <c r="BG565" s="7"/>
      <c r="BH565" s="7"/>
      <c r="BI565" s="7"/>
      <c r="BJ565" s="7"/>
      <c r="BK565" s="7"/>
      <c r="BL565" s="7"/>
      <c r="BM565" s="7"/>
    </row>
    <row r="566" spans="1:65" ht="15.5"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7"/>
      <c r="BJ566" s="7"/>
      <c r="BK566" s="7"/>
      <c r="BL566" s="7"/>
      <c r="BM566" s="7"/>
    </row>
    <row r="567" spans="1:65" ht="15.5"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c r="AX567" s="7"/>
      <c r="AY567" s="7"/>
      <c r="AZ567" s="7"/>
      <c r="BA567" s="7"/>
      <c r="BB567" s="7"/>
      <c r="BC567" s="7"/>
      <c r="BD567" s="7"/>
      <c r="BE567" s="7"/>
      <c r="BF567" s="7"/>
      <c r="BG567" s="7"/>
      <c r="BH567" s="7"/>
      <c r="BI567" s="7"/>
      <c r="BJ567" s="7"/>
      <c r="BK567" s="7"/>
      <c r="BL567" s="7"/>
      <c r="BM567" s="7"/>
    </row>
    <row r="568" spans="1:65" ht="15.5"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c r="AX568" s="7"/>
      <c r="AY568" s="7"/>
      <c r="AZ568" s="7"/>
      <c r="BA568" s="7"/>
      <c r="BB568" s="7"/>
      <c r="BC568" s="7"/>
      <c r="BD568" s="7"/>
      <c r="BE568" s="7"/>
      <c r="BF568" s="7"/>
      <c r="BG568" s="7"/>
      <c r="BH568" s="7"/>
      <c r="BI568" s="7"/>
      <c r="BJ568" s="7"/>
      <c r="BK568" s="7"/>
      <c r="BL568" s="7"/>
      <c r="BM568" s="7"/>
    </row>
    <row r="569" spans="1:65" ht="15.5"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c r="AX569" s="7"/>
      <c r="AY569" s="7"/>
      <c r="AZ569" s="7"/>
      <c r="BA569" s="7"/>
      <c r="BB569" s="7"/>
      <c r="BC569" s="7"/>
      <c r="BD569" s="7"/>
      <c r="BE569" s="7"/>
      <c r="BF569" s="7"/>
      <c r="BG569" s="7"/>
      <c r="BH569" s="7"/>
      <c r="BI569" s="7"/>
      <c r="BJ569" s="7"/>
      <c r="BK569" s="7"/>
      <c r="BL569" s="7"/>
      <c r="BM569" s="7"/>
    </row>
    <row r="570" spans="1:65" ht="15.5"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c r="AX570" s="7"/>
      <c r="AY570" s="7"/>
      <c r="AZ570" s="7"/>
      <c r="BA570" s="7"/>
      <c r="BB570" s="7"/>
      <c r="BC570" s="7"/>
      <c r="BD570" s="7"/>
      <c r="BE570" s="7"/>
      <c r="BF570" s="7"/>
      <c r="BG570" s="7"/>
      <c r="BH570" s="7"/>
      <c r="BI570" s="7"/>
      <c r="BJ570" s="7"/>
      <c r="BK570" s="7"/>
      <c r="BL570" s="7"/>
      <c r="BM570" s="7"/>
    </row>
    <row r="571" spans="1:65" ht="15.5"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c r="AX571" s="7"/>
      <c r="AY571" s="7"/>
      <c r="AZ571" s="7"/>
      <c r="BA571" s="7"/>
      <c r="BB571" s="7"/>
      <c r="BC571" s="7"/>
      <c r="BD571" s="7"/>
      <c r="BE571" s="7"/>
      <c r="BF571" s="7"/>
      <c r="BG571" s="7"/>
      <c r="BH571" s="7"/>
      <c r="BI571" s="7"/>
      <c r="BJ571" s="7"/>
      <c r="BK571" s="7"/>
      <c r="BL571" s="7"/>
      <c r="BM571" s="7"/>
    </row>
    <row r="572" spans="1:65" ht="15.5"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c r="AX572" s="7"/>
      <c r="AY572" s="7"/>
      <c r="AZ572" s="7"/>
      <c r="BA572" s="7"/>
      <c r="BB572" s="7"/>
      <c r="BC572" s="7"/>
      <c r="BD572" s="7"/>
      <c r="BE572" s="7"/>
      <c r="BF572" s="7"/>
      <c r="BG572" s="7"/>
      <c r="BH572" s="7"/>
      <c r="BI572" s="7"/>
      <c r="BJ572" s="7"/>
      <c r="BK572" s="7"/>
      <c r="BL572" s="7"/>
      <c r="BM572" s="7"/>
    </row>
    <row r="573" spans="1:65" ht="15.5"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c r="AX573" s="7"/>
      <c r="AY573" s="7"/>
      <c r="AZ573" s="7"/>
      <c r="BA573" s="7"/>
      <c r="BB573" s="7"/>
      <c r="BC573" s="7"/>
      <c r="BD573" s="7"/>
      <c r="BE573" s="7"/>
      <c r="BF573" s="7"/>
      <c r="BG573" s="7"/>
      <c r="BH573" s="7"/>
      <c r="BI573" s="7"/>
      <c r="BJ573" s="7"/>
      <c r="BK573" s="7"/>
      <c r="BL573" s="7"/>
      <c r="BM573" s="7"/>
    </row>
    <row r="574" spans="1:65" ht="15.5"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c r="AX574" s="7"/>
      <c r="AY574" s="7"/>
      <c r="AZ574" s="7"/>
      <c r="BA574" s="7"/>
      <c r="BB574" s="7"/>
      <c r="BC574" s="7"/>
      <c r="BD574" s="7"/>
      <c r="BE574" s="7"/>
      <c r="BF574" s="7"/>
      <c r="BG574" s="7"/>
      <c r="BH574" s="7"/>
      <c r="BI574" s="7"/>
      <c r="BJ574" s="7"/>
      <c r="BK574" s="7"/>
      <c r="BL574" s="7"/>
      <c r="BM574" s="7"/>
    </row>
    <row r="575" spans="1:65" ht="15.5"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c r="AX575" s="7"/>
      <c r="AY575" s="7"/>
      <c r="AZ575" s="7"/>
      <c r="BA575" s="7"/>
      <c r="BB575" s="7"/>
      <c r="BC575" s="7"/>
      <c r="BD575" s="7"/>
      <c r="BE575" s="7"/>
      <c r="BF575" s="7"/>
      <c r="BG575" s="7"/>
      <c r="BH575" s="7"/>
      <c r="BI575" s="7"/>
      <c r="BJ575" s="7"/>
      <c r="BK575" s="7"/>
      <c r="BL575" s="7"/>
      <c r="BM575" s="7"/>
    </row>
    <row r="576" spans="1:65" ht="15.5"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c r="AX576" s="7"/>
      <c r="AY576" s="7"/>
      <c r="AZ576" s="7"/>
      <c r="BA576" s="7"/>
      <c r="BB576" s="7"/>
      <c r="BC576" s="7"/>
      <c r="BD576" s="7"/>
      <c r="BE576" s="7"/>
      <c r="BF576" s="7"/>
      <c r="BG576" s="7"/>
      <c r="BH576" s="7"/>
      <c r="BI576" s="7"/>
      <c r="BJ576" s="7"/>
      <c r="BK576" s="7"/>
      <c r="BL576" s="7"/>
      <c r="BM576" s="7"/>
    </row>
    <row r="577" spans="1:65" ht="15.5"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c r="AX577" s="7"/>
      <c r="AY577" s="7"/>
      <c r="AZ577" s="7"/>
      <c r="BA577" s="7"/>
      <c r="BB577" s="7"/>
      <c r="BC577" s="7"/>
      <c r="BD577" s="7"/>
      <c r="BE577" s="7"/>
      <c r="BF577" s="7"/>
      <c r="BG577" s="7"/>
      <c r="BH577" s="7"/>
      <c r="BI577" s="7"/>
      <c r="BJ577" s="7"/>
      <c r="BK577" s="7"/>
      <c r="BL577" s="7"/>
      <c r="BM577" s="7"/>
    </row>
    <row r="578" spans="1:65" ht="15.5"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c r="AX578" s="7"/>
      <c r="AY578" s="7"/>
      <c r="AZ578" s="7"/>
      <c r="BA578" s="7"/>
      <c r="BB578" s="7"/>
      <c r="BC578" s="7"/>
      <c r="BD578" s="7"/>
      <c r="BE578" s="7"/>
      <c r="BF578" s="7"/>
      <c r="BG578" s="7"/>
      <c r="BH578" s="7"/>
      <c r="BI578" s="7"/>
      <c r="BJ578" s="7"/>
      <c r="BK578" s="7"/>
      <c r="BL578" s="7"/>
      <c r="BM578" s="7"/>
    </row>
    <row r="579" spans="1:65" ht="15.5"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X579" s="7"/>
      <c r="AY579" s="7"/>
      <c r="AZ579" s="7"/>
      <c r="BA579" s="7"/>
      <c r="BB579" s="7"/>
      <c r="BC579" s="7"/>
      <c r="BD579" s="7"/>
      <c r="BE579" s="7"/>
      <c r="BF579" s="7"/>
      <c r="BG579" s="7"/>
      <c r="BH579" s="7"/>
      <c r="BI579" s="7"/>
      <c r="BJ579" s="7"/>
      <c r="BK579" s="7"/>
      <c r="BL579" s="7"/>
      <c r="BM579" s="7"/>
    </row>
    <row r="580" spans="1:65" ht="15.5"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X580" s="7"/>
      <c r="AY580" s="7"/>
      <c r="AZ580" s="7"/>
      <c r="BA580" s="7"/>
      <c r="BB580" s="7"/>
      <c r="BC580" s="7"/>
      <c r="BD580" s="7"/>
      <c r="BE580" s="7"/>
      <c r="BF580" s="7"/>
      <c r="BG580" s="7"/>
      <c r="BH580" s="7"/>
      <c r="BI580" s="7"/>
      <c r="BJ580" s="7"/>
      <c r="BK580" s="7"/>
      <c r="BL580" s="7"/>
      <c r="BM580" s="7"/>
    </row>
    <row r="581" spans="1:65" ht="15.5"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c r="AX581" s="7"/>
      <c r="AY581" s="7"/>
      <c r="AZ581" s="7"/>
      <c r="BA581" s="7"/>
      <c r="BB581" s="7"/>
      <c r="BC581" s="7"/>
      <c r="BD581" s="7"/>
      <c r="BE581" s="7"/>
      <c r="BF581" s="7"/>
      <c r="BG581" s="7"/>
      <c r="BH581" s="7"/>
      <c r="BI581" s="7"/>
      <c r="BJ581" s="7"/>
      <c r="BK581" s="7"/>
      <c r="BL581" s="7"/>
      <c r="BM581" s="7"/>
    </row>
    <row r="582" spans="1:65" ht="15.5"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c r="AX582" s="7"/>
      <c r="AY582" s="7"/>
      <c r="AZ582" s="7"/>
      <c r="BA582" s="7"/>
      <c r="BB582" s="7"/>
      <c r="BC582" s="7"/>
      <c r="BD582" s="7"/>
      <c r="BE582" s="7"/>
      <c r="BF582" s="7"/>
      <c r="BG582" s="7"/>
      <c r="BH582" s="7"/>
      <c r="BI582" s="7"/>
      <c r="BJ582" s="7"/>
      <c r="BK582" s="7"/>
      <c r="BL582" s="7"/>
      <c r="BM582" s="7"/>
    </row>
    <row r="583" spans="1:65" ht="15.5"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Y583" s="7"/>
      <c r="AZ583" s="7"/>
      <c r="BA583" s="7"/>
      <c r="BB583" s="7"/>
      <c r="BC583" s="7"/>
      <c r="BD583" s="7"/>
      <c r="BE583" s="7"/>
      <c r="BF583" s="7"/>
      <c r="BG583" s="7"/>
      <c r="BH583" s="7"/>
      <c r="BI583" s="7"/>
      <c r="BJ583" s="7"/>
      <c r="BK583" s="7"/>
      <c r="BL583" s="7"/>
      <c r="BM583" s="7"/>
    </row>
    <row r="584" spans="1:65" ht="15.5"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c r="AX584" s="7"/>
      <c r="AY584" s="7"/>
      <c r="AZ584" s="7"/>
      <c r="BA584" s="7"/>
      <c r="BB584" s="7"/>
      <c r="BC584" s="7"/>
      <c r="BD584" s="7"/>
      <c r="BE584" s="7"/>
      <c r="BF584" s="7"/>
      <c r="BG584" s="7"/>
      <c r="BH584" s="7"/>
      <c r="BI584" s="7"/>
      <c r="BJ584" s="7"/>
      <c r="BK584" s="7"/>
      <c r="BL584" s="7"/>
      <c r="BM584" s="7"/>
    </row>
    <row r="585" spans="1:65" ht="15.5"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c r="AX585" s="7"/>
      <c r="AY585" s="7"/>
      <c r="AZ585" s="7"/>
      <c r="BA585" s="7"/>
      <c r="BB585" s="7"/>
      <c r="BC585" s="7"/>
      <c r="BD585" s="7"/>
      <c r="BE585" s="7"/>
      <c r="BF585" s="7"/>
      <c r="BG585" s="7"/>
      <c r="BH585" s="7"/>
      <c r="BI585" s="7"/>
      <c r="BJ585" s="7"/>
      <c r="BK585" s="7"/>
      <c r="BL585" s="7"/>
      <c r="BM585" s="7"/>
    </row>
    <row r="586" spans="1:65" ht="15.5"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c r="AX586" s="7"/>
      <c r="AY586" s="7"/>
      <c r="AZ586" s="7"/>
      <c r="BA586" s="7"/>
      <c r="BB586" s="7"/>
      <c r="BC586" s="7"/>
      <c r="BD586" s="7"/>
      <c r="BE586" s="7"/>
      <c r="BF586" s="7"/>
      <c r="BG586" s="7"/>
      <c r="BH586" s="7"/>
      <c r="BI586" s="7"/>
      <c r="BJ586" s="7"/>
      <c r="BK586" s="7"/>
      <c r="BL586" s="7"/>
      <c r="BM586" s="7"/>
    </row>
    <row r="587" spans="1:65" ht="15.5"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c r="AX587" s="7"/>
      <c r="AY587" s="7"/>
      <c r="AZ587" s="7"/>
      <c r="BA587" s="7"/>
      <c r="BB587" s="7"/>
      <c r="BC587" s="7"/>
      <c r="BD587" s="7"/>
      <c r="BE587" s="7"/>
      <c r="BF587" s="7"/>
      <c r="BG587" s="7"/>
      <c r="BH587" s="7"/>
      <c r="BI587" s="7"/>
      <c r="BJ587" s="7"/>
      <c r="BK587" s="7"/>
      <c r="BL587" s="7"/>
      <c r="BM587" s="7"/>
    </row>
    <row r="588" spans="1:65" ht="15.5"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c r="AX588" s="7"/>
      <c r="AY588" s="7"/>
      <c r="AZ588" s="7"/>
      <c r="BA588" s="7"/>
      <c r="BB588" s="7"/>
      <c r="BC588" s="7"/>
      <c r="BD588" s="7"/>
      <c r="BE588" s="7"/>
      <c r="BF588" s="7"/>
      <c r="BG588" s="7"/>
      <c r="BH588" s="7"/>
      <c r="BI588" s="7"/>
      <c r="BJ588" s="7"/>
      <c r="BK588" s="7"/>
      <c r="BL588" s="7"/>
      <c r="BM588" s="7"/>
    </row>
    <row r="589" spans="1:65" ht="15.5"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c r="AX589" s="7"/>
      <c r="AY589" s="7"/>
      <c r="AZ589" s="7"/>
      <c r="BA589" s="7"/>
      <c r="BB589" s="7"/>
      <c r="BC589" s="7"/>
      <c r="BD589" s="7"/>
      <c r="BE589" s="7"/>
      <c r="BF589" s="7"/>
      <c r="BG589" s="7"/>
      <c r="BH589" s="7"/>
      <c r="BI589" s="7"/>
      <c r="BJ589" s="7"/>
      <c r="BK589" s="7"/>
      <c r="BL589" s="7"/>
      <c r="BM589" s="7"/>
    </row>
    <row r="590" spans="1:65" ht="15.5"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c r="AX590" s="7"/>
      <c r="AY590" s="7"/>
      <c r="AZ590" s="7"/>
      <c r="BA590" s="7"/>
      <c r="BB590" s="7"/>
      <c r="BC590" s="7"/>
      <c r="BD590" s="7"/>
      <c r="BE590" s="7"/>
      <c r="BF590" s="7"/>
      <c r="BG590" s="7"/>
      <c r="BH590" s="7"/>
      <c r="BI590" s="7"/>
      <c r="BJ590" s="7"/>
      <c r="BK590" s="7"/>
      <c r="BL590" s="7"/>
      <c r="BM590" s="7"/>
    </row>
    <row r="591" spans="1:65" ht="15.5"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c r="AX591" s="7"/>
      <c r="AY591" s="7"/>
      <c r="AZ591" s="7"/>
      <c r="BA591" s="7"/>
      <c r="BB591" s="7"/>
      <c r="BC591" s="7"/>
      <c r="BD591" s="7"/>
      <c r="BE591" s="7"/>
      <c r="BF591" s="7"/>
      <c r="BG591" s="7"/>
      <c r="BH591" s="7"/>
      <c r="BI591" s="7"/>
      <c r="BJ591" s="7"/>
      <c r="BK591" s="7"/>
      <c r="BL591" s="7"/>
      <c r="BM591" s="7"/>
    </row>
    <row r="592" spans="1:65" ht="15.5"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c r="AZ592" s="7"/>
      <c r="BA592" s="7"/>
      <c r="BB592" s="7"/>
      <c r="BC592" s="7"/>
      <c r="BD592" s="7"/>
      <c r="BE592" s="7"/>
      <c r="BF592" s="7"/>
      <c r="BG592" s="7"/>
      <c r="BH592" s="7"/>
      <c r="BI592" s="7"/>
      <c r="BJ592" s="7"/>
      <c r="BK592" s="7"/>
      <c r="BL592" s="7"/>
      <c r="BM592" s="7"/>
    </row>
    <row r="593" spans="1:65" ht="15.5"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c r="AZ593" s="7"/>
      <c r="BA593" s="7"/>
      <c r="BB593" s="7"/>
      <c r="BC593" s="7"/>
      <c r="BD593" s="7"/>
      <c r="BE593" s="7"/>
      <c r="BF593" s="7"/>
      <c r="BG593" s="7"/>
      <c r="BH593" s="7"/>
      <c r="BI593" s="7"/>
      <c r="BJ593" s="7"/>
      <c r="BK593" s="7"/>
      <c r="BL593" s="7"/>
      <c r="BM593" s="7"/>
    </row>
    <row r="594" spans="1:65" ht="15.5"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c r="AZ594" s="7"/>
      <c r="BA594" s="7"/>
      <c r="BB594" s="7"/>
      <c r="BC594" s="7"/>
      <c r="BD594" s="7"/>
      <c r="BE594" s="7"/>
      <c r="BF594" s="7"/>
      <c r="BG594" s="7"/>
      <c r="BH594" s="7"/>
      <c r="BI594" s="7"/>
      <c r="BJ594" s="7"/>
      <c r="BK594" s="7"/>
      <c r="BL594" s="7"/>
      <c r="BM594" s="7"/>
    </row>
    <row r="595" spans="1:65" ht="15.5"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c r="AX595" s="7"/>
      <c r="AY595" s="7"/>
      <c r="AZ595" s="7"/>
      <c r="BA595" s="7"/>
      <c r="BB595" s="7"/>
      <c r="BC595" s="7"/>
      <c r="BD595" s="7"/>
      <c r="BE595" s="7"/>
      <c r="BF595" s="7"/>
      <c r="BG595" s="7"/>
      <c r="BH595" s="7"/>
      <c r="BI595" s="7"/>
      <c r="BJ595" s="7"/>
      <c r="BK595" s="7"/>
      <c r="BL595" s="7"/>
      <c r="BM595" s="7"/>
    </row>
    <row r="596" spans="1:65" ht="15.5"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c r="AX596" s="7"/>
      <c r="AY596" s="7"/>
      <c r="AZ596" s="7"/>
      <c r="BA596" s="7"/>
      <c r="BB596" s="7"/>
      <c r="BC596" s="7"/>
      <c r="BD596" s="7"/>
      <c r="BE596" s="7"/>
      <c r="BF596" s="7"/>
      <c r="BG596" s="7"/>
      <c r="BH596" s="7"/>
      <c r="BI596" s="7"/>
      <c r="BJ596" s="7"/>
      <c r="BK596" s="7"/>
      <c r="BL596" s="7"/>
      <c r="BM596" s="7"/>
    </row>
    <row r="597" spans="1:65" ht="15.5"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c r="AX597" s="7"/>
      <c r="AY597" s="7"/>
      <c r="AZ597" s="7"/>
      <c r="BA597" s="7"/>
      <c r="BB597" s="7"/>
      <c r="BC597" s="7"/>
      <c r="BD597" s="7"/>
      <c r="BE597" s="7"/>
      <c r="BF597" s="7"/>
      <c r="BG597" s="7"/>
      <c r="BH597" s="7"/>
      <c r="BI597" s="7"/>
      <c r="BJ597" s="7"/>
      <c r="BK597" s="7"/>
      <c r="BL597" s="7"/>
      <c r="BM597" s="7"/>
    </row>
    <row r="598" spans="1:65" ht="15.5"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c r="AX598" s="7"/>
      <c r="AY598" s="7"/>
      <c r="AZ598" s="7"/>
      <c r="BA598" s="7"/>
      <c r="BB598" s="7"/>
      <c r="BC598" s="7"/>
      <c r="BD598" s="7"/>
      <c r="BE598" s="7"/>
      <c r="BF598" s="7"/>
      <c r="BG598" s="7"/>
      <c r="BH598" s="7"/>
      <c r="BI598" s="7"/>
      <c r="BJ598" s="7"/>
      <c r="BK598" s="7"/>
      <c r="BL598" s="7"/>
      <c r="BM598" s="7"/>
    </row>
    <row r="599" spans="1:65" ht="15.5"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c r="AX599" s="7"/>
      <c r="AY599" s="7"/>
      <c r="AZ599" s="7"/>
      <c r="BA599" s="7"/>
      <c r="BB599" s="7"/>
      <c r="BC599" s="7"/>
      <c r="BD599" s="7"/>
      <c r="BE599" s="7"/>
      <c r="BF599" s="7"/>
      <c r="BG599" s="7"/>
      <c r="BH599" s="7"/>
      <c r="BI599" s="7"/>
      <c r="BJ599" s="7"/>
      <c r="BK599" s="7"/>
      <c r="BL599" s="7"/>
      <c r="BM599" s="7"/>
    </row>
    <row r="600" spans="1:65" ht="15.5"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c r="AX600" s="7"/>
      <c r="AY600" s="7"/>
      <c r="AZ600" s="7"/>
      <c r="BA600" s="7"/>
      <c r="BB600" s="7"/>
      <c r="BC600" s="7"/>
      <c r="BD600" s="7"/>
      <c r="BE600" s="7"/>
      <c r="BF600" s="7"/>
      <c r="BG600" s="7"/>
      <c r="BH600" s="7"/>
      <c r="BI600" s="7"/>
      <c r="BJ600" s="7"/>
      <c r="BK600" s="7"/>
      <c r="BL600" s="7"/>
      <c r="BM600" s="7"/>
    </row>
    <row r="601" spans="1:65" ht="15.5"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c r="AX601" s="7"/>
      <c r="AY601" s="7"/>
      <c r="AZ601" s="7"/>
      <c r="BA601" s="7"/>
      <c r="BB601" s="7"/>
      <c r="BC601" s="7"/>
      <c r="BD601" s="7"/>
      <c r="BE601" s="7"/>
      <c r="BF601" s="7"/>
      <c r="BG601" s="7"/>
      <c r="BH601" s="7"/>
      <c r="BI601" s="7"/>
      <c r="BJ601" s="7"/>
      <c r="BK601" s="7"/>
      <c r="BL601" s="7"/>
      <c r="BM601" s="7"/>
    </row>
    <row r="602" spans="1:65" ht="15.5"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c r="AX602" s="7"/>
      <c r="AY602" s="7"/>
      <c r="AZ602" s="7"/>
      <c r="BA602" s="7"/>
      <c r="BB602" s="7"/>
      <c r="BC602" s="7"/>
      <c r="BD602" s="7"/>
      <c r="BE602" s="7"/>
      <c r="BF602" s="7"/>
      <c r="BG602" s="7"/>
      <c r="BH602" s="7"/>
      <c r="BI602" s="7"/>
      <c r="BJ602" s="7"/>
      <c r="BK602" s="7"/>
      <c r="BL602" s="7"/>
      <c r="BM602" s="7"/>
    </row>
    <row r="603" spans="1:65" ht="15.5"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c r="AX603" s="7"/>
      <c r="AY603" s="7"/>
      <c r="AZ603" s="7"/>
      <c r="BA603" s="7"/>
      <c r="BB603" s="7"/>
      <c r="BC603" s="7"/>
      <c r="BD603" s="7"/>
      <c r="BE603" s="7"/>
      <c r="BF603" s="7"/>
      <c r="BG603" s="7"/>
      <c r="BH603" s="7"/>
      <c r="BI603" s="7"/>
      <c r="BJ603" s="7"/>
      <c r="BK603" s="7"/>
      <c r="BL603" s="7"/>
      <c r="BM603" s="7"/>
    </row>
    <row r="604" spans="1:65" ht="15.5"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c r="AX604" s="7"/>
      <c r="AY604" s="7"/>
      <c r="AZ604" s="7"/>
      <c r="BA604" s="7"/>
      <c r="BB604" s="7"/>
      <c r="BC604" s="7"/>
      <c r="BD604" s="7"/>
      <c r="BE604" s="7"/>
      <c r="BF604" s="7"/>
      <c r="BG604" s="7"/>
      <c r="BH604" s="7"/>
      <c r="BI604" s="7"/>
      <c r="BJ604" s="7"/>
      <c r="BK604" s="7"/>
      <c r="BL604" s="7"/>
      <c r="BM604" s="7"/>
    </row>
    <row r="605" spans="1:65" ht="15.5"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c r="AX605" s="7"/>
      <c r="AY605" s="7"/>
      <c r="AZ605" s="7"/>
      <c r="BA605" s="7"/>
      <c r="BB605" s="7"/>
      <c r="BC605" s="7"/>
      <c r="BD605" s="7"/>
      <c r="BE605" s="7"/>
      <c r="BF605" s="7"/>
      <c r="BG605" s="7"/>
      <c r="BH605" s="7"/>
      <c r="BI605" s="7"/>
      <c r="BJ605" s="7"/>
      <c r="BK605" s="7"/>
      <c r="BL605" s="7"/>
      <c r="BM605" s="7"/>
    </row>
    <row r="606" spans="1:65" ht="15.5"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c r="AX606" s="7"/>
      <c r="AY606" s="7"/>
      <c r="AZ606" s="7"/>
      <c r="BA606" s="7"/>
      <c r="BB606" s="7"/>
      <c r="BC606" s="7"/>
      <c r="BD606" s="7"/>
      <c r="BE606" s="7"/>
      <c r="BF606" s="7"/>
      <c r="BG606" s="7"/>
      <c r="BH606" s="7"/>
      <c r="BI606" s="7"/>
      <c r="BJ606" s="7"/>
      <c r="BK606" s="7"/>
      <c r="BL606" s="7"/>
      <c r="BM606" s="7"/>
    </row>
    <row r="607" spans="1:65" ht="15.5"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c r="AX607" s="7"/>
      <c r="AY607" s="7"/>
      <c r="AZ607" s="7"/>
      <c r="BA607" s="7"/>
      <c r="BB607" s="7"/>
      <c r="BC607" s="7"/>
      <c r="BD607" s="7"/>
      <c r="BE607" s="7"/>
      <c r="BF607" s="7"/>
      <c r="BG607" s="7"/>
      <c r="BH607" s="7"/>
      <c r="BI607" s="7"/>
      <c r="BJ607" s="7"/>
      <c r="BK607" s="7"/>
      <c r="BL607" s="7"/>
      <c r="BM607" s="7"/>
    </row>
    <row r="608" spans="1:65" ht="15.5"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c r="AX608" s="7"/>
      <c r="AY608" s="7"/>
      <c r="AZ608" s="7"/>
      <c r="BA608" s="7"/>
      <c r="BB608" s="7"/>
      <c r="BC608" s="7"/>
      <c r="BD608" s="7"/>
      <c r="BE608" s="7"/>
      <c r="BF608" s="7"/>
      <c r="BG608" s="7"/>
      <c r="BH608" s="7"/>
      <c r="BI608" s="7"/>
      <c r="BJ608" s="7"/>
      <c r="BK608" s="7"/>
      <c r="BL608" s="7"/>
      <c r="BM608" s="7"/>
    </row>
    <row r="609" spans="1:65" ht="15.5"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c r="AX609" s="7"/>
      <c r="AY609" s="7"/>
      <c r="AZ609" s="7"/>
      <c r="BA609" s="7"/>
      <c r="BB609" s="7"/>
      <c r="BC609" s="7"/>
      <c r="BD609" s="7"/>
      <c r="BE609" s="7"/>
      <c r="BF609" s="7"/>
      <c r="BG609" s="7"/>
      <c r="BH609" s="7"/>
      <c r="BI609" s="7"/>
      <c r="BJ609" s="7"/>
      <c r="BK609" s="7"/>
      <c r="BL609" s="7"/>
      <c r="BM609" s="7"/>
    </row>
    <row r="610" spans="1:65" ht="15.5"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c r="AX610" s="7"/>
      <c r="AY610" s="7"/>
      <c r="AZ610" s="7"/>
      <c r="BA610" s="7"/>
      <c r="BB610" s="7"/>
      <c r="BC610" s="7"/>
      <c r="BD610" s="7"/>
      <c r="BE610" s="7"/>
      <c r="BF610" s="7"/>
      <c r="BG610" s="7"/>
      <c r="BH610" s="7"/>
      <c r="BI610" s="7"/>
      <c r="BJ610" s="7"/>
      <c r="BK610" s="7"/>
      <c r="BL610" s="7"/>
      <c r="BM610" s="7"/>
    </row>
    <row r="611" spans="1:65" ht="15.5"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c r="AX611" s="7"/>
      <c r="AY611" s="7"/>
      <c r="AZ611" s="7"/>
      <c r="BA611" s="7"/>
      <c r="BB611" s="7"/>
      <c r="BC611" s="7"/>
      <c r="BD611" s="7"/>
      <c r="BE611" s="7"/>
      <c r="BF611" s="7"/>
      <c r="BG611" s="7"/>
      <c r="BH611" s="7"/>
      <c r="BI611" s="7"/>
      <c r="BJ611" s="7"/>
      <c r="BK611" s="7"/>
      <c r="BL611" s="7"/>
      <c r="BM611" s="7"/>
    </row>
    <row r="612" spans="1:65" ht="15.5"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c r="AX612" s="7"/>
      <c r="AY612" s="7"/>
      <c r="AZ612" s="7"/>
      <c r="BA612" s="7"/>
      <c r="BB612" s="7"/>
      <c r="BC612" s="7"/>
      <c r="BD612" s="7"/>
      <c r="BE612" s="7"/>
      <c r="BF612" s="7"/>
      <c r="BG612" s="7"/>
      <c r="BH612" s="7"/>
      <c r="BI612" s="7"/>
      <c r="BJ612" s="7"/>
      <c r="BK612" s="7"/>
      <c r="BL612" s="7"/>
      <c r="BM612" s="7"/>
    </row>
    <row r="613" spans="1:65" ht="15.5"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c r="AX613" s="7"/>
      <c r="AY613" s="7"/>
      <c r="AZ613" s="7"/>
      <c r="BA613" s="7"/>
      <c r="BB613" s="7"/>
      <c r="BC613" s="7"/>
      <c r="BD613" s="7"/>
      <c r="BE613" s="7"/>
      <c r="BF613" s="7"/>
      <c r="BG613" s="7"/>
      <c r="BH613" s="7"/>
      <c r="BI613" s="7"/>
      <c r="BJ613" s="7"/>
      <c r="BK613" s="7"/>
      <c r="BL613" s="7"/>
      <c r="BM613" s="7"/>
    </row>
    <row r="614" spans="1:65" ht="15.5"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c r="AX614" s="7"/>
      <c r="AY614" s="7"/>
      <c r="AZ614" s="7"/>
      <c r="BA614" s="7"/>
      <c r="BB614" s="7"/>
      <c r="BC614" s="7"/>
      <c r="BD614" s="7"/>
      <c r="BE614" s="7"/>
      <c r="BF614" s="7"/>
      <c r="BG614" s="7"/>
      <c r="BH614" s="7"/>
      <c r="BI614" s="7"/>
      <c r="BJ614" s="7"/>
      <c r="BK614" s="7"/>
      <c r="BL614" s="7"/>
      <c r="BM614" s="7"/>
    </row>
    <row r="615" spans="1:65" ht="15.5"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c r="AX615" s="7"/>
      <c r="AY615" s="7"/>
      <c r="AZ615" s="7"/>
      <c r="BA615" s="7"/>
      <c r="BB615" s="7"/>
      <c r="BC615" s="7"/>
      <c r="BD615" s="7"/>
      <c r="BE615" s="7"/>
      <c r="BF615" s="7"/>
      <c r="BG615" s="7"/>
      <c r="BH615" s="7"/>
      <c r="BI615" s="7"/>
      <c r="BJ615" s="7"/>
      <c r="BK615" s="7"/>
      <c r="BL615" s="7"/>
      <c r="BM615" s="7"/>
    </row>
    <row r="616" spans="1:65" ht="15.5"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c r="AX616" s="7"/>
      <c r="AY616" s="7"/>
      <c r="AZ616" s="7"/>
      <c r="BA616" s="7"/>
      <c r="BB616" s="7"/>
      <c r="BC616" s="7"/>
      <c r="BD616" s="7"/>
      <c r="BE616" s="7"/>
      <c r="BF616" s="7"/>
      <c r="BG616" s="7"/>
      <c r="BH616" s="7"/>
      <c r="BI616" s="7"/>
      <c r="BJ616" s="7"/>
      <c r="BK616" s="7"/>
      <c r="BL616" s="7"/>
      <c r="BM616" s="7"/>
    </row>
    <row r="617" spans="1:65" ht="15.5"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c r="AX617" s="7"/>
      <c r="AY617" s="7"/>
      <c r="AZ617" s="7"/>
      <c r="BA617" s="7"/>
      <c r="BB617" s="7"/>
      <c r="BC617" s="7"/>
      <c r="BD617" s="7"/>
      <c r="BE617" s="7"/>
      <c r="BF617" s="7"/>
      <c r="BG617" s="7"/>
      <c r="BH617" s="7"/>
      <c r="BI617" s="7"/>
      <c r="BJ617" s="7"/>
      <c r="BK617" s="7"/>
      <c r="BL617" s="7"/>
      <c r="BM617" s="7"/>
    </row>
    <row r="618" spans="1:65" ht="15.5"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c r="AX618" s="7"/>
      <c r="AY618" s="7"/>
      <c r="AZ618" s="7"/>
      <c r="BA618" s="7"/>
      <c r="BB618" s="7"/>
      <c r="BC618" s="7"/>
      <c r="BD618" s="7"/>
      <c r="BE618" s="7"/>
      <c r="BF618" s="7"/>
      <c r="BG618" s="7"/>
      <c r="BH618" s="7"/>
      <c r="BI618" s="7"/>
      <c r="BJ618" s="7"/>
      <c r="BK618" s="7"/>
      <c r="BL618" s="7"/>
      <c r="BM618" s="7"/>
    </row>
    <row r="619" spans="1:65" ht="15.5"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c r="AX619" s="7"/>
      <c r="AY619" s="7"/>
      <c r="AZ619" s="7"/>
      <c r="BA619" s="7"/>
      <c r="BB619" s="7"/>
      <c r="BC619" s="7"/>
      <c r="BD619" s="7"/>
      <c r="BE619" s="7"/>
      <c r="BF619" s="7"/>
      <c r="BG619" s="7"/>
      <c r="BH619" s="7"/>
      <c r="BI619" s="7"/>
      <c r="BJ619" s="7"/>
      <c r="BK619" s="7"/>
      <c r="BL619" s="7"/>
      <c r="BM619" s="7"/>
    </row>
    <row r="620" spans="1:65" ht="15.5"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c r="AX620" s="7"/>
      <c r="AY620" s="7"/>
      <c r="AZ620" s="7"/>
      <c r="BA620" s="7"/>
      <c r="BB620" s="7"/>
      <c r="BC620" s="7"/>
      <c r="BD620" s="7"/>
      <c r="BE620" s="7"/>
      <c r="BF620" s="7"/>
      <c r="BG620" s="7"/>
      <c r="BH620" s="7"/>
      <c r="BI620" s="7"/>
      <c r="BJ620" s="7"/>
      <c r="BK620" s="7"/>
      <c r="BL620" s="7"/>
      <c r="BM620" s="7"/>
    </row>
    <row r="621" spans="1:65" ht="15.5"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c r="AX621" s="7"/>
      <c r="AY621" s="7"/>
      <c r="AZ621" s="7"/>
      <c r="BA621" s="7"/>
      <c r="BB621" s="7"/>
      <c r="BC621" s="7"/>
      <c r="BD621" s="7"/>
      <c r="BE621" s="7"/>
      <c r="BF621" s="7"/>
      <c r="BG621" s="7"/>
      <c r="BH621" s="7"/>
      <c r="BI621" s="7"/>
      <c r="BJ621" s="7"/>
      <c r="BK621" s="7"/>
      <c r="BL621" s="7"/>
      <c r="BM621" s="7"/>
    </row>
    <row r="622" spans="1:65" ht="15.5"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c r="AX622" s="7"/>
      <c r="AY622" s="7"/>
      <c r="AZ622" s="7"/>
      <c r="BA622" s="7"/>
      <c r="BB622" s="7"/>
      <c r="BC622" s="7"/>
      <c r="BD622" s="7"/>
      <c r="BE622" s="7"/>
      <c r="BF622" s="7"/>
      <c r="BG622" s="7"/>
      <c r="BH622" s="7"/>
      <c r="BI622" s="7"/>
      <c r="BJ622" s="7"/>
      <c r="BK622" s="7"/>
      <c r="BL622" s="7"/>
      <c r="BM622" s="7"/>
    </row>
    <row r="623" spans="1:65" ht="15.5"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c r="AX623" s="7"/>
      <c r="AY623" s="7"/>
      <c r="AZ623" s="7"/>
      <c r="BA623" s="7"/>
      <c r="BB623" s="7"/>
      <c r="BC623" s="7"/>
      <c r="BD623" s="7"/>
      <c r="BE623" s="7"/>
      <c r="BF623" s="7"/>
      <c r="BG623" s="7"/>
      <c r="BH623" s="7"/>
      <c r="BI623" s="7"/>
      <c r="BJ623" s="7"/>
      <c r="BK623" s="7"/>
      <c r="BL623" s="7"/>
      <c r="BM623" s="7"/>
    </row>
    <row r="624" spans="1:65" ht="15.5"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c r="AX624" s="7"/>
      <c r="AY624" s="7"/>
      <c r="AZ624" s="7"/>
      <c r="BA624" s="7"/>
      <c r="BB624" s="7"/>
      <c r="BC624" s="7"/>
      <c r="BD624" s="7"/>
      <c r="BE624" s="7"/>
      <c r="BF624" s="7"/>
      <c r="BG624" s="7"/>
      <c r="BH624" s="7"/>
      <c r="BI624" s="7"/>
      <c r="BJ624" s="7"/>
      <c r="BK624" s="7"/>
      <c r="BL624" s="7"/>
      <c r="BM624" s="7"/>
    </row>
    <row r="625" spans="1:65" ht="15.5"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c r="AX625" s="7"/>
      <c r="AY625" s="7"/>
      <c r="AZ625" s="7"/>
      <c r="BA625" s="7"/>
      <c r="BB625" s="7"/>
      <c r="BC625" s="7"/>
      <c r="BD625" s="7"/>
      <c r="BE625" s="7"/>
      <c r="BF625" s="7"/>
      <c r="BG625" s="7"/>
      <c r="BH625" s="7"/>
      <c r="BI625" s="7"/>
      <c r="BJ625" s="7"/>
      <c r="BK625" s="7"/>
      <c r="BL625" s="7"/>
      <c r="BM625" s="7"/>
    </row>
    <row r="626" spans="1:65" ht="15.5"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c r="AX626" s="7"/>
      <c r="AY626" s="7"/>
      <c r="AZ626" s="7"/>
      <c r="BA626" s="7"/>
      <c r="BB626" s="7"/>
      <c r="BC626" s="7"/>
      <c r="BD626" s="7"/>
      <c r="BE626" s="7"/>
      <c r="BF626" s="7"/>
      <c r="BG626" s="7"/>
      <c r="BH626" s="7"/>
      <c r="BI626" s="7"/>
      <c r="BJ626" s="7"/>
      <c r="BK626" s="7"/>
      <c r="BL626" s="7"/>
      <c r="BM626" s="7"/>
    </row>
    <row r="627" spans="1:65" ht="15.5"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c r="AX627" s="7"/>
      <c r="AY627" s="7"/>
      <c r="AZ627" s="7"/>
      <c r="BA627" s="7"/>
      <c r="BB627" s="7"/>
      <c r="BC627" s="7"/>
      <c r="BD627" s="7"/>
      <c r="BE627" s="7"/>
      <c r="BF627" s="7"/>
      <c r="BG627" s="7"/>
      <c r="BH627" s="7"/>
      <c r="BI627" s="7"/>
      <c r="BJ627" s="7"/>
      <c r="BK627" s="7"/>
      <c r="BL627" s="7"/>
      <c r="BM627" s="7"/>
    </row>
    <row r="628" spans="1:65" ht="15.5"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c r="AX628" s="7"/>
      <c r="AY628" s="7"/>
      <c r="AZ628" s="7"/>
      <c r="BA628" s="7"/>
      <c r="BB628" s="7"/>
      <c r="BC628" s="7"/>
      <c r="BD628" s="7"/>
      <c r="BE628" s="7"/>
      <c r="BF628" s="7"/>
      <c r="BG628" s="7"/>
      <c r="BH628" s="7"/>
      <c r="BI628" s="7"/>
      <c r="BJ628" s="7"/>
      <c r="BK628" s="7"/>
      <c r="BL628" s="7"/>
      <c r="BM628" s="7"/>
    </row>
    <row r="629" spans="1:65" ht="15.5"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c r="AX629" s="7"/>
      <c r="AY629" s="7"/>
      <c r="AZ629" s="7"/>
      <c r="BA629" s="7"/>
      <c r="BB629" s="7"/>
      <c r="BC629" s="7"/>
      <c r="BD629" s="7"/>
      <c r="BE629" s="7"/>
      <c r="BF629" s="7"/>
      <c r="BG629" s="7"/>
      <c r="BH629" s="7"/>
      <c r="BI629" s="7"/>
      <c r="BJ629" s="7"/>
      <c r="BK629" s="7"/>
      <c r="BL629" s="7"/>
      <c r="BM629" s="7"/>
    </row>
    <row r="630" spans="1:65" ht="15.5"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c r="AX630" s="7"/>
      <c r="AY630" s="7"/>
      <c r="AZ630" s="7"/>
      <c r="BA630" s="7"/>
      <c r="BB630" s="7"/>
      <c r="BC630" s="7"/>
      <c r="BD630" s="7"/>
      <c r="BE630" s="7"/>
      <c r="BF630" s="7"/>
      <c r="BG630" s="7"/>
      <c r="BH630" s="7"/>
      <c r="BI630" s="7"/>
      <c r="BJ630" s="7"/>
      <c r="BK630" s="7"/>
      <c r="BL630" s="7"/>
      <c r="BM630" s="7"/>
    </row>
    <row r="631" spans="1:65" ht="15.5"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c r="AX631" s="7"/>
      <c r="AY631" s="7"/>
      <c r="AZ631" s="7"/>
      <c r="BA631" s="7"/>
      <c r="BB631" s="7"/>
      <c r="BC631" s="7"/>
      <c r="BD631" s="7"/>
      <c r="BE631" s="7"/>
      <c r="BF631" s="7"/>
      <c r="BG631" s="7"/>
      <c r="BH631" s="7"/>
      <c r="BI631" s="7"/>
      <c r="BJ631" s="7"/>
      <c r="BK631" s="7"/>
      <c r="BL631" s="7"/>
      <c r="BM631" s="7"/>
    </row>
    <row r="632" spans="1:65" ht="15.5"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c r="AX632" s="7"/>
      <c r="AY632" s="7"/>
      <c r="AZ632" s="7"/>
      <c r="BA632" s="7"/>
      <c r="BB632" s="7"/>
      <c r="BC632" s="7"/>
      <c r="BD632" s="7"/>
      <c r="BE632" s="7"/>
      <c r="BF632" s="7"/>
      <c r="BG632" s="7"/>
      <c r="BH632" s="7"/>
      <c r="BI632" s="7"/>
      <c r="BJ632" s="7"/>
      <c r="BK632" s="7"/>
      <c r="BL632" s="7"/>
      <c r="BM632" s="7"/>
    </row>
    <row r="633" spans="1:65" ht="15.5"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c r="AX633" s="7"/>
      <c r="AY633" s="7"/>
      <c r="AZ633" s="7"/>
      <c r="BA633" s="7"/>
      <c r="BB633" s="7"/>
      <c r="BC633" s="7"/>
      <c r="BD633" s="7"/>
      <c r="BE633" s="7"/>
      <c r="BF633" s="7"/>
      <c r="BG633" s="7"/>
      <c r="BH633" s="7"/>
      <c r="BI633" s="7"/>
      <c r="BJ633" s="7"/>
      <c r="BK633" s="7"/>
      <c r="BL633" s="7"/>
      <c r="BM633" s="7"/>
    </row>
    <row r="634" spans="1:65" ht="15.5"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c r="AX634" s="7"/>
      <c r="AY634" s="7"/>
      <c r="AZ634" s="7"/>
      <c r="BA634" s="7"/>
      <c r="BB634" s="7"/>
      <c r="BC634" s="7"/>
      <c r="BD634" s="7"/>
      <c r="BE634" s="7"/>
      <c r="BF634" s="7"/>
      <c r="BG634" s="7"/>
      <c r="BH634" s="7"/>
      <c r="BI634" s="7"/>
      <c r="BJ634" s="7"/>
      <c r="BK634" s="7"/>
      <c r="BL634" s="7"/>
      <c r="BM634" s="7"/>
    </row>
    <row r="635" spans="1:65" ht="15.5"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c r="AX635" s="7"/>
      <c r="AY635" s="7"/>
      <c r="AZ635" s="7"/>
      <c r="BA635" s="7"/>
      <c r="BB635" s="7"/>
      <c r="BC635" s="7"/>
      <c r="BD635" s="7"/>
      <c r="BE635" s="7"/>
      <c r="BF635" s="7"/>
      <c r="BG635" s="7"/>
      <c r="BH635" s="7"/>
      <c r="BI635" s="7"/>
      <c r="BJ635" s="7"/>
      <c r="BK635" s="7"/>
      <c r="BL635" s="7"/>
      <c r="BM635" s="7"/>
    </row>
    <row r="636" spans="1:65" ht="15.5"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c r="AX636" s="7"/>
      <c r="AY636" s="7"/>
      <c r="AZ636" s="7"/>
      <c r="BA636" s="7"/>
      <c r="BB636" s="7"/>
      <c r="BC636" s="7"/>
      <c r="BD636" s="7"/>
      <c r="BE636" s="7"/>
      <c r="BF636" s="7"/>
      <c r="BG636" s="7"/>
      <c r="BH636" s="7"/>
      <c r="BI636" s="7"/>
      <c r="BJ636" s="7"/>
      <c r="BK636" s="7"/>
      <c r="BL636" s="7"/>
      <c r="BM636" s="7"/>
    </row>
    <row r="637" spans="1:65" ht="15.5"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c r="AX637" s="7"/>
      <c r="AY637" s="7"/>
      <c r="AZ637" s="7"/>
      <c r="BA637" s="7"/>
      <c r="BB637" s="7"/>
      <c r="BC637" s="7"/>
      <c r="BD637" s="7"/>
      <c r="BE637" s="7"/>
      <c r="BF637" s="7"/>
      <c r="BG637" s="7"/>
      <c r="BH637" s="7"/>
      <c r="BI637" s="7"/>
      <c r="BJ637" s="7"/>
      <c r="BK637" s="7"/>
      <c r="BL637" s="7"/>
      <c r="BM637" s="7"/>
    </row>
    <row r="638" spans="1:65" ht="15.5"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c r="AX638" s="7"/>
      <c r="AY638" s="7"/>
      <c r="AZ638" s="7"/>
      <c r="BA638" s="7"/>
      <c r="BB638" s="7"/>
      <c r="BC638" s="7"/>
      <c r="BD638" s="7"/>
      <c r="BE638" s="7"/>
      <c r="BF638" s="7"/>
      <c r="BG638" s="7"/>
      <c r="BH638" s="7"/>
      <c r="BI638" s="7"/>
      <c r="BJ638" s="7"/>
      <c r="BK638" s="7"/>
      <c r="BL638" s="7"/>
      <c r="BM638" s="7"/>
    </row>
    <row r="639" spans="1:65" ht="15.5"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c r="AX639" s="7"/>
      <c r="AY639" s="7"/>
      <c r="AZ639" s="7"/>
      <c r="BA639" s="7"/>
      <c r="BB639" s="7"/>
      <c r="BC639" s="7"/>
      <c r="BD639" s="7"/>
      <c r="BE639" s="7"/>
      <c r="BF639" s="7"/>
      <c r="BG639" s="7"/>
      <c r="BH639" s="7"/>
      <c r="BI639" s="7"/>
      <c r="BJ639" s="7"/>
      <c r="BK639" s="7"/>
      <c r="BL639" s="7"/>
      <c r="BM639" s="7"/>
    </row>
    <row r="640" spans="1:65" ht="15.5"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c r="AX640" s="7"/>
      <c r="AY640" s="7"/>
      <c r="AZ640" s="7"/>
      <c r="BA640" s="7"/>
      <c r="BB640" s="7"/>
      <c r="BC640" s="7"/>
      <c r="BD640" s="7"/>
      <c r="BE640" s="7"/>
      <c r="BF640" s="7"/>
      <c r="BG640" s="7"/>
      <c r="BH640" s="7"/>
      <c r="BI640" s="7"/>
      <c r="BJ640" s="7"/>
      <c r="BK640" s="7"/>
      <c r="BL640" s="7"/>
      <c r="BM640" s="7"/>
    </row>
    <row r="641" spans="1:65" ht="15.5"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c r="AX641" s="7"/>
      <c r="AY641" s="7"/>
      <c r="AZ641" s="7"/>
      <c r="BA641" s="7"/>
      <c r="BB641" s="7"/>
      <c r="BC641" s="7"/>
      <c r="BD641" s="7"/>
      <c r="BE641" s="7"/>
      <c r="BF641" s="7"/>
      <c r="BG641" s="7"/>
      <c r="BH641" s="7"/>
      <c r="BI641" s="7"/>
      <c r="BJ641" s="7"/>
      <c r="BK641" s="7"/>
      <c r="BL641" s="7"/>
      <c r="BM641" s="7"/>
    </row>
    <row r="642" spans="1:65" ht="15.5"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c r="AX642" s="7"/>
      <c r="AY642" s="7"/>
      <c r="AZ642" s="7"/>
      <c r="BA642" s="7"/>
      <c r="BB642" s="7"/>
      <c r="BC642" s="7"/>
      <c r="BD642" s="7"/>
      <c r="BE642" s="7"/>
      <c r="BF642" s="7"/>
      <c r="BG642" s="7"/>
      <c r="BH642" s="7"/>
      <c r="BI642" s="7"/>
      <c r="BJ642" s="7"/>
      <c r="BK642" s="7"/>
      <c r="BL642" s="7"/>
      <c r="BM642" s="7"/>
    </row>
    <row r="643" spans="1:65" ht="15.5"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c r="AX643" s="7"/>
      <c r="AY643" s="7"/>
      <c r="AZ643" s="7"/>
      <c r="BA643" s="7"/>
      <c r="BB643" s="7"/>
      <c r="BC643" s="7"/>
      <c r="BD643" s="7"/>
      <c r="BE643" s="7"/>
      <c r="BF643" s="7"/>
      <c r="BG643" s="7"/>
      <c r="BH643" s="7"/>
      <c r="BI643" s="7"/>
      <c r="BJ643" s="7"/>
      <c r="BK643" s="7"/>
      <c r="BL643" s="7"/>
      <c r="BM643" s="7"/>
    </row>
    <row r="644" spans="1:65" ht="15.5"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c r="AX644" s="7"/>
      <c r="AY644" s="7"/>
      <c r="AZ644" s="7"/>
      <c r="BA644" s="7"/>
      <c r="BB644" s="7"/>
      <c r="BC644" s="7"/>
      <c r="BD644" s="7"/>
      <c r="BE644" s="7"/>
      <c r="BF644" s="7"/>
      <c r="BG644" s="7"/>
      <c r="BH644" s="7"/>
      <c r="BI644" s="7"/>
      <c r="BJ644" s="7"/>
      <c r="BK644" s="7"/>
      <c r="BL644" s="7"/>
      <c r="BM644" s="7"/>
    </row>
    <row r="645" spans="1:65" ht="15.5"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c r="AX645" s="7"/>
      <c r="AY645" s="7"/>
      <c r="AZ645" s="7"/>
      <c r="BA645" s="7"/>
      <c r="BB645" s="7"/>
      <c r="BC645" s="7"/>
      <c r="BD645" s="7"/>
      <c r="BE645" s="7"/>
      <c r="BF645" s="7"/>
      <c r="BG645" s="7"/>
      <c r="BH645" s="7"/>
      <c r="BI645" s="7"/>
      <c r="BJ645" s="7"/>
      <c r="BK645" s="7"/>
      <c r="BL645" s="7"/>
      <c r="BM645" s="7"/>
    </row>
    <row r="646" spans="1:65" ht="15.5"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c r="AX646" s="7"/>
      <c r="AY646" s="7"/>
      <c r="AZ646" s="7"/>
      <c r="BA646" s="7"/>
      <c r="BB646" s="7"/>
      <c r="BC646" s="7"/>
      <c r="BD646" s="7"/>
      <c r="BE646" s="7"/>
      <c r="BF646" s="7"/>
      <c r="BG646" s="7"/>
      <c r="BH646" s="7"/>
      <c r="BI646" s="7"/>
      <c r="BJ646" s="7"/>
      <c r="BK646" s="7"/>
      <c r="BL646" s="7"/>
      <c r="BM646" s="7"/>
    </row>
    <row r="647" spans="1:65" ht="15.5"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c r="AX647" s="7"/>
      <c r="AY647" s="7"/>
      <c r="AZ647" s="7"/>
      <c r="BA647" s="7"/>
      <c r="BB647" s="7"/>
      <c r="BC647" s="7"/>
      <c r="BD647" s="7"/>
      <c r="BE647" s="7"/>
      <c r="BF647" s="7"/>
      <c r="BG647" s="7"/>
      <c r="BH647" s="7"/>
      <c r="BI647" s="7"/>
      <c r="BJ647" s="7"/>
      <c r="BK647" s="7"/>
      <c r="BL647" s="7"/>
      <c r="BM647" s="7"/>
    </row>
    <row r="648" spans="1:65" ht="15.5"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c r="AX648" s="7"/>
      <c r="AY648" s="7"/>
      <c r="AZ648" s="7"/>
      <c r="BA648" s="7"/>
      <c r="BB648" s="7"/>
      <c r="BC648" s="7"/>
      <c r="BD648" s="7"/>
      <c r="BE648" s="7"/>
      <c r="BF648" s="7"/>
      <c r="BG648" s="7"/>
      <c r="BH648" s="7"/>
      <c r="BI648" s="7"/>
      <c r="BJ648" s="7"/>
      <c r="BK648" s="7"/>
      <c r="BL648" s="7"/>
      <c r="BM648" s="7"/>
    </row>
    <row r="649" spans="1:65" ht="15.5"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c r="AX649" s="7"/>
      <c r="AY649" s="7"/>
      <c r="AZ649" s="7"/>
      <c r="BA649" s="7"/>
      <c r="BB649" s="7"/>
      <c r="BC649" s="7"/>
      <c r="BD649" s="7"/>
      <c r="BE649" s="7"/>
      <c r="BF649" s="7"/>
      <c r="BG649" s="7"/>
      <c r="BH649" s="7"/>
      <c r="BI649" s="7"/>
      <c r="BJ649" s="7"/>
      <c r="BK649" s="7"/>
      <c r="BL649" s="7"/>
      <c r="BM649" s="7"/>
    </row>
    <row r="650" spans="1:65" ht="15.5"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c r="AX650" s="7"/>
      <c r="AY650" s="7"/>
      <c r="AZ650" s="7"/>
      <c r="BA650" s="7"/>
      <c r="BB650" s="7"/>
      <c r="BC650" s="7"/>
      <c r="BD650" s="7"/>
      <c r="BE650" s="7"/>
      <c r="BF650" s="7"/>
      <c r="BG650" s="7"/>
      <c r="BH650" s="7"/>
      <c r="BI650" s="7"/>
      <c r="BJ650" s="7"/>
      <c r="BK650" s="7"/>
      <c r="BL650" s="7"/>
      <c r="BM650" s="7"/>
    </row>
    <row r="651" spans="1:65" ht="15.5"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c r="AX651" s="7"/>
      <c r="AY651" s="7"/>
      <c r="AZ651" s="7"/>
      <c r="BA651" s="7"/>
      <c r="BB651" s="7"/>
      <c r="BC651" s="7"/>
      <c r="BD651" s="7"/>
      <c r="BE651" s="7"/>
      <c r="BF651" s="7"/>
      <c r="BG651" s="7"/>
      <c r="BH651" s="7"/>
      <c r="BI651" s="7"/>
      <c r="BJ651" s="7"/>
      <c r="BK651" s="7"/>
      <c r="BL651" s="7"/>
      <c r="BM651" s="7"/>
    </row>
    <row r="652" spans="1:65" ht="15.5"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c r="AX652" s="7"/>
      <c r="AY652" s="7"/>
      <c r="AZ652" s="7"/>
      <c r="BA652" s="7"/>
      <c r="BB652" s="7"/>
      <c r="BC652" s="7"/>
      <c r="BD652" s="7"/>
      <c r="BE652" s="7"/>
      <c r="BF652" s="7"/>
      <c r="BG652" s="7"/>
      <c r="BH652" s="7"/>
      <c r="BI652" s="7"/>
      <c r="BJ652" s="7"/>
      <c r="BK652" s="7"/>
      <c r="BL652" s="7"/>
      <c r="BM652" s="7"/>
    </row>
    <row r="653" spans="1:65" ht="15.5"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c r="AX653" s="7"/>
      <c r="AY653" s="7"/>
      <c r="AZ653" s="7"/>
      <c r="BA653" s="7"/>
      <c r="BB653" s="7"/>
      <c r="BC653" s="7"/>
      <c r="BD653" s="7"/>
      <c r="BE653" s="7"/>
      <c r="BF653" s="7"/>
      <c r="BG653" s="7"/>
      <c r="BH653" s="7"/>
      <c r="BI653" s="7"/>
      <c r="BJ653" s="7"/>
      <c r="BK653" s="7"/>
      <c r="BL653" s="7"/>
      <c r="BM653" s="7"/>
    </row>
    <row r="654" spans="1:65" ht="15.5"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c r="AX654" s="7"/>
      <c r="AY654" s="7"/>
      <c r="AZ654" s="7"/>
      <c r="BA654" s="7"/>
      <c r="BB654" s="7"/>
      <c r="BC654" s="7"/>
      <c r="BD654" s="7"/>
      <c r="BE654" s="7"/>
      <c r="BF654" s="7"/>
      <c r="BG654" s="7"/>
      <c r="BH654" s="7"/>
      <c r="BI654" s="7"/>
      <c r="BJ654" s="7"/>
      <c r="BK654" s="7"/>
      <c r="BL654" s="7"/>
      <c r="BM654" s="7"/>
    </row>
    <row r="655" spans="1:65" ht="15.5"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c r="BJ655" s="7"/>
      <c r="BK655" s="7"/>
      <c r="BL655" s="7"/>
      <c r="BM655" s="7"/>
    </row>
    <row r="656" spans="1:65" ht="15.5"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c r="BJ656" s="7"/>
      <c r="BK656" s="7"/>
      <c r="BL656" s="7"/>
      <c r="BM656" s="7"/>
    </row>
    <row r="657" spans="1:65" ht="15.5"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c r="AX657" s="7"/>
      <c r="AY657" s="7"/>
      <c r="AZ657" s="7"/>
      <c r="BA657" s="7"/>
      <c r="BB657" s="7"/>
      <c r="BC657" s="7"/>
      <c r="BD657" s="7"/>
      <c r="BE657" s="7"/>
      <c r="BF657" s="7"/>
      <c r="BG657" s="7"/>
      <c r="BH657" s="7"/>
      <c r="BI657" s="7"/>
      <c r="BJ657" s="7"/>
      <c r="BK657" s="7"/>
      <c r="BL657" s="7"/>
      <c r="BM657" s="7"/>
    </row>
    <row r="658" spans="1:65" ht="15.5"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7"/>
      <c r="BJ658" s="7"/>
      <c r="BK658" s="7"/>
      <c r="BL658" s="7"/>
      <c r="BM658" s="7"/>
    </row>
    <row r="659" spans="1:65" ht="15.5"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c r="AX659" s="7"/>
      <c r="AY659" s="7"/>
      <c r="AZ659" s="7"/>
      <c r="BA659" s="7"/>
      <c r="BB659" s="7"/>
      <c r="BC659" s="7"/>
      <c r="BD659" s="7"/>
      <c r="BE659" s="7"/>
      <c r="BF659" s="7"/>
      <c r="BG659" s="7"/>
      <c r="BH659" s="7"/>
      <c r="BI659" s="7"/>
      <c r="BJ659" s="7"/>
      <c r="BK659" s="7"/>
      <c r="BL659" s="7"/>
      <c r="BM659" s="7"/>
    </row>
    <row r="660" spans="1:65" ht="15.5"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c r="AX660" s="7"/>
      <c r="AY660" s="7"/>
      <c r="AZ660" s="7"/>
      <c r="BA660" s="7"/>
      <c r="BB660" s="7"/>
      <c r="BC660" s="7"/>
      <c r="BD660" s="7"/>
      <c r="BE660" s="7"/>
      <c r="BF660" s="7"/>
      <c r="BG660" s="7"/>
      <c r="BH660" s="7"/>
      <c r="BI660" s="7"/>
      <c r="BJ660" s="7"/>
      <c r="BK660" s="7"/>
      <c r="BL660" s="7"/>
      <c r="BM660" s="7"/>
    </row>
    <row r="661" spans="1:65" ht="15.5"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7"/>
      <c r="BJ661" s="7"/>
      <c r="BK661" s="7"/>
      <c r="BL661" s="7"/>
      <c r="BM661" s="7"/>
    </row>
    <row r="662" spans="1:65" ht="15.5"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c r="AX662" s="7"/>
      <c r="AY662" s="7"/>
      <c r="AZ662" s="7"/>
      <c r="BA662" s="7"/>
      <c r="BB662" s="7"/>
      <c r="BC662" s="7"/>
      <c r="BD662" s="7"/>
      <c r="BE662" s="7"/>
      <c r="BF662" s="7"/>
      <c r="BG662" s="7"/>
      <c r="BH662" s="7"/>
      <c r="BI662" s="7"/>
      <c r="BJ662" s="7"/>
      <c r="BK662" s="7"/>
      <c r="BL662" s="7"/>
      <c r="BM662" s="7"/>
    </row>
    <row r="663" spans="1:65" ht="15.5"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c r="AX663" s="7"/>
      <c r="AY663" s="7"/>
      <c r="AZ663" s="7"/>
      <c r="BA663" s="7"/>
      <c r="BB663" s="7"/>
      <c r="BC663" s="7"/>
      <c r="BD663" s="7"/>
      <c r="BE663" s="7"/>
      <c r="BF663" s="7"/>
      <c r="BG663" s="7"/>
      <c r="BH663" s="7"/>
      <c r="BI663" s="7"/>
      <c r="BJ663" s="7"/>
      <c r="BK663" s="7"/>
      <c r="BL663" s="7"/>
      <c r="BM663" s="7"/>
    </row>
    <row r="664" spans="1:65" ht="15.5"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c r="AX664" s="7"/>
      <c r="AY664" s="7"/>
      <c r="AZ664" s="7"/>
      <c r="BA664" s="7"/>
      <c r="BB664" s="7"/>
      <c r="BC664" s="7"/>
      <c r="BD664" s="7"/>
      <c r="BE664" s="7"/>
      <c r="BF664" s="7"/>
      <c r="BG664" s="7"/>
      <c r="BH664" s="7"/>
      <c r="BI664" s="7"/>
      <c r="BJ664" s="7"/>
      <c r="BK664" s="7"/>
      <c r="BL664" s="7"/>
      <c r="BM664" s="7"/>
    </row>
    <row r="665" spans="1:65" ht="15.5"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c r="AX665" s="7"/>
      <c r="AY665" s="7"/>
      <c r="AZ665" s="7"/>
      <c r="BA665" s="7"/>
      <c r="BB665" s="7"/>
      <c r="BC665" s="7"/>
      <c r="BD665" s="7"/>
      <c r="BE665" s="7"/>
      <c r="BF665" s="7"/>
      <c r="BG665" s="7"/>
      <c r="BH665" s="7"/>
      <c r="BI665" s="7"/>
      <c r="BJ665" s="7"/>
      <c r="BK665" s="7"/>
      <c r="BL665" s="7"/>
      <c r="BM665" s="7"/>
    </row>
    <row r="666" spans="1:65" ht="15.5"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c r="AX666" s="7"/>
      <c r="AY666" s="7"/>
      <c r="AZ666" s="7"/>
      <c r="BA666" s="7"/>
      <c r="BB666" s="7"/>
      <c r="BC666" s="7"/>
      <c r="BD666" s="7"/>
      <c r="BE666" s="7"/>
      <c r="BF666" s="7"/>
      <c r="BG666" s="7"/>
      <c r="BH666" s="7"/>
      <c r="BI666" s="7"/>
      <c r="BJ666" s="7"/>
      <c r="BK666" s="7"/>
      <c r="BL666" s="7"/>
      <c r="BM666" s="7"/>
    </row>
    <row r="667" spans="1:65" ht="15.5"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c r="AT667" s="7"/>
      <c r="AU667" s="7"/>
      <c r="AV667" s="7"/>
      <c r="AW667" s="7"/>
      <c r="AX667" s="7"/>
      <c r="AY667" s="7"/>
      <c r="AZ667" s="7"/>
      <c r="BA667" s="7"/>
      <c r="BB667" s="7"/>
      <c r="BC667" s="7"/>
      <c r="BD667" s="7"/>
      <c r="BE667" s="7"/>
      <c r="BF667" s="7"/>
      <c r="BG667" s="7"/>
      <c r="BH667" s="7"/>
      <c r="BI667" s="7"/>
      <c r="BJ667" s="7"/>
      <c r="BK667" s="7"/>
      <c r="BL667" s="7"/>
      <c r="BM667" s="7"/>
    </row>
    <row r="668" spans="1:65" ht="15.5"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c r="AW668" s="7"/>
      <c r="AX668" s="7"/>
      <c r="AY668" s="7"/>
      <c r="AZ668" s="7"/>
      <c r="BA668" s="7"/>
      <c r="BB668" s="7"/>
      <c r="BC668" s="7"/>
      <c r="BD668" s="7"/>
      <c r="BE668" s="7"/>
      <c r="BF668" s="7"/>
      <c r="BG668" s="7"/>
      <c r="BH668" s="7"/>
      <c r="BI668" s="7"/>
      <c r="BJ668" s="7"/>
      <c r="BK668" s="7"/>
      <c r="BL668" s="7"/>
      <c r="BM668" s="7"/>
    </row>
    <row r="669" spans="1:65" ht="15.5"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c r="AX669" s="7"/>
      <c r="AY669" s="7"/>
      <c r="AZ669" s="7"/>
      <c r="BA669" s="7"/>
      <c r="BB669" s="7"/>
      <c r="BC669" s="7"/>
      <c r="BD669" s="7"/>
      <c r="BE669" s="7"/>
      <c r="BF669" s="7"/>
      <c r="BG669" s="7"/>
      <c r="BH669" s="7"/>
      <c r="BI669" s="7"/>
      <c r="BJ669" s="7"/>
      <c r="BK669" s="7"/>
      <c r="BL669" s="7"/>
      <c r="BM669" s="7"/>
    </row>
    <row r="670" spans="1:65" ht="15.5"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c r="AW670" s="7"/>
      <c r="AX670" s="7"/>
      <c r="AY670" s="7"/>
      <c r="AZ670" s="7"/>
      <c r="BA670" s="7"/>
      <c r="BB670" s="7"/>
      <c r="BC670" s="7"/>
      <c r="BD670" s="7"/>
      <c r="BE670" s="7"/>
      <c r="BF670" s="7"/>
      <c r="BG670" s="7"/>
      <c r="BH670" s="7"/>
      <c r="BI670" s="7"/>
      <c r="BJ670" s="7"/>
      <c r="BK670" s="7"/>
      <c r="BL670" s="7"/>
      <c r="BM670" s="7"/>
    </row>
    <row r="671" spans="1:65" ht="15.5"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c r="AT671" s="7"/>
      <c r="AU671" s="7"/>
      <c r="AV671" s="7"/>
      <c r="AW671" s="7"/>
      <c r="AX671" s="7"/>
      <c r="AY671" s="7"/>
      <c r="AZ671" s="7"/>
      <c r="BA671" s="7"/>
      <c r="BB671" s="7"/>
      <c r="BC671" s="7"/>
      <c r="BD671" s="7"/>
      <c r="BE671" s="7"/>
      <c r="BF671" s="7"/>
      <c r="BG671" s="7"/>
      <c r="BH671" s="7"/>
      <c r="BI671" s="7"/>
      <c r="BJ671" s="7"/>
      <c r="BK671" s="7"/>
      <c r="BL671" s="7"/>
      <c r="BM671" s="7"/>
    </row>
    <row r="672" spans="1:65" ht="15.5"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c r="AT672" s="7"/>
      <c r="AU672" s="7"/>
      <c r="AV672" s="7"/>
      <c r="AW672" s="7"/>
      <c r="AX672" s="7"/>
      <c r="AY672" s="7"/>
      <c r="AZ672" s="7"/>
      <c r="BA672" s="7"/>
      <c r="BB672" s="7"/>
      <c r="BC672" s="7"/>
      <c r="BD672" s="7"/>
      <c r="BE672" s="7"/>
      <c r="BF672" s="7"/>
      <c r="BG672" s="7"/>
      <c r="BH672" s="7"/>
      <c r="BI672" s="7"/>
      <c r="BJ672" s="7"/>
      <c r="BK672" s="7"/>
      <c r="BL672" s="7"/>
      <c r="BM672" s="7"/>
    </row>
    <row r="673" spans="1:65" ht="15.5"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c r="AT673" s="7"/>
      <c r="AU673" s="7"/>
      <c r="AV673" s="7"/>
      <c r="AW673" s="7"/>
      <c r="AX673" s="7"/>
      <c r="AY673" s="7"/>
      <c r="AZ673" s="7"/>
      <c r="BA673" s="7"/>
      <c r="BB673" s="7"/>
      <c r="BC673" s="7"/>
      <c r="BD673" s="7"/>
      <c r="BE673" s="7"/>
      <c r="BF673" s="7"/>
      <c r="BG673" s="7"/>
      <c r="BH673" s="7"/>
      <c r="BI673" s="7"/>
      <c r="BJ673" s="7"/>
      <c r="BK673" s="7"/>
      <c r="BL673" s="7"/>
      <c r="BM673" s="7"/>
    </row>
    <row r="674" spans="1:65" ht="15.5"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c r="AT674" s="7"/>
      <c r="AU674" s="7"/>
      <c r="AV674" s="7"/>
      <c r="AW674" s="7"/>
      <c r="AX674" s="7"/>
      <c r="AY674" s="7"/>
      <c r="AZ674" s="7"/>
      <c r="BA674" s="7"/>
      <c r="BB674" s="7"/>
      <c r="BC674" s="7"/>
      <c r="BD674" s="7"/>
      <c r="BE674" s="7"/>
      <c r="BF674" s="7"/>
      <c r="BG674" s="7"/>
      <c r="BH674" s="7"/>
      <c r="BI674" s="7"/>
      <c r="BJ674" s="7"/>
      <c r="BK674" s="7"/>
      <c r="BL674" s="7"/>
      <c r="BM674" s="7"/>
    </row>
    <row r="675" spans="1:65" ht="15.5"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c r="AT675" s="7"/>
      <c r="AU675" s="7"/>
      <c r="AV675" s="7"/>
      <c r="AW675" s="7"/>
      <c r="AX675" s="7"/>
      <c r="AY675" s="7"/>
      <c r="AZ675" s="7"/>
      <c r="BA675" s="7"/>
      <c r="BB675" s="7"/>
      <c r="BC675" s="7"/>
      <c r="BD675" s="7"/>
      <c r="BE675" s="7"/>
      <c r="BF675" s="7"/>
      <c r="BG675" s="7"/>
      <c r="BH675" s="7"/>
      <c r="BI675" s="7"/>
      <c r="BJ675" s="7"/>
      <c r="BK675" s="7"/>
      <c r="BL675" s="7"/>
      <c r="BM675" s="7"/>
    </row>
    <row r="676" spans="1:65" ht="15.5"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c r="AW676" s="7"/>
      <c r="AX676" s="7"/>
      <c r="AY676" s="7"/>
      <c r="AZ676" s="7"/>
      <c r="BA676" s="7"/>
      <c r="BB676" s="7"/>
      <c r="BC676" s="7"/>
      <c r="BD676" s="7"/>
      <c r="BE676" s="7"/>
      <c r="BF676" s="7"/>
      <c r="BG676" s="7"/>
      <c r="BH676" s="7"/>
      <c r="BI676" s="7"/>
      <c r="BJ676" s="7"/>
      <c r="BK676" s="7"/>
      <c r="BL676" s="7"/>
      <c r="BM676" s="7"/>
    </row>
    <row r="677" spans="1:65" ht="15.5"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c r="AT677" s="7"/>
      <c r="AU677" s="7"/>
      <c r="AV677" s="7"/>
      <c r="AW677" s="7"/>
      <c r="AX677" s="7"/>
      <c r="AY677" s="7"/>
      <c r="AZ677" s="7"/>
      <c r="BA677" s="7"/>
      <c r="BB677" s="7"/>
      <c r="BC677" s="7"/>
      <c r="BD677" s="7"/>
      <c r="BE677" s="7"/>
      <c r="BF677" s="7"/>
      <c r="BG677" s="7"/>
      <c r="BH677" s="7"/>
      <c r="BI677" s="7"/>
      <c r="BJ677" s="7"/>
      <c r="BK677" s="7"/>
      <c r="BL677" s="7"/>
      <c r="BM677" s="7"/>
    </row>
    <row r="678" spans="1:65" ht="15.5"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c r="AW678" s="7"/>
      <c r="AX678" s="7"/>
      <c r="AY678" s="7"/>
      <c r="AZ678" s="7"/>
      <c r="BA678" s="7"/>
      <c r="BB678" s="7"/>
      <c r="BC678" s="7"/>
      <c r="BD678" s="7"/>
      <c r="BE678" s="7"/>
      <c r="BF678" s="7"/>
      <c r="BG678" s="7"/>
      <c r="BH678" s="7"/>
      <c r="BI678" s="7"/>
      <c r="BJ678" s="7"/>
      <c r="BK678" s="7"/>
      <c r="BL678" s="7"/>
      <c r="BM678" s="7"/>
    </row>
    <row r="679" spans="1:65" ht="15.5"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c r="AX679" s="7"/>
      <c r="AY679" s="7"/>
      <c r="AZ679" s="7"/>
      <c r="BA679" s="7"/>
      <c r="BB679" s="7"/>
      <c r="BC679" s="7"/>
      <c r="BD679" s="7"/>
      <c r="BE679" s="7"/>
      <c r="BF679" s="7"/>
      <c r="BG679" s="7"/>
      <c r="BH679" s="7"/>
      <c r="BI679" s="7"/>
      <c r="BJ679" s="7"/>
      <c r="BK679" s="7"/>
      <c r="BL679" s="7"/>
      <c r="BM679" s="7"/>
    </row>
    <row r="680" spans="1:65" ht="15.5"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c r="AW680" s="7"/>
      <c r="AX680" s="7"/>
      <c r="AY680" s="7"/>
      <c r="AZ680" s="7"/>
      <c r="BA680" s="7"/>
      <c r="BB680" s="7"/>
      <c r="BC680" s="7"/>
      <c r="BD680" s="7"/>
      <c r="BE680" s="7"/>
      <c r="BF680" s="7"/>
      <c r="BG680" s="7"/>
      <c r="BH680" s="7"/>
      <c r="BI680" s="7"/>
      <c r="BJ680" s="7"/>
      <c r="BK680" s="7"/>
      <c r="BL680" s="7"/>
      <c r="BM680" s="7"/>
    </row>
    <row r="681" spans="1:65" ht="15.5"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c r="AT681" s="7"/>
      <c r="AU681" s="7"/>
      <c r="AV681" s="7"/>
      <c r="AW681" s="7"/>
      <c r="AX681" s="7"/>
      <c r="AY681" s="7"/>
      <c r="AZ681" s="7"/>
      <c r="BA681" s="7"/>
      <c r="BB681" s="7"/>
      <c r="BC681" s="7"/>
      <c r="BD681" s="7"/>
      <c r="BE681" s="7"/>
      <c r="BF681" s="7"/>
      <c r="BG681" s="7"/>
      <c r="BH681" s="7"/>
      <c r="BI681" s="7"/>
      <c r="BJ681" s="7"/>
      <c r="BK681" s="7"/>
      <c r="BL681" s="7"/>
      <c r="BM681" s="7"/>
    </row>
    <row r="682" spans="1:65" ht="15.5"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c r="AX682" s="7"/>
      <c r="AY682" s="7"/>
      <c r="AZ682" s="7"/>
      <c r="BA682" s="7"/>
      <c r="BB682" s="7"/>
      <c r="BC682" s="7"/>
      <c r="BD682" s="7"/>
      <c r="BE682" s="7"/>
      <c r="BF682" s="7"/>
      <c r="BG682" s="7"/>
      <c r="BH682" s="7"/>
      <c r="BI682" s="7"/>
      <c r="BJ682" s="7"/>
      <c r="BK682" s="7"/>
      <c r="BL682" s="7"/>
      <c r="BM682" s="7"/>
    </row>
    <row r="683" spans="1:65" ht="15.5"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c r="AT683" s="7"/>
      <c r="AU683" s="7"/>
      <c r="AV683" s="7"/>
      <c r="AW683" s="7"/>
      <c r="AX683" s="7"/>
      <c r="AY683" s="7"/>
      <c r="AZ683" s="7"/>
      <c r="BA683" s="7"/>
      <c r="BB683" s="7"/>
      <c r="BC683" s="7"/>
      <c r="BD683" s="7"/>
      <c r="BE683" s="7"/>
      <c r="BF683" s="7"/>
      <c r="BG683" s="7"/>
      <c r="BH683" s="7"/>
      <c r="BI683" s="7"/>
      <c r="BJ683" s="7"/>
      <c r="BK683" s="7"/>
      <c r="BL683" s="7"/>
      <c r="BM683" s="7"/>
    </row>
    <row r="684" spans="1:65" ht="15.5"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c r="AX684" s="7"/>
      <c r="AY684" s="7"/>
      <c r="AZ684" s="7"/>
      <c r="BA684" s="7"/>
      <c r="BB684" s="7"/>
      <c r="BC684" s="7"/>
      <c r="BD684" s="7"/>
      <c r="BE684" s="7"/>
      <c r="BF684" s="7"/>
      <c r="BG684" s="7"/>
      <c r="BH684" s="7"/>
      <c r="BI684" s="7"/>
      <c r="BJ684" s="7"/>
      <c r="BK684" s="7"/>
      <c r="BL684" s="7"/>
      <c r="BM684" s="7"/>
    </row>
    <row r="685" spans="1:65" ht="15.5"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c r="AX685" s="7"/>
      <c r="AY685" s="7"/>
      <c r="AZ685" s="7"/>
      <c r="BA685" s="7"/>
      <c r="BB685" s="7"/>
      <c r="BC685" s="7"/>
      <c r="BD685" s="7"/>
      <c r="BE685" s="7"/>
      <c r="BF685" s="7"/>
      <c r="BG685" s="7"/>
      <c r="BH685" s="7"/>
      <c r="BI685" s="7"/>
      <c r="BJ685" s="7"/>
      <c r="BK685" s="7"/>
      <c r="BL685" s="7"/>
      <c r="BM685" s="7"/>
    </row>
    <row r="686" spans="1:65" ht="15.5"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c r="AT686" s="7"/>
      <c r="AU686" s="7"/>
      <c r="AV686" s="7"/>
      <c r="AW686" s="7"/>
      <c r="AX686" s="7"/>
      <c r="AY686" s="7"/>
      <c r="AZ686" s="7"/>
      <c r="BA686" s="7"/>
      <c r="BB686" s="7"/>
      <c r="BC686" s="7"/>
      <c r="BD686" s="7"/>
      <c r="BE686" s="7"/>
      <c r="BF686" s="7"/>
      <c r="BG686" s="7"/>
      <c r="BH686" s="7"/>
      <c r="BI686" s="7"/>
      <c r="BJ686" s="7"/>
      <c r="BK686" s="7"/>
      <c r="BL686" s="7"/>
      <c r="BM686" s="7"/>
    </row>
    <row r="687" spans="1:65" ht="15.5"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c r="AT687" s="7"/>
      <c r="AU687" s="7"/>
      <c r="AV687" s="7"/>
      <c r="AW687" s="7"/>
      <c r="AX687" s="7"/>
      <c r="AY687" s="7"/>
      <c r="AZ687" s="7"/>
      <c r="BA687" s="7"/>
      <c r="BB687" s="7"/>
      <c r="BC687" s="7"/>
      <c r="BD687" s="7"/>
      <c r="BE687" s="7"/>
      <c r="BF687" s="7"/>
      <c r="BG687" s="7"/>
      <c r="BH687" s="7"/>
      <c r="BI687" s="7"/>
      <c r="BJ687" s="7"/>
      <c r="BK687" s="7"/>
      <c r="BL687" s="7"/>
      <c r="BM687" s="7"/>
    </row>
    <row r="688" spans="1:65" ht="15.5"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c r="AT688" s="7"/>
      <c r="AU688" s="7"/>
      <c r="AV688" s="7"/>
      <c r="AW688" s="7"/>
      <c r="AX688" s="7"/>
      <c r="AY688" s="7"/>
      <c r="AZ688" s="7"/>
      <c r="BA688" s="7"/>
      <c r="BB688" s="7"/>
      <c r="BC688" s="7"/>
      <c r="BD688" s="7"/>
      <c r="BE688" s="7"/>
      <c r="BF688" s="7"/>
      <c r="BG688" s="7"/>
      <c r="BH688" s="7"/>
      <c r="BI688" s="7"/>
      <c r="BJ688" s="7"/>
      <c r="BK688" s="7"/>
      <c r="BL688" s="7"/>
      <c r="BM688" s="7"/>
    </row>
    <row r="689" spans="1:65" ht="15.5"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c r="AT689" s="7"/>
      <c r="AU689" s="7"/>
      <c r="AV689" s="7"/>
      <c r="AW689" s="7"/>
      <c r="AX689" s="7"/>
      <c r="AY689" s="7"/>
      <c r="AZ689" s="7"/>
      <c r="BA689" s="7"/>
      <c r="BB689" s="7"/>
      <c r="BC689" s="7"/>
      <c r="BD689" s="7"/>
      <c r="BE689" s="7"/>
      <c r="BF689" s="7"/>
      <c r="BG689" s="7"/>
      <c r="BH689" s="7"/>
      <c r="BI689" s="7"/>
      <c r="BJ689" s="7"/>
      <c r="BK689" s="7"/>
      <c r="BL689" s="7"/>
      <c r="BM689" s="7"/>
    </row>
    <row r="690" spans="1:65" ht="15.5"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c r="AT690" s="7"/>
      <c r="AU690" s="7"/>
      <c r="AV690" s="7"/>
      <c r="AW690" s="7"/>
      <c r="AX690" s="7"/>
      <c r="AY690" s="7"/>
      <c r="AZ690" s="7"/>
      <c r="BA690" s="7"/>
      <c r="BB690" s="7"/>
      <c r="BC690" s="7"/>
      <c r="BD690" s="7"/>
      <c r="BE690" s="7"/>
      <c r="BF690" s="7"/>
      <c r="BG690" s="7"/>
      <c r="BH690" s="7"/>
      <c r="BI690" s="7"/>
      <c r="BJ690" s="7"/>
      <c r="BK690" s="7"/>
      <c r="BL690" s="7"/>
      <c r="BM690" s="7"/>
    </row>
    <row r="691" spans="1:65" ht="15.5"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c r="AT691" s="7"/>
      <c r="AU691" s="7"/>
      <c r="AV691" s="7"/>
      <c r="AW691" s="7"/>
      <c r="AX691" s="7"/>
      <c r="AY691" s="7"/>
      <c r="AZ691" s="7"/>
      <c r="BA691" s="7"/>
      <c r="BB691" s="7"/>
      <c r="BC691" s="7"/>
      <c r="BD691" s="7"/>
      <c r="BE691" s="7"/>
      <c r="BF691" s="7"/>
      <c r="BG691" s="7"/>
      <c r="BH691" s="7"/>
      <c r="BI691" s="7"/>
      <c r="BJ691" s="7"/>
      <c r="BK691" s="7"/>
      <c r="BL691" s="7"/>
      <c r="BM691" s="7"/>
    </row>
    <row r="692" spans="1:65" ht="15.5"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c r="AT692" s="7"/>
      <c r="AU692" s="7"/>
      <c r="AV692" s="7"/>
      <c r="AW692" s="7"/>
      <c r="AX692" s="7"/>
      <c r="AY692" s="7"/>
      <c r="AZ692" s="7"/>
      <c r="BA692" s="7"/>
      <c r="BB692" s="7"/>
      <c r="BC692" s="7"/>
      <c r="BD692" s="7"/>
      <c r="BE692" s="7"/>
      <c r="BF692" s="7"/>
      <c r="BG692" s="7"/>
      <c r="BH692" s="7"/>
      <c r="BI692" s="7"/>
      <c r="BJ692" s="7"/>
      <c r="BK692" s="7"/>
      <c r="BL692" s="7"/>
      <c r="BM692" s="7"/>
    </row>
    <row r="693" spans="1:65" ht="15.5"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c r="AT693" s="7"/>
      <c r="AU693" s="7"/>
      <c r="AV693" s="7"/>
      <c r="AW693" s="7"/>
      <c r="AX693" s="7"/>
      <c r="AY693" s="7"/>
      <c r="AZ693" s="7"/>
      <c r="BA693" s="7"/>
      <c r="BB693" s="7"/>
      <c r="BC693" s="7"/>
      <c r="BD693" s="7"/>
      <c r="BE693" s="7"/>
      <c r="BF693" s="7"/>
      <c r="BG693" s="7"/>
      <c r="BH693" s="7"/>
      <c r="BI693" s="7"/>
      <c r="BJ693" s="7"/>
      <c r="BK693" s="7"/>
      <c r="BL693" s="7"/>
      <c r="BM693" s="7"/>
    </row>
    <row r="694" spans="1:65" ht="15.5"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c r="AW694" s="7"/>
      <c r="AX694" s="7"/>
      <c r="AY694" s="7"/>
      <c r="AZ694" s="7"/>
      <c r="BA694" s="7"/>
      <c r="BB694" s="7"/>
      <c r="BC694" s="7"/>
      <c r="BD694" s="7"/>
      <c r="BE694" s="7"/>
      <c r="BF694" s="7"/>
      <c r="BG694" s="7"/>
      <c r="BH694" s="7"/>
      <c r="BI694" s="7"/>
      <c r="BJ694" s="7"/>
      <c r="BK694" s="7"/>
      <c r="BL694" s="7"/>
      <c r="BM694" s="7"/>
    </row>
    <row r="695" spans="1:65" ht="15.5"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c r="AX695" s="7"/>
      <c r="AY695" s="7"/>
      <c r="AZ695" s="7"/>
      <c r="BA695" s="7"/>
      <c r="BB695" s="7"/>
      <c r="BC695" s="7"/>
      <c r="BD695" s="7"/>
      <c r="BE695" s="7"/>
      <c r="BF695" s="7"/>
      <c r="BG695" s="7"/>
      <c r="BH695" s="7"/>
      <c r="BI695" s="7"/>
      <c r="BJ695" s="7"/>
      <c r="BK695" s="7"/>
      <c r="BL695" s="7"/>
      <c r="BM695" s="7"/>
    </row>
    <row r="696" spans="1:65" ht="15.5"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c r="AX696" s="7"/>
      <c r="AY696" s="7"/>
      <c r="AZ696" s="7"/>
      <c r="BA696" s="7"/>
      <c r="BB696" s="7"/>
      <c r="BC696" s="7"/>
      <c r="BD696" s="7"/>
      <c r="BE696" s="7"/>
      <c r="BF696" s="7"/>
      <c r="BG696" s="7"/>
      <c r="BH696" s="7"/>
      <c r="BI696" s="7"/>
      <c r="BJ696" s="7"/>
      <c r="BK696" s="7"/>
      <c r="BL696" s="7"/>
      <c r="BM696" s="7"/>
    </row>
    <row r="697" spans="1:65" ht="15.5"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c r="AT697" s="7"/>
      <c r="AU697" s="7"/>
      <c r="AV697" s="7"/>
      <c r="AW697" s="7"/>
      <c r="AX697" s="7"/>
      <c r="AY697" s="7"/>
      <c r="AZ697" s="7"/>
      <c r="BA697" s="7"/>
      <c r="BB697" s="7"/>
      <c r="BC697" s="7"/>
      <c r="BD697" s="7"/>
      <c r="BE697" s="7"/>
      <c r="BF697" s="7"/>
      <c r="BG697" s="7"/>
      <c r="BH697" s="7"/>
      <c r="BI697" s="7"/>
      <c r="BJ697" s="7"/>
      <c r="BK697" s="7"/>
      <c r="BL697" s="7"/>
      <c r="BM697" s="7"/>
    </row>
    <row r="698" spans="1:65" ht="15.5"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c r="AU698" s="7"/>
      <c r="AV698" s="7"/>
      <c r="AW698" s="7"/>
      <c r="AX698" s="7"/>
      <c r="AY698" s="7"/>
      <c r="AZ698" s="7"/>
      <c r="BA698" s="7"/>
      <c r="BB698" s="7"/>
      <c r="BC698" s="7"/>
      <c r="BD698" s="7"/>
      <c r="BE698" s="7"/>
      <c r="BF698" s="7"/>
      <c r="BG698" s="7"/>
      <c r="BH698" s="7"/>
      <c r="BI698" s="7"/>
      <c r="BJ698" s="7"/>
      <c r="BK698" s="7"/>
      <c r="BL698" s="7"/>
      <c r="BM698" s="7"/>
    </row>
    <row r="699" spans="1:65" ht="15.5"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c r="AT699" s="7"/>
      <c r="AU699" s="7"/>
      <c r="AV699" s="7"/>
      <c r="AW699" s="7"/>
      <c r="AX699" s="7"/>
      <c r="AY699" s="7"/>
      <c r="AZ699" s="7"/>
      <c r="BA699" s="7"/>
      <c r="BB699" s="7"/>
      <c r="BC699" s="7"/>
      <c r="BD699" s="7"/>
      <c r="BE699" s="7"/>
      <c r="BF699" s="7"/>
      <c r="BG699" s="7"/>
      <c r="BH699" s="7"/>
      <c r="BI699" s="7"/>
      <c r="BJ699" s="7"/>
      <c r="BK699" s="7"/>
      <c r="BL699" s="7"/>
      <c r="BM699" s="7"/>
    </row>
    <row r="700" spans="1:65" ht="15.5"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c r="AX700" s="7"/>
      <c r="AY700" s="7"/>
      <c r="AZ700" s="7"/>
      <c r="BA700" s="7"/>
      <c r="BB700" s="7"/>
      <c r="BC700" s="7"/>
      <c r="BD700" s="7"/>
      <c r="BE700" s="7"/>
      <c r="BF700" s="7"/>
      <c r="BG700" s="7"/>
      <c r="BH700" s="7"/>
      <c r="BI700" s="7"/>
      <c r="BJ700" s="7"/>
      <c r="BK700" s="7"/>
      <c r="BL700" s="7"/>
      <c r="BM700" s="7"/>
    </row>
    <row r="701" spans="1:65" ht="15.5"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c r="AT701" s="7"/>
      <c r="AU701" s="7"/>
      <c r="AV701" s="7"/>
      <c r="AW701" s="7"/>
      <c r="AX701" s="7"/>
      <c r="AY701" s="7"/>
      <c r="AZ701" s="7"/>
      <c r="BA701" s="7"/>
      <c r="BB701" s="7"/>
      <c r="BC701" s="7"/>
      <c r="BD701" s="7"/>
      <c r="BE701" s="7"/>
      <c r="BF701" s="7"/>
      <c r="BG701" s="7"/>
      <c r="BH701" s="7"/>
      <c r="BI701" s="7"/>
      <c r="BJ701" s="7"/>
      <c r="BK701" s="7"/>
      <c r="BL701" s="7"/>
      <c r="BM701" s="7"/>
    </row>
    <row r="702" spans="1:65" ht="15.5"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c r="AT702" s="7"/>
      <c r="AU702" s="7"/>
      <c r="AV702" s="7"/>
      <c r="AW702" s="7"/>
      <c r="AX702" s="7"/>
      <c r="AY702" s="7"/>
      <c r="AZ702" s="7"/>
      <c r="BA702" s="7"/>
      <c r="BB702" s="7"/>
      <c r="BC702" s="7"/>
      <c r="BD702" s="7"/>
      <c r="BE702" s="7"/>
      <c r="BF702" s="7"/>
      <c r="BG702" s="7"/>
      <c r="BH702" s="7"/>
      <c r="BI702" s="7"/>
      <c r="BJ702" s="7"/>
      <c r="BK702" s="7"/>
      <c r="BL702" s="7"/>
      <c r="BM702" s="7"/>
    </row>
    <row r="703" spans="1:65" ht="15.5"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c r="AT703" s="7"/>
      <c r="AU703" s="7"/>
      <c r="AV703" s="7"/>
      <c r="AW703" s="7"/>
      <c r="AX703" s="7"/>
      <c r="AY703" s="7"/>
      <c r="AZ703" s="7"/>
      <c r="BA703" s="7"/>
      <c r="BB703" s="7"/>
      <c r="BC703" s="7"/>
      <c r="BD703" s="7"/>
      <c r="BE703" s="7"/>
      <c r="BF703" s="7"/>
      <c r="BG703" s="7"/>
      <c r="BH703" s="7"/>
      <c r="BI703" s="7"/>
      <c r="BJ703" s="7"/>
      <c r="BK703" s="7"/>
      <c r="BL703" s="7"/>
      <c r="BM703" s="7"/>
    </row>
    <row r="704" spans="1:65" ht="15.5"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c r="AW704" s="7"/>
      <c r="AX704" s="7"/>
      <c r="AY704" s="7"/>
      <c r="AZ704" s="7"/>
      <c r="BA704" s="7"/>
      <c r="BB704" s="7"/>
      <c r="BC704" s="7"/>
      <c r="BD704" s="7"/>
      <c r="BE704" s="7"/>
      <c r="BF704" s="7"/>
      <c r="BG704" s="7"/>
      <c r="BH704" s="7"/>
      <c r="BI704" s="7"/>
      <c r="BJ704" s="7"/>
      <c r="BK704" s="7"/>
      <c r="BL704" s="7"/>
      <c r="BM704" s="7"/>
    </row>
    <row r="705" spans="1:65" ht="15.5"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c r="AT705" s="7"/>
      <c r="AU705" s="7"/>
      <c r="AV705" s="7"/>
      <c r="AW705" s="7"/>
      <c r="AX705" s="7"/>
      <c r="AY705" s="7"/>
      <c r="AZ705" s="7"/>
      <c r="BA705" s="7"/>
      <c r="BB705" s="7"/>
      <c r="BC705" s="7"/>
      <c r="BD705" s="7"/>
      <c r="BE705" s="7"/>
      <c r="BF705" s="7"/>
      <c r="BG705" s="7"/>
      <c r="BH705" s="7"/>
      <c r="BI705" s="7"/>
      <c r="BJ705" s="7"/>
      <c r="BK705" s="7"/>
      <c r="BL705" s="7"/>
      <c r="BM705" s="7"/>
    </row>
    <row r="706" spans="1:65" ht="15.5"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c r="AT706" s="7"/>
      <c r="AU706" s="7"/>
      <c r="AV706" s="7"/>
      <c r="AW706" s="7"/>
      <c r="AX706" s="7"/>
      <c r="AY706" s="7"/>
      <c r="AZ706" s="7"/>
      <c r="BA706" s="7"/>
      <c r="BB706" s="7"/>
      <c r="BC706" s="7"/>
      <c r="BD706" s="7"/>
      <c r="BE706" s="7"/>
      <c r="BF706" s="7"/>
      <c r="BG706" s="7"/>
      <c r="BH706" s="7"/>
      <c r="BI706" s="7"/>
      <c r="BJ706" s="7"/>
      <c r="BK706" s="7"/>
      <c r="BL706" s="7"/>
      <c r="BM706" s="7"/>
    </row>
    <row r="707" spans="1:65" ht="15.5"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c r="AT707" s="7"/>
      <c r="AU707" s="7"/>
      <c r="AV707" s="7"/>
      <c r="AW707" s="7"/>
      <c r="AX707" s="7"/>
      <c r="AY707" s="7"/>
      <c r="AZ707" s="7"/>
      <c r="BA707" s="7"/>
      <c r="BB707" s="7"/>
      <c r="BC707" s="7"/>
      <c r="BD707" s="7"/>
      <c r="BE707" s="7"/>
      <c r="BF707" s="7"/>
      <c r="BG707" s="7"/>
      <c r="BH707" s="7"/>
      <c r="BI707" s="7"/>
      <c r="BJ707" s="7"/>
      <c r="BK707" s="7"/>
      <c r="BL707" s="7"/>
      <c r="BM707" s="7"/>
    </row>
    <row r="708" spans="1:65" ht="15.5"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c r="AX708" s="7"/>
      <c r="AY708" s="7"/>
      <c r="AZ708" s="7"/>
      <c r="BA708" s="7"/>
      <c r="BB708" s="7"/>
      <c r="BC708" s="7"/>
      <c r="BD708" s="7"/>
      <c r="BE708" s="7"/>
      <c r="BF708" s="7"/>
      <c r="BG708" s="7"/>
      <c r="BH708" s="7"/>
      <c r="BI708" s="7"/>
      <c r="BJ708" s="7"/>
      <c r="BK708" s="7"/>
      <c r="BL708" s="7"/>
      <c r="BM708" s="7"/>
    </row>
    <row r="709" spans="1:65" ht="15.5"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c r="AT709" s="7"/>
      <c r="AU709" s="7"/>
      <c r="AV709" s="7"/>
      <c r="AW709" s="7"/>
      <c r="AX709" s="7"/>
      <c r="AY709" s="7"/>
      <c r="AZ709" s="7"/>
      <c r="BA709" s="7"/>
      <c r="BB709" s="7"/>
      <c r="BC709" s="7"/>
      <c r="BD709" s="7"/>
      <c r="BE709" s="7"/>
      <c r="BF709" s="7"/>
      <c r="BG709" s="7"/>
      <c r="BH709" s="7"/>
      <c r="BI709" s="7"/>
      <c r="BJ709" s="7"/>
      <c r="BK709" s="7"/>
      <c r="BL709" s="7"/>
      <c r="BM709" s="7"/>
    </row>
    <row r="710" spans="1:65" ht="15.5"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c r="AW710" s="7"/>
      <c r="AX710" s="7"/>
      <c r="AY710" s="7"/>
      <c r="AZ710" s="7"/>
      <c r="BA710" s="7"/>
      <c r="BB710" s="7"/>
      <c r="BC710" s="7"/>
      <c r="BD710" s="7"/>
      <c r="BE710" s="7"/>
      <c r="BF710" s="7"/>
      <c r="BG710" s="7"/>
      <c r="BH710" s="7"/>
      <c r="BI710" s="7"/>
      <c r="BJ710" s="7"/>
      <c r="BK710" s="7"/>
      <c r="BL710" s="7"/>
      <c r="BM710" s="7"/>
    </row>
    <row r="711" spans="1:65" ht="15.5"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c r="AT711" s="7"/>
      <c r="AU711" s="7"/>
      <c r="AV711" s="7"/>
      <c r="AW711" s="7"/>
      <c r="AX711" s="7"/>
      <c r="AY711" s="7"/>
      <c r="AZ711" s="7"/>
      <c r="BA711" s="7"/>
      <c r="BB711" s="7"/>
      <c r="BC711" s="7"/>
      <c r="BD711" s="7"/>
      <c r="BE711" s="7"/>
      <c r="BF711" s="7"/>
      <c r="BG711" s="7"/>
      <c r="BH711" s="7"/>
      <c r="BI711" s="7"/>
      <c r="BJ711" s="7"/>
      <c r="BK711" s="7"/>
      <c r="BL711" s="7"/>
      <c r="BM711" s="7"/>
    </row>
    <row r="712" spans="1:65" ht="15.5"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c r="AX712" s="7"/>
      <c r="AY712" s="7"/>
      <c r="AZ712" s="7"/>
      <c r="BA712" s="7"/>
      <c r="BB712" s="7"/>
      <c r="BC712" s="7"/>
      <c r="BD712" s="7"/>
      <c r="BE712" s="7"/>
      <c r="BF712" s="7"/>
      <c r="BG712" s="7"/>
      <c r="BH712" s="7"/>
      <c r="BI712" s="7"/>
      <c r="BJ712" s="7"/>
      <c r="BK712" s="7"/>
      <c r="BL712" s="7"/>
      <c r="BM712" s="7"/>
    </row>
    <row r="713" spans="1:65" ht="15.5"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c r="AT713" s="7"/>
      <c r="AU713" s="7"/>
      <c r="AV713" s="7"/>
      <c r="AW713" s="7"/>
      <c r="AX713" s="7"/>
      <c r="AY713" s="7"/>
      <c r="AZ713" s="7"/>
      <c r="BA713" s="7"/>
      <c r="BB713" s="7"/>
      <c r="BC713" s="7"/>
      <c r="BD713" s="7"/>
      <c r="BE713" s="7"/>
      <c r="BF713" s="7"/>
      <c r="BG713" s="7"/>
      <c r="BH713" s="7"/>
      <c r="BI713" s="7"/>
      <c r="BJ713" s="7"/>
      <c r="BK713" s="7"/>
      <c r="BL713" s="7"/>
      <c r="BM713" s="7"/>
    </row>
    <row r="714" spans="1:65" ht="15.5"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c r="AX714" s="7"/>
      <c r="AY714" s="7"/>
      <c r="AZ714" s="7"/>
      <c r="BA714" s="7"/>
      <c r="BB714" s="7"/>
      <c r="BC714" s="7"/>
      <c r="BD714" s="7"/>
      <c r="BE714" s="7"/>
      <c r="BF714" s="7"/>
      <c r="BG714" s="7"/>
      <c r="BH714" s="7"/>
      <c r="BI714" s="7"/>
      <c r="BJ714" s="7"/>
      <c r="BK714" s="7"/>
      <c r="BL714" s="7"/>
      <c r="BM714" s="7"/>
    </row>
    <row r="715" spans="1:65" ht="15.5"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c r="AT715" s="7"/>
      <c r="AU715" s="7"/>
      <c r="AV715" s="7"/>
      <c r="AW715" s="7"/>
      <c r="AX715" s="7"/>
      <c r="AY715" s="7"/>
      <c r="AZ715" s="7"/>
      <c r="BA715" s="7"/>
      <c r="BB715" s="7"/>
      <c r="BC715" s="7"/>
      <c r="BD715" s="7"/>
      <c r="BE715" s="7"/>
      <c r="BF715" s="7"/>
      <c r="BG715" s="7"/>
      <c r="BH715" s="7"/>
      <c r="BI715" s="7"/>
      <c r="BJ715" s="7"/>
      <c r="BK715" s="7"/>
      <c r="BL715" s="7"/>
      <c r="BM715" s="7"/>
    </row>
    <row r="716" spans="1:65" ht="15.5"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c r="AT716" s="7"/>
      <c r="AU716" s="7"/>
      <c r="AV716" s="7"/>
      <c r="AW716" s="7"/>
      <c r="AX716" s="7"/>
      <c r="AY716" s="7"/>
      <c r="AZ716" s="7"/>
      <c r="BA716" s="7"/>
      <c r="BB716" s="7"/>
      <c r="BC716" s="7"/>
      <c r="BD716" s="7"/>
      <c r="BE716" s="7"/>
      <c r="BF716" s="7"/>
      <c r="BG716" s="7"/>
      <c r="BH716" s="7"/>
      <c r="BI716" s="7"/>
      <c r="BJ716" s="7"/>
      <c r="BK716" s="7"/>
      <c r="BL716" s="7"/>
      <c r="BM716" s="7"/>
    </row>
    <row r="717" spans="1:65" ht="15.5"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c r="AT717" s="7"/>
      <c r="AU717" s="7"/>
      <c r="AV717" s="7"/>
      <c r="AW717" s="7"/>
      <c r="AX717" s="7"/>
      <c r="AY717" s="7"/>
      <c r="AZ717" s="7"/>
      <c r="BA717" s="7"/>
      <c r="BB717" s="7"/>
      <c r="BC717" s="7"/>
      <c r="BD717" s="7"/>
      <c r="BE717" s="7"/>
      <c r="BF717" s="7"/>
      <c r="BG717" s="7"/>
      <c r="BH717" s="7"/>
      <c r="BI717" s="7"/>
      <c r="BJ717" s="7"/>
      <c r="BK717" s="7"/>
      <c r="BL717" s="7"/>
      <c r="BM717" s="7"/>
    </row>
    <row r="718" spans="1:65" ht="15.5"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c r="AX718" s="7"/>
      <c r="AY718" s="7"/>
      <c r="AZ718" s="7"/>
      <c r="BA718" s="7"/>
      <c r="BB718" s="7"/>
      <c r="BC718" s="7"/>
      <c r="BD718" s="7"/>
      <c r="BE718" s="7"/>
      <c r="BF718" s="7"/>
      <c r="BG718" s="7"/>
      <c r="BH718" s="7"/>
      <c r="BI718" s="7"/>
      <c r="BJ718" s="7"/>
      <c r="BK718" s="7"/>
      <c r="BL718" s="7"/>
      <c r="BM718" s="7"/>
    </row>
    <row r="719" spans="1:65" ht="15.5"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c r="AT719" s="7"/>
      <c r="AU719" s="7"/>
      <c r="AV719" s="7"/>
      <c r="AW719" s="7"/>
      <c r="AX719" s="7"/>
      <c r="AY719" s="7"/>
      <c r="AZ719" s="7"/>
      <c r="BA719" s="7"/>
      <c r="BB719" s="7"/>
      <c r="BC719" s="7"/>
      <c r="BD719" s="7"/>
      <c r="BE719" s="7"/>
      <c r="BF719" s="7"/>
      <c r="BG719" s="7"/>
      <c r="BH719" s="7"/>
      <c r="BI719" s="7"/>
      <c r="BJ719" s="7"/>
      <c r="BK719" s="7"/>
      <c r="BL719" s="7"/>
      <c r="BM719" s="7"/>
    </row>
    <row r="720" spans="1:65" ht="15.5"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c r="AT720" s="7"/>
      <c r="AU720" s="7"/>
      <c r="AV720" s="7"/>
      <c r="AW720" s="7"/>
      <c r="AX720" s="7"/>
      <c r="AY720" s="7"/>
      <c r="AZ720" s="7"/>
      <c r="BA720" s="7"/>
      <c r="BB720" s="7"/>
      <c r="BC720" s="7"/>
      <c r="BD720" s="7"/>
      <c r="BE720" s="7"/>
      <c r="BF720" s="7"/>
      <c r="BG720" s="7"/>
      <c r="BH720" s="7"/>
      <c r="BI720" s="7"/>
      <c r="BJ720" s="7"/>
      <c r="BK720" s="7"/>
      <c r="BL720" s="7"/>
      <c r="BM720" s="7"/>
    </row>
    <row r="721" spans="1:65" ht="15.5"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c r="AT721" s="7"/>
      <c r="AU721" s="7"/>
      <c r="AV721" s="7"/>
      <c r="AW721" s="7"/>
      <c r="AX721" s="7"/>
      <c r="AY721" s="7"/>
      <c r="AZ721" s="7"/>
      <c r="BA721" s="7"/>
      <c r="BB721" s="7"/>
      <c r="BC721" s="7"/>
      <c r="BD721" s="7"/>
      <c r="BE721" s="7"/>
      <c r="BF721" s="7"/>
      <c r="BG721" s="7"/>
      <c r="BH721" s="7"/>
      <c r="BI721" s="7"/>
      <c r="BJ721" s="7"/>
      <c r="BK721" s="7"/>
      <c r="BL721" s="7"/>
      <c r="BM721" s="7"/>
    </row>
    <row r="722" spans="1:65" ht="15.5"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c r="AT722" s="7"/>
      <c r="AU722" s="7"/>
      <c r="AV722" s="7"/>
      <c r="AW722" s="7"/>
      <c r="AX722" s="7"/>
      <c r="AY722" s="7"/>
      <c r="AZ722" s="7"/>
      <c r="BA722" s="7"/>
      <c r="BB722" s="7"/>
      <c r="BC722" s="7"/>
      <c r="BD722" s="7"/>
      <c r="BE722" s="7"/>
      <c r="BF722" s="7"/>
      <c r="BG722" s="7"/>
      <c r="BH722" s="7"/>
      <c r="BI722" s="7"/>
      <c r="BJ722" s="7"/>
      <c r="BK722" s="7"/>
      <c r="BL722" s="7"/>
      <c r="BM722" s="7"/>
    </row>
    <row r="723" spans="1:65" ht="15.5"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c r="AT723" s="7"/>
      <c r="AU723" s="7"/>
      <c r="AV723" s="7"/>
      <c r="AW723" s="7"/>
      <c r="AX723" s="7"/>
      <c r="AY723" s="7"/>
      <c r="AZ723" s="7"/>
      <c r="BA723" s="7"/>
      <c r="BB723" s="7"/>
      <c r="BC723" s="7"/>
      <c r="BD723" s="7"/>
      <c r="BE723" s="7"/>
      <c r="BF723" s="7"/>
      <c r="BG723" s="7"/>
      <c r="BH723" s="7"/>
      <c r="BI723" s="7"/>
      <c r="BJ723" s="7"/>
      <c r="BK723" s="7"/>
      <c r="BL723" s="7"/>
      <c r="BM723" s="7"/>
    </row>
    <row r="724" spans="1:65" ht="15.5"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c r="AT724" s="7"/>
      <c r="AU724" s="7"/>
      <c r="AV724" s="7"/>
      <c r="AW724" s="7"/>
      <c r="AX724" s="7"/>
      <c r="AY724" s="7"/>
      <c r="AZ724" s="7"/>
      <c r="BA724" s="7"/>
      <c r="BB724" s="7"/>
      <c r="BC724" s="7"/>
      <c r="BD724" s="7"/>
      <c r="BE724" s="7"/>
      <c r="BF724" s="7"/>
      <c r="BG724" s="7"/>
      <c r="BH724" s="7"/>
      <c r="BI724" s="7"/>
      <c r="BJ724" s="7"/>
      <c r="BK724" s="7"/>
      <c r="BL724" s="7"/>
      <c r="BM724" s="7"/>
    </row>
    <row r="725" spans="1:65" ht="15.5"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c r="AT725" s="7"/>
      <c r="AU725" s="7"/>
      <c r="AV725" s="7"/>
      <c r="AW725" s="7"/>
      <c r="AX725" s="7"/>
      <c r="AY725" s="7"/>
      <c r="AZ725" s="7"/>
      <c r="BA725" s="7"/>
      <c r="BB725" s="7"/>
      <c r="BC725" s="7"/>
      <c r="BD725" s="7"/>
      <c r="BE725" s="7"/>
      <c r="BF725" s="7"/>
      <c r="BG725" s="7"/>
      <c r="BH725" s="7"/>
      <c r="BI725" s="7"/>
      <c r="BJ725" s="7"/>
      <c r="BK725" s="7"/>
      <c r="BL725" s="7"/>
      <c r="BM725" s="7"/>
    </row>
    <row r="726" spans="1:65" ht="15.5"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c r="AT726" s="7"/>
      <c r="AU726" s="7"/>
      <c r="AV726" s="7"/>
      <c r="AW726" s="7"/>
      <c r="AX726" s="7"/>
      <c r="AY726" s="7"/>
      <c r="AZ726" s="7"/>
      <c r="BA726" s="7"/>
      <c r="BB726" s="7"/>
      <c r="BC726" s="7"/>
      <c r="BD726" s="7"/>
      <c r="BE726" s="7"/>
      <c r="BF726" s="7"/>
      <c r="BG726" s="7"/>
      <c r="BH726" s="7"/>
      <c r="BI726" s="7"/>
      <c r="BJ726" s="7"/>
      <c r="BK726" s="7"/>
      <c r="BL726" s="7"/>
      <c r="BM726" s="7"/>
    </row>
    <row r="727" spans="1:65" ht="15.5"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c r="AT727" s="7"/>
      <c r="AU727" s="7"/>
      <c r="AV727" s="7"/>
      <c r="AW727" s="7"/>
      <c r="AX727" s="7"/>
      <c r="AY727" s="7"/>
      <c r="AZ727" s="7"/>
      <c r="BA727" s="7"/>
      <c r="BB727" s="7"/>
      <c r="BC727" s="7"/>
      <c r="BD727" s="7"/>
      <c r="BE727" s="7"/>
      <c r="BF727" s="7"/>
      <c r="BG727" s="7"/>
      <c r="BH727" s="7"/>
      <c r="BI727" s="7"/>
      <c r="BJ727" s="7"/>
      <c r="BK727" s="7"/>
      <c r="BL727" s="7"/>
      <c r="BM727" s="7"/>
    </row>
    <row r="728" spans="1:65" ht="15.5"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c r="AT728" s="7"/>
      <c r="AU728" s="7"/>
      <c r="AV728" s="7"/>
      <c r="AW728" s="7"/>
      <c r="AX728" s="7"/>
      <c r="AY728" s="7"/>
      <c r="AZ728" s="7"/>
      <c r="BA728" s="7"/>
      <c r="BB728" s="7"/>
      <c r="BC728" s="7"/>
      <c r="BD728" s="7"/>
      <c r="BE728" s="7"/>
      <c r="BF728" s="7"/>
      <c r="BG728" s="7"/>
      <c r="BH728" s="7"/>
      <c r="BI728" s="7"/>
      <c r="BJ728" s="7"/>
      <c r="BK728" s="7"/>
      <c r="BL728" s="7"/>
      <c r="BM728" s="7"/>
    </row>
    <row r="729" spans="1:65" ht="15.5"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c r="AT729" s="7"/>
      <c r="AU729" s="7"/>
      <c r="AV729" s="7"/>
      <c r="AW729" s="7"/>
      <c r="AX729" s="7"/>
      <c r="AY729" s="7"/>
      <c r="AZ729" s="7"/>
      <c r="BA729" s="7"/>
      <c r="BB729" s="7"/>
      <c r="BC729" s="7"/>
      <c r="BD729" s="7"/>
      <c r="BE729" s="7"/>
      <c r="BF729" s="7"/>
      <c r="BG729" s="7"/>
      <c r="BH729" s="7"/>
      <c r="BI729" s="7"/>
      <c r="BJ729" s="7"/>
      <c r="BK729" s="7"/>
      <c r="BL729" s="7"/>
      <c r="BM729" s="7"/>
    </row>
    <row r="730" spans="1:65" ht="15.5"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c r="AT730" s="7"/>
      <c r="AU730" s="7"/>
      <c r="AV730" s="7"/>
      <c r="AW730" s="7"/>
      <c r="AX730" s="7"/>
      <c r="AY730" s="7"/>
      <c r="AZ730" s="7"/>
      <c r="BA730" s="7"/>
      <c r="BB730" s="7"/>
      <c r="BC730" s="7"/>
      <c r="BD730" s="7"/>
      <c r="BE730" s="7"/>
      <c r="BF730" s="7"/>
      <c r="BG730" s="7"/>
      <c r="BH730" s="7"/>
      <c r="BI730" s="7"/>
      <c r="BJ730" s="7"/>
      <c r="BK730" s="7"/>
      <c r="BL730" s="7"/>
      <c r="BM730" s="7"/>
    </row>
    <row r="731" spans="1:65" ht="15.5"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c r="AT731" s="7"/>
      <c r="AU731" s="7"/>
      <c r="AV731" s="7"/>
      <c r="AW731" s="7"/>
      <c r="AX731" s="7"/>
      <c r="AY731" s="7"/>
      <c r="AZ731" s="7"/>
      <c r="BA731" s="7"/>
      <c r="BB731" s="7"/>
      <c r="BC731" s="7"/>
      <c r="BD731" s="7"/>
      <c r="BE731" s="7"/>
      <c r="BF731" s="7"/>
      <c r="BG731" s="7"/>
      <c r="BH731" s="7"/>
      <c r="BI731" s="7"/>
      <c r="BJ731" s="7"/>
      <c r="BK731" s="7"/>
      <c r="BL731" s="7"/>
      <c r="BM731" s="7"/>
    </row>
    <row r="732" spans="1:65" ht="15.5"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c r="AT732" s="7"/>
      <c r="AU732" s="7"/>
      <c r="AV732" s="7"/>
      <c r="AW732" s="7"/>
      <c r="AX732" s="7"/>
      <c r="AY732" s="7"/>
      <c r="AZ732" s="7"/>
      <c r="BA732" s="7"/>
      <c r="BB732" s="7"/>
      <c r="BC732" s="7"/>
      <c r="BD732" s="7"/>
      <c r="BE732" s="7"/>
      <c r="BF732" s="7"/>
      <c r="BG732" s="7"/>
      <c r="BH732" s="7"/>
      <c r="BI732" s="7"/>
      <c r="BJ732" s="7"/>
      <c r="BK732" s="7"/>
      <c r="BL732" s="7"/>
      <c r="BM732" s="7"/>
    </row>
    <row r="733" spans="1:65" ht="15.5"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c r="AT733" s="7"/>
      <c r="AU733" s="7"/>
      <c r="AV733" s="7"/>
      <c r="AW733" s="7"/>
      <c r="AX733" s="7"/>
      <c r="AY733" s="7"/>
      <c r="AZ733" s="7"/>
      <c r="BA733" s="7"/>
      <c r="BB733" s="7"/>
      <c r="BC733" s="7"/>
      <c r="BD733" s="7"/>
      <c r="BE733" s="7"/>
      <c r="BF733" s="7"/>
      <c r="BG733" s="7"/>
      <c r="BH733" s="7"/>
      <c r="BI733" s="7"/>
      <c r="BJ733" s="7"/>
      <c r="BK733" s="7"/>
      <c r="BL733" s="7"/>
      <c r="BM733" s="7"/>
    </row>
    <row r="734" spans="1:65" ht="15.5"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c r="AT734" s="7"/>
      <c r="AU734" s="7"/>
      <c r="AV734" s="7"/>
      <c r="AW734" s="7"/>
      <c r="AX734" s="7"/>
      <c r="AY734" s="7"/>
      <c r="AZ734" s="7"/>
      <c r="BA734" s="7"/>
      <c r="BB734" s="7"/>
      <c r="BC734" s="7"/>
      <c r="BD734" s="7"/>
      <c r="BE734" s="7"/>
      <c r="BF734" s="7"/>
      <c r="BG734" s="7"/>
      <c r="BH734" s="7"/>
      <c r="BI734" s="7"/>
      <c r="BJ734" s="7"/>
      <c r="BK734" s="7"/>
      <c r="BL734" s="7"/>
      <c r="BM734" s="7"/>
    </row>
    <row r="735" spans="1:65" ht="15.5"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c r="AT735" s="7"/>
      <c r="AU735" s="7"/>
      <c r="AV735" s="7"/>
      <c r="AW735" s="7"/>
      <c r="AX735" s="7"/>
      <c r="AY735" s="7"/>
      <c r="AZ735" s="7"/>
      <c r="BA735" s="7"/>
      <c r="BB735" s="7"/>
      <c r="BC735" s="7"/>
      <c r="BD735" s="7"/>
      <c r="BE735" s="7"/>
      <c r="BF735" s="7"/>
      <c r="BG735" s="7"/>
      <c r="BH735" s="7"/>
      <c r="BI735" s="7"/>
      <c r="BJ735" s="7"/>
      <c r="BK735" s="7"/>
      <c r="BL735" s="7"/>
      <c r="BM735" s="7"/>
    </row>
    <row r="736" spans="1:65" ht="15.5"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c r="AT736" s="7"/>
      <c r="AU736" s="7"/>
      <c r="AV736" s="7"/>
      <c r="AW736" s="7"/>
      <c r="AX736" s="7"/>
      <c r="AY736" s="7"/>
      <c r="AZ736" s="7"/>
      <c r="BA736" s="7"/>
      <c r="BB736" s="7"/>
      <c r="BC736" s="7"/>
      <c r="BD736" s="7"/>
      <c r="BE736" s="7"/>
      <c r="BF736" s="7"/>
      <c r="BG736" s="7"/>
      <c r="BH736" s="7"/>
      <c r="BI736" s="7"/>
      <c r="BJ736" s="7"/>
      <c r="BK736" s="7"/>
      <c r="BL736" s="7"/>
      <c r="BM736" s="7"/>
    </row>
    <row r="737" spans="1:65" ht="15.5"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c r="AT737" s="7"/>
      <c r="AU737" s="7"/>
      <c r="AV737" s="7"/>
      <c r="AW737" s="7"/>
      <c r="AX737" s="7"/>
      <c r="AY737" s="7"/>
      <c r="AZ737" s="7"/>
      <c r="BA737" s="7"/>
      <c r="BB737" s="7"/>
      <c r="BC737" s="7"/>
      <c r="BD737" s="7"/>
      <c r="BE737" s="7"/>
      <c r="BF737" s="7"/>
      <c r="BG737" s="7"/>
      <c r="BH737" s="7"/>
      <c r="BI737" s="7"/>
      <c r="BJ737" s="7"/>
      <c r="BK737" s="7"/>
      <c r="BL737" s="7"/>
      <c r="BM737" s="7"/>
    </row>
    <row r="738" spans="1:65" ht="15.5"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c r="AX738" s="7"/>
      <c r="AY738" s="7"/>
      <c r="AZ738" s="7"/>
      <c r="BA738" s="7"/>
      <c r="BB738" s="7"/>
      <c r="BC738" s="7"/>
      <c r="BD738" s="7"/>
      <c r="BE738" s="7"/>
      <c r="BF738" s="7"/>
      <c r="BG738" s="7"/>
      <c r="BH738" s="7"/>
      <c r="BI738" s="7"/>
      <c r="BJ738" s="7"/>
      <c r="BK738" s="7"/>
      <c r="BL738" s="7"/>
      <c r="BM738" s="7"/>
    </row>
    <row r="739" spans="1:65" ht="15.5"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c r="AT739" s="7"/>
      <c r="AU739" s="7"/>
      <c r="AV739" s="7"/>
      <c r="AW739" s="7"/>
      <c r="AX739" s="7"/>
      <c r="AY739" s="7"/>
      <c r="AZ739" s="7"/>
      <c r="BA739" s="7"/>
      <c r="BB739" s="7"/>
      <c r="BC739" s="7"/>
      <c r="BD739" s="7"/>
      <c r="BE739" s="7"/>
      <c r="BF739" s="7"/>
      <c r="BG739" s="7"/>
      <c r="BH739" s="7"/>
      <c r="BI739" s="7"/>
      <c r="BJ739" s="7"/>
      <c r="BK739" s="7"/>
      <c r="BL739" s="7"/>
      <c r="BM739" s="7"/>
    </row>
    <row r="740" spans="1:65" ht="15.5"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c r="AT740" s="7"/>
      <c r="AU740" s="7"/>
      <c r="AV740" s="7"/>
      <c r="AW740" s="7"/>
      <c r="AX740" s="7"/>
      <c r="AY740" s="7"/>
      <c r="AZ740" s="7"/>
      <c r="BA740" s="7"/>
      <c r="BB740" s="7"/>
      <c r="BC740" s="7"/>
      <c r="BD740" s="7"/>
      <c r="BE740" s="7"/>
      <c r="BF740" s="7"/>
      <c r="BG740" s="7"/>
      <c r="BH740" s="7"/>
      <c r="BI740" s="7"/>
      <c r="BJ740" s="7"/>
      <c r="BK740" s="7"/>
      <c r="BL740" s="7"/>
      <c r="BM740" s="7"/>
    </row>
    <row r="741" spans="1:65" ht="15.5"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c r="AT741" s="7"/>
      <c r="AU741" s="7"/>
      <c r="AV741" s="7"/>
      <c r="AW741" s="7"/>
      <c r="AX741" s="7"/>
      <c r="AY741" s="7"/>
      <c r="AZ741" s="7"/>
      <c r="BA741" s="7"/>
      <c r="BB741" s="7"/>
      <c r="BC741" s="7"/>
      <c r="BD741" s="7"/>
      <c r="BE741" s="7"/>
      <c r="BF741" s="7"/>
      <c r="BG741" s="7"/>
      <c r="BH741" s="7"/>
      <c r="BI741" s="7"/>
      <c r="BJ741" s="7"/>
      <c r="BK741" s="7"/>
      <c r="BL741" s="7"/>
      <c r="BM741" s="7"/>
    </row>
    <row r="742" spans="1:65" ht="15.5"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c r="AT742" s="7"/>
      <c r="AU742" s="7"/>
      <c r="AV742" s="7"/>
      <c r="AW742" s="7"/>
      <c r="AX742" s="7"/>
      <c r="AY742" s="7"/>
      <c r="AZ742" s="7"/>
      <c r="BA742" s="7"/>
      <c r="BB742" s="7"/>
      <c r="BC742" s="7"/>
      <c r="BD742" s="7"/>
      <c r="BE742" s="7"/>
      <c r="BF742" s="7"/>
      <c r="BG742" s="7"/>
      <c r="BH742" s="7"/>
      <c r="BI742" s="7"/>
      <c r="BJ742" s="7"/>
      <c r="BK742" s="7"/>
      <c r="BL742" s="7"/>
      <c r="BM742" s="7"/>
    </row>
    <row r="743" spans="1:65" ht="15.5"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c r="AT743" s="7"/>
      <c r="AU743" s="7"/>
      <c r="AV743" s="7"/>
      <c r="AW743" s="7"/>
      <c r="AX743" s="7"/>
      <c r="AY743" s="7"/>
      <c r="AZ743" s="7"/>
      <c r="BA743" s="7"/>
      <c r="BB743" s="7"/>
      <c r="BC743" s="7"/>
      <c r="BD743" s="7"/>
      <c r="BE743" s="7"/>
      <c r="BF743" s="7"/>
      <c r="BG743" s="7"/>
      <c r="BH743" s="7"/>
      <c r="BI743" s="7"/>
      <c r="BJ743" s="7"/>
      <c r="BK743" s="7"/>
      <c r="BL743" s="7"/>
      <c r="BM743" s="7"/>
    </row>
    <row r="744" spans="1:65" ht="15.5"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c r="AT744" s="7"/>
      <c r="AU744" s="7"/>
      <c r="AV744" s="7"/>
      <c r="AW744" s="7"/>
      <c r="AX744" s="7"/>
      <c r="AY744" s="7"/>
      <c r="AZ744" s="7"/>
      <c r="BA744" s="7"/>
      <c r="BB744" s="7"/>
      <c r="BC744" s="7"/>
      <c r="BD744" s="7"/>
      <c r="BE744" s="7"/>
      <c r="BF744" s="7"/>
      <c r="BG744" s="7"/>
      <c r="BH744" s="7"/>
      <c r="BI744" s="7"/>
      <c r="BJ744" s="7"/>
      <c r="BK744" s="7"/>
      <c r="BL744" s="7"/>
      <c r="BM744" s="7"/>
    </row>
    <row r="745" spans="1:65" ht="15.5"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c r="AT745" s="7"/>
      <c r="AU745" s="7"/>
      <c r="AV745" s="7"/>
      <c r="AW745" s="7"/>
      <c r="AX745" s="7"/>
      <c r="AY745" s="7"/>
      <c r="AZ745" s="7"/>
      <c r="BA745" s="7"/>
      <c r="BB745" s="7"/>
      <c r="BC745" s="7"/>
      <c r="BD745" s="7"/>
      <c r="BE745" s="7"/>
      <c r="BF745" s="7"/>
      <c r="BG745" s="7"/>
      <c r="BH745" s="7"/>
      <c r="BI745" s="7"/>
      <c r="BJ745" s="7"/>
      <c r="BK745" s="7"/>
      <c r="BL745" s="7"/>
      <c r="BM745" s="7"/>
    </row>
    <row r="746" spans="1:65" ht="15.5"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c r="AT746" s="7"/>
      <c r="AU746" s="7"/>
      <c r="AV746" s="7"/>
      <c r="AW746" s="7"/>
      <c r="AX746" s="7"/>
      <c r="AY746" s="7"/>
      <c r="AZ746" s="7"/>
      <c r="BA746" s="7"/>
      <c r="BB746" s="7"/>
      <c r="BC746" s="7"/>
      <c r="BD746" s="7"/>
      <c r="BE746" s="7"/>
      <c r="BF746" s="7"/>
      <c r="BG746" s="7"/>
      <c r="BH746" s="7"/>
      <c r="BI746" s="7"/>
      <c r="BJ746" s="7"/>
      <c r="BK746" s="7"/>
      <c r="BL746" s="7"/>
      <c r="BM746" s="7"/>
    </row>
    <row r="747" spans="1:65" ht="15.5"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c r="AT747" s="7"/>
      <c r="AU747" s="7"/>
      <c r="AV747" s="7"/>
      <c r="AW747" s="7"/>
      <c r="AX747" s="7"/>
      <c r="AY747" s="7"/>
      <c r="AZ747" s="7"/>
      <c r="BA747" s="7"/>
      <c r="BB747" s="7"/>
      <c r="BC747" s="7"/>
      <c r="BD747" s="7"/>
      <c r="BE747" s="7"/>
      <c r="BF747" s="7"/>
      <c r="BG747" s="7"/>
      <c r="BH747" s="7"/>
      <c r="BI747" s="7"/>
      <c r="BJ747" s="7"/>
      <c r="BK747" s="7"/>
      <c r="BL747" s="7"/>
      <c r="BM747" s="7"/>
    </row>
    <row r="748" spans="1:65" ht="15.5"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c r="AT748" s="7"/>
      <c r="AU748" s="7"/>
      <c r="AV748" s="7"/>
      <c r="AW748" s="7"/>
      <c r="AX748" s="7"/>
      <c r="AY748" s="7"/>
      <c r="AZ748" s="7"/>
      <c r="BA748" s="7"/>
      <c r="BB748" s="7"/>
      <c r="BC748" s="7"/>
      <c r="BD748" s="7"/>
      <c r="BE748" s="7"/>
      <c r="BF748" s="7"/>
      <c r="BG748" s="7"/>
      <c r="BH748" s="7"/>
      <c r="BI748" s="7"/>
      <c r="BJ748" s="7"/>
      <c r="BK748" s="7"/>
      <c r="BL748" s="7"/>
      <c r="BM748" s="7"/>
    </row>
    <row r="749" spans="1:65" ht="15.5"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c r="AT749" s="7"/>
      <c r="AU749" s="7"/>
      <c r="AV749" s="7"/>
      <c r="AW749" s="7"/>
      <c r="AX749" s="7"/>
      <c r="AY749" s="7"/>
      <c r="AZ749" s="7"/>
      <c r="BA749" s="7"/>
      <c r="BB749" s="7"/>
      <c r="BC749" s="7"/>
      <c r="BD749" s="7"/>
      <c r="BE749" s="7"/>
      <c r="BF749" s="7"/>
      <c r="BG749" s="7"/>
      <c r="BH749" s="7"/>
      <c r="BI749" s="7"/>
      <c r="BJ749" s="7"/>
      <c r="BK749" s="7"/>
      <c r="BL749" s="7"/>
      <c r="BM749" s="7"/>
    </row>
    <row r="750" spans="1:65" ht="15.5"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c r="AT750" s="7"/>
      <c r="AU750" s="7"/>
      <c r="AV750" s="7"/>
      <c r="AW750" s="7"/>
      <c r="AX750" s="7"/>
      <c r="AY750" s="7"/>
      <c r="AZ750" s="7"/>
      <c r="BA750" s="7"/>
      <c r="BB750" s="7"/>
      <c r="BC750" s="7"/>
      <c r="BD750" s="7"/>
      <c r="BE750" s="7"/>
      <c r="BF750" s="7"/>
      <c r="BG750" s="7"/>
      <c r="BH750" s="7"/>
      <c r="BI750" s="7"/>
      <c r="BJ750" s="7"/>
      <c r="BK750" s="7"/>
      <c r="BL750" s="7"/>
      <c r="BM750" s="7"/>
    </row>
    <row r="751" spans="1:65" ht="15.5"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c r="AT751" s="7"/>
      <c r="AU751" s="7"/>
      <c r="AV751" s="7"/>
      <c r="AW751" s="7"/>
      <c r="AX751" s="7"/>
      <c r="AY751" s="7"/>
      <c r="AZ751" s="7"/>
      <c r="BA751" s="7"/>
      <c r="BB751" s="7"/>
      <c r="BC751" s="7"/>
      <c r="BD751" s="7"/>
      <c r="BE751" s="7"/>
      <c r="BF751" s="7"/>
      <c r="BG751" s="7"/>
      <c r="BH751" s="7"/>
      <c r="BI751" s="7"/>
      <c r="BJ751" s="7"/>
      <c r="BK751" s="7"/>
      <c r="BL751" s="7"/>
      <c r="BM751" s="7"/>
    </row>
    <row r="752" spans="1:65" ht="15.5"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c r="AT752" s="7"/>
      <c r="AU752" s="7"/>
      <c r="AV752" s="7"/>
      <c r="AW752" s="7"/>
      <c r="AX752" s="7"/>
      <c r="AY752" s="7"/>
      <c r="AZ752" s="7"/>
      <c r="BA752" s="7"/>
      <c r="BB752" s="7"/>
      <c r="BC752" s="7"/>
      <c r="BD752" s="7"/>
      <c r="BE752" s="7"/>
      <c r="BF752" s="7"/>
      <c r="BG752" s="7"/>
      <c r="BH752" s="7"/>
      <c r="BI752" s="7"/>
      <c r="BJ752" s="7"/>
      <c r="BK752" s="7"/>
      <c r="BL752" s="7"/>
      <c r="BM752" s="7"/>
    </row>
    <row r="753" spans="1:65" ht="15.5"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c r="AT753" s="7"/>
      <c r="AU753" s="7"/>
      <c r="AV753" s="7"/>
      <c r="AW753" s="7"/>
      <c r="AX753" s="7"/>
      <c r="AY753" s="7"/>
      <c r="AZ753" s="7"/>
      <c r="BA753" s="7"/>
      <c r="BB753" s="7"/>
      <c r="BC753" s="7"/>
      <c r="BD753" s="7"/>
      <c r="BE753" s="7"/>
      <c r="BF753" s="7"/>
      <c r="BG753" s="7"/>
      <c r="BH753" s="7"/>
      <c r="BI753" s="7"/>
      <c r="BJ753" s="7"/>
      <c r="BK753" s="7"/>
      <c r="BL753" s="7"/>
      <c r="BM753" s="7"/>
    </row>
    <row r="754" spans="1:65" ht="15.5"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c r="AT754" s="7"/>
      <c r="AU754" s="7"/>
      <c r="AV754" s="7"/>
      <c r="AW754" s="7"/>
      <c r="AX754" s="7"/>
      <c r="AY754" s="7"/>
      <c r="AZ754" s="7"/>
      <c r="BA754" s="7"/>
      <c r="BB754" s="7"/>
      <c r="BC754" s="7"/>
      <c r="BD754" s="7"/>
      <c r="BE754" s="7"/>
      <c r="BF754" s="7"/>
      <c r="BG754" s="7"/>
      <c r="BH754" s="7"/>
      <c r="BI754" s="7"/>
      <c r="BJ754" s="7"/>
      <c r="BK754" s="7"/>
      <c r="BL754" s="7"/>
      <c r="BM754" s="7"/>
    </row>
    <row r="755" spans="1:65" ht="15.5"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c r="AT755" s="7"/>
      <c r="AU755" s="7"/>
      <c r="AV755" s="7"/>
      <c r="AW755" s="7"/>
      <c r="AX755" s="7"/>
      <c r="AY755" s="7"/>
      <c r="AZ755" s="7"/>
      <c r="BA755" s="7"/>
      <c r="BB755" s="7"/>
      <c r="BC755" s="7"/>
      <c r="BD755" s="7"/>
      <c r="BE755" s="7"/>
      <c r="BF755" s="7"/>
      <c r="BG755" s="7"/>
      <c r="BH755" s="7"/>
      <c r="BI755" s="7"/>
      <c r="BJ755" s="7"/>
      <c r="BK755" s="7"/>
      <c r="BL755" s="7"/>
      <c r="BM755" s="7"/>
    </row>
    <row r="756" spans="1:65" ht="15.5"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c r="AT756" s="7"/>
      <c r="AU756" s="7"/>
      <c r="AV756" s="7"/>
      <c r="AW756" s="7"/>
      <c r="AX756" s="7"/>
      <c r="AY756" s="7"/>
      <c r="AZ756" s="7"/>
      <c r="BA756" s="7"/>
      <c r="BB756" s="7"/>
      <c r="BC756" s="7"/>
      <c r="BD756" s="7"/>
      <c r="BE756" s="7"/>
      <c r="BF756" s="7"/>
      <c r="BG756" s="7"/>
      <c r="BH756" s="7"/>
      <c r="BI756" s="7"/>
      <c r="BJ756" s="7"/>
      <c r="BK756" s="7"/>
      <c r="BL756" s="7"/>
      <c r="BM756" s="7"/>
    </row>
    <row r="757" spans="1:65" ht="15.5"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c r="AT757" s="7"/>
      <c r="AU757" s="7"/>
      <c r="AV757" s="7"/>
      <c r="AW757" s="7"/>
      <c r="AX757" s="7"/>
      <c r="AY757" s="7"/>
      <c r="AZ757" s="7"/>
      <c r="BA757" s="7"/>
      <c r="BB757" s="7"/>
      <c r="BC757" s="7"/>
      <c r="BD757" s="7"/>
      <c r="BE757" s="7"/>
      <c r="BF757" s="7"/>
      <c r="BG757" s="7"/>
      <c r="BH757" s="7"/>
      <c r="BI757" s="7"/>
      <c r="BJ757" s="7"/>
      <c r="BK757" s="7"/>
      <c r="BL757" s="7"/>
      <c r="BM757" s="7"/>
    </row>
    <row r="758" spans="1:65" ht="15.5"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c r="AT758" s="7"/>
      <c r="AU758" s="7"/>
      <c r="AV758" s="7"/>
      <c r="AW758" s="7"/>
      <c r="AX758" s="7"/>
      <c r="AY758" s="7"/>
      <c r="AZ758" s="7"/>
      <c r="BA758" s="7"/>
      <c r="BB758" s="7"/>
      <c r="BC758" s="7"/>
      <c r="BD758" s="7"/>
      <c r="BE758" s="7"/>
      <c r="BF758" s="7"/>
      <c r="BG758" s="7"/>
      <c r="BH758" s="7"/>
      <c r="BI758" s="7"/>
      <c r="BJ758" s="7"/>
      <c r="BK758" s="7"/>
      <c r="BL758" s="7"/>
      <c r="BM758" s="7"/>
    </row>
    <row r="759" spans="1:65" ht="15.5"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c r="AT759" s="7"/>
      <c r="AU759" s="7"/>
      <c r="AV759" s="7"/>
      <c r="AW759" s="7"/>
      <c r="AX759" s="7"/>
      <c r="AY759" s="7"/>
      <c r="AZ759" s="7"/>
      <c r="BA759" s="7"/>
      <c r="BB759" s="7"/>
      <c r="BC759" s="7"/>
      <c r="BD759" s="7"/>
      <c r="BE759" s="7"/>
      <c r="BF759" s="7"/>
      <c r="BG759" s="7"/>
      <c r="BH759" s="7"/>
      <c r="BI759" s="7"/>
      <c r="BJ759" s="7"/>
      <c r="BK759" s="7"/>
      <c r="BL759" s="7"/>
      <c r="BM759" s="7"/>
    </row>
    <row r="760" spans="1:65" ht="15.5"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c r="AT760" s="7"/>
      <c r="AU760" s="7"/>
      <c r="AV760" s="7"/>
      <c r="AW760" s="7"/>
      <c r="AX760" s="7"/>
      <c r="AY760" s="7"/>
      <c r="AZ760" s="7"/>
      <c r="BA760" s="7"/>
      <c r="BB760" s="7"/>
      <c r="BC760" s="7"/>
      <c r="BD760" s="7"/>
      <c r="BE760" s="7"/>
      <c r="BF760" s="7"/>
      <c r="BG760" s="7"/>
      <c r="BH760" s="7"/>
      <c r="BI760" s="7"/>
      <c r="BJ760" s="7"/>
      <c r="BK760" s="7"/>
      <c r="BL760" s="7"/>
      <c r="BM760" s="7"/>
    </row>
    <row r="761" spans="1:65" ht="15.5"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c r="AT761" s="7"/>
      <c r="AU761" s="7"/>
      <c r="AV761" s="7"/>
      <c r="AW761" s="7"/>
      <c r="AX761" s="7"/>
      <c r="AY761" s="7"/>
      <c r="AZ761" s="7"/>
      <c r="BA761" s="7"/>
      <c r="BB761" s="7"/>
      <c r="BC761" s="7"/>
      <c r="BD761" s="7"/>
      <c r="BE761" s="7"/>
      <c r="BF761" s="7"/>
      <c r="BG761" s="7"/>
      <c r="BH761" s="7"/>
      <c r="BI761" s="7"/>
      <c r="BJ761" s="7"/>
      <c r="BK761" s="7"/>
      <c r="BL761" s="7"/>
      <c r="BM761" s="7"/>
    </row>
    <row r="762" spans="1:65" ht="15.5"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c r="AT762" s="7"/>
      <c r="AU762" s="7"/>
      <c r="AV762" s="7"/>
      <c r="AW762" s="7"/>
      <c r="AX762" s="7"/>
      <c r="AY762" s="7"/>
      <c r="AZ762" s="7"/>
      <c r="BA762" s="7"/>
      <c r="BB762" s="7"/>
      <c r="BC762" s="7"/>
      <c r="BD762" s="7"/>
      <c r="BE762" s="7"/>
      <c r="BF762" s="7"/>
      <c r="BG762" s="7"/>
      <c r="BH762" s="7"/>
      <c r="BI762" s="7"/>
      <c r="BJ762" s="7"/>
      <c r="BK762" s="7"/>
      <c r="BL762" s="7"/>
      <c r="BM762" s="7"/>
    </row>
    <row r="763" spans="1:65" ht="15.5"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c r="AT763" s="7"/>
      <c r="AU763" s="7"/>
      <c r="AV763" s="7"/>
      <c r="AW763" s="7"/>
      <c r="AX763" s="7"/>
      <c r="AY763" s="7"/>
      <c r="AZ763" s="7"/>
      <c r="BA763" s="7"/>
      <c r="BB763" s="7"/>
      <c r="BC763" s="7"/>
      <c r="BD763" s="7"/>
      <c r="BE763" s="7"/>
      <c r="BF763" s="7"/>
      <c r="BG763" s="7"/>
      <c r="BH763" s="7"/>
      <c r="BI763" s="7"/>
      <c r="BJ763" s="7"/>
      <c r="BK763" s="7"/>
      <c r="BL763" s="7"/>
      <c r="BM763" s="7"/>
    </row>
    <row r="764" spans="1:65" ht="15.5"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c r="AT764" s="7"/>
      <c r="AU764" s="7"/>
      <c r="AV764" s="7"/>
      <c r="AW764" s="7"/>
      <c r="AX764" s="7"/>
      <c r="AY764" s="7"/>
      <c r="AZ764" s="7"/>
      <c r="BA764" s="7"/>
      <c r="BB764" s="7"/>
      <c r="BC764" s="7"/>
      <c r="BD764" s="7"/>
      <c r="BE764" s="7"/>
      <c r="BF764" s="7"/>
      <c r="BG764" s="7"/>
      <c r="BH764" s="7"/>
      <c r="BI764" s="7"/>
      <c r="BJ764" s="7"/>
      <c r="BK764" s="7"/>
      <c r="BL764" s="7"/>
      <c r="BM764" s="7"/>
    </row>
    <row r="765" spans="1:65" ht="15.5"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c r="AT765" s="7"/>
      <c r="AU765" s="7"/>
      <c r="AV765" s="7"/>
      <c r="AW765" s="7"/>
      <c r="AX765" s="7"/>
      <c r="AY765" s="7"/>
      <c r="AZ765" s="7"/>
      <c r="BA765" s="7"/>
      <c r="BB765" s="7"/>
      <c r="BC765" s="7"/>
      <c r="BD765" s="7"/>
      <c r="BE765" s="7"/>
      <c r="BF765" s="7"/>
      <c r="BG765" s="7"/>
      <c r="BH765" s="7"/>
      <c r="BI765" s="7"/>
      <c r="BJ765" s="7"/>
      <c r="BK765" s="7"/>
      <c r="BL765" s="7"/>
      <c r="BM765" s="7"/>
    </row>
    <row r="766" spans="1:65" ht="15.5"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c r="AT766" s="7"/>
      <c r="AU766" s="7"/>
      <c r="AV766" s="7"/>
      <c r="AW766" s="7"/>
      <c r="AX766" s="7"/>
      <c r="AY766" s="7"/>
      <c r="AZ766" s="7"/>
      <c r="BA766" s="7"/>
      <c r="BB766" s="7"/>
      <c r="BC766" s="7"/>
      <c r="BD766" s="7"/>
      <c r="BE766" s="7"/>
      <c r="BF766" s="7"/>
      <c r="BG766" s="7"/>
      <c r="BH766" s="7"/>
      <c r="BI766" s="7"/>
      <c r="BJ766" s="7"/>
      <c r="BK766" s="7"/>
      <c r="BL766" s="7"/>
      <c r="BM766" s="7"/>
    </row>
    <row r="767" spans="1:65" ht="15.5"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c r="AT767" s="7"/>
      <c r="AU767" s="7"/>
      <c r="AV767" s="7"/>
      <c r="AW767" s="7"/>
      <c r="AX767" s="7"/>
      <c r="AY767" s="7"/>
      <c r="AZ767" s="7"/>
      <c r="BA767" s="7"/>
      <c r="BB767" s="7"/>
      <c r="BC767" s="7"/>
      <c r="BD767" s="7"/>
      <c r="BE767" s="7"/>
      <c r="BF767" s="7"/>
      <c r="BG767" s="7"/>
      <c r="BH767" s="7"/>
      <c r="BI767" s="7"/>
      <c r="BJ767" s="7"/>
      <c r="BK767" s="7"/>
      <c r="BL767" s="7"/>
      <c r="BM767" s="7"/>
    </row>
    <row r="768" spans="1:65" ht="15.5"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c r="AT768" s="7"/>
      <c r="AU768" s="7"/>
      <c r="AV768" s="7"/>
      <c r="AW768" s="7"/>
      <c r="AX768" s="7"/>
      <c r="AY768" s="7"/>
      <c r="AZ768" s="7"/>
      <c r="BA768" s="7"/>
      <c r="BB768" s="7"/>
      <c r="BC768" s="7"/>
      <c r="BD768" s="7"/>
      <c r="BE768" s="7"/>
      <c r="BF768" s="7"/>
      <c r="BG768" s="7"/>
      <c r="BH768" s="7"/>
      <c r="BI768" s="7"/>
      <c r="BJ768" s="7"/>
      <c r="BK768" s="7"/>
      <c r="BL768" s="7"/>
      <c r="BM768" s="7"/>
    </row>
    <row r="769" spans="1:65" ht="15.5"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c r="AT769" s="7"/>
      <c r="AU769" s="7"/>
      <c r="AV769" s="7"/>
      <c r="AW769" s="7"/>
      <c r="AX769" s="7"/>
      <c r="AY769" s="7"/>
      <c r="AZ769" s="7"/>
      <c r="BA769" s="7"/>
      <c r="BB769" s="7"/>
      <c r="BC769" s="7"/>
      <c r="BD769" s="7"/>
      <c r="BE769" s="7"/>
      <c r="BF769" s="7"/>
      <c r="BG769" s="7"/>
      <c r="BH769" s="7"/>
      <c r="BI769" s="7"/>
      <c r="BJ769" s="7"/>
      <c r="BK769" s="7"/>
      <c r="BL769" s="7"/>
      <c r="BM769" s="7"/>
    </row>
    <row r="770" spans="1:65" ht="15.5"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c r="AT770" s="7"/>
      <c r="AU770" s="7"/>
      <c r="AV770" s="7"/>
      <c r="AW770" s="7"/>
      <c r="AX770" s="7"/>
      <c r="AY770" s="7"/>
      <c r="AZ770" s="7"/>
      <c r="BA770" s="7"/>
      <c r="BB770" s="7"/>
      <c r="BC770" s="7"/>
      <c r="BD770" s="7"/>
      <c r="BE770" s="7"/>
      <c r="BF770" s="7"/>
      <c r="BG770" s="7"/>
      <c r="BH770" s="7"/>
      <c r="BI770" s="7"/>
      <c r="BJ770" s="7"/>
      <c r="BK770" s="7"/>
      <c r="BL770" s="7"/>
      <c r="BM770" s="7"/>
    </row>
    <row r="771" spans="1:65" ht="15.5"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c r="AT771" s="7"/>
      <c r="AU771" s="7"/>
      <c r="AV771" s="7"/>
      <c r="AW771" s="7"/>
      <c r="AX771" s="7"/>
      <c r="AY771" s="7"/>
      <c r="AZ771" s="7"/>
      <c r="BA771" s="7"/>
      <c r="BB771" s="7"/>
      <c r="BC771" s="7"/>
      <c r="BD771" s="7"/>
      <c r="BE771" s="7"/>
      <c r="BF771" s="7"/>
      <c r="BG771" s="7"/>
      <c r="BH771" s="7"/>
      <c r="BI771" s="7"/>
      <c r="BJ771" s="7"/>
      <c r="BK771" s="7"/>
      <c r="BL771" s="7"/>
      <c r="BM771" s="7"/>
    </row>
    <row r="772" spans="1:65" ht="15.5"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c r="AW772" s="7"/>
      <c r="AX772" s="7"/>
      <c r="AY772" s="7"/>
      <c r="AZ772" s="7"/>
      <c r="BA772" s="7"/>
      <c r="BB772" s="7"/>
      <c r="BC772" s="7"/>
      <c r="BD772" s="7"/>
      <c r="BE772" s="7"/>
      <c r="BF772" s="7"/>
      <c r="BG772" s="7"/>
      <c r="BH772" s="7"/>
      <c r="BI772" s="7"/>
      <c r="BJ772" s="7"/>
      <c r="BK772" s="7"/>
      <c r="BL772" s="7"/>
      <c r="BM772" s="7"/>
    </row>
    <row r="773" spans="1:65" ht="15.5"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c r="AT773" s="7"/>
      <c r="AU773" s="7"/>
      <c r="AV773" s="7"/>
      <c r="AW773" s="7"/>
      <c r="AX773" s="7"/>
      <c r="AY773" s="7"/>
      <c r="AZ773" s="7"/>
      <c r="BA773" s="7"/>
      <c r="BB773" s="7"/>
      <c r="BC773" s="7"/>
      <c r="BD773" s="7"/>
      <c r="BE773" s="7"/>
      <c r="BF773" s="7"/>
      <c r="BG773" s="7"/>
      <c r="BH773" s="7"/>
      <c r="BI773" s="7"/>
      <c r="BJ773" s="7"/>
      <c r="BK773" s="7"/>
      <c r="BL773" s="7"/>
      <c r="BM773" s="7"/>
    </row>
    <row r="774" spans="1:65" ht="15.5"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c r="AT774" s="7"/>
      <c r="AU774" s="7"/>
      <c r="AV774" s="7"/>
      <c r="AW774" s="7"/>
      <c r="AX774" s="7"/>
      <c r="AY774" s="7"/>
      <c r="AZ774" s="7"/>
      <c r="BA774" s="7"/>
      <c r="BB774" s="7"/>
      <c r="BC774" s="7"/>
      <c r="BD774" s="7"/>
      <c r="BE774" s="7"/>
      <c r="BF774" s="7"/>
      <c r="BG774" s="7"/>
      <c r="BH774" s="7"/>
      <c r="BI774" s="7"/>
      <c r="BJ774" s="7"/>
      <c r="BK774" s="7"/>
      <c r="BL774" s="7"/>
      <c r="BM774" s="7"/>
    </row>
    <row r="775" spans="1:65" ht="15.5"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c r="AT775" s="7"/>
      <c r="AU775" s="7"/>
      <c r="AV775" s="7"/>
      <c r="AW775" s="7"/>
      <c r="AX775" s="7"/>
      <c r="AY775" s="7"/>
      <c r="AZ775" s="7"/>
      <c r="BA775" s="7"/>
      <c r="BB775" s="7"/>
      <c r="BC775" s="7"/>
      <c r="BD775" s="7"/>
      <c r="BE775" s="7"/>
      <c r="BF775" s="7"/>
      <c r="BG775" s="7"/>
      <c r="BH775" s="7"/>
      <c r="BI775" s="7"/>
      <c r="BJ775" s="7"/>
      <c r="BK775" s="7"/>
      <c r="BL775" s="7"/>
      <c r="BM775" s="7"/>
    </row>
    <row r="776" spans="1:65" ht="15.5"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c r="AT776" s="7"/>
      <c r="AU776" s="7"/>
      <c r="AV776" s="7"/>
      <c r="AW776" s="7"/>
      <c r="AX776" s="7"/>
      <c r="AY776" s="7"/>
      <c r="AZ776" s="7"/>
      <c r="BA776" s="7"/>
      <c r="BB776" s="7"/>
      <c r="BC776" s="7"/>
      <c r="BD776" s="7"/>
      <c r="BE776" s="7"/>
      <c r="BF776" s="7"/>
      <c r="BG776" s="7"/>
      <c r="BH776" s="7"/>
      <c r="BI776" s="7"/>
      <c r="BJ776" s="7"/>
      <c r="BK776" s="7"/>
      <c r="BL776" s="7"/>
      <c r="BM776" s="7"/>
    </row>
    <row r="777" spans="1:65" ht="15.5"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c r="AT777" s="7"/>
      <c r="AU777" s="7"/>
      <c r="AV777" s="7"/>
      <c r="AW777" s="7"/>
      <c r="AX777" s="7"/>
      <c r="AY777" s="7"/>
      <c r="AZ777" s="7"/>
      <c r="BA777" s="7"/>
      <c r="BB777" s="7"/>
      <c r="BC777" s="7"/>
      <c r="BD777" s="7"/>
      <c r="BE777" s="7"/>
      <c r="BF777" s="7"/>
      <c r="BG777" s="7"/>
      <c r="BH777" s="7"/>
      <c r="BI777" s="7"/>
      <c r="BJ777" s="7"/>
      <c r="BK777" s="7"/>
      <c r="BL777" s="7"/>
      <c r="BM777" s="7"/>
    </row>
    <row r="778" spans="1:65" ht="15.5"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c r="AT778" s="7"/>
      <c r="AU778" s="7"/>
      <c r="AV778" s="7"/>
      <c r="AW778" s="7"/>
      <c r="AX778" s="7"/>
      <c r="AY778" s="7"/>
      <c r="AZ778" s="7"/>
      <c r="BA778" s="7"/>
      <c r="BB778" s="7"/>
      <c r="BC778" s="7"/>
      <c r="BD778" s="7"/>
      <c r="BE778" s="7"/>
      <c r="BF778" s="7"/>
      <c r="BG778" s="7"/>
      <c r="BH778" s="7"/>
      <c r="BI778" s="7"/>
      <c r="BJ778" s="7"/>
      <c r="BK778" s="7"/>
      <c r="BL778" s="7"/>
      <c r="BM778" s="7"/>
    </row>
    <row r="779" spans="1:65" ht="15.5"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c r="AT779" s="7"/>
      <c r="AU779" s="7"/>
      <c r="AV779" s="7"/>
      <c r="AW779" s="7"/>
      <c r="AX779" s="7"/>
      <c r="AY779" s="7"/>
      <c r="AZ779" s="7"/>
      <c r="BA779" s="7"/>
      <c r="BB779" s="7"/>
      <c r="BC779" s="7"/>
      <c r="BD779" s="7"/>
      <c r="BE779" s="7"/>
      <c r="BF779" s="7"/>
      <c r="BG779" s="7"/>
      <c r="BH779" s="7"/>
      <c r="BI779" s="7"/>
      <c r="BJ779" s="7"/>
      <c r="BK779" s="7"/>
      <c r="BL779" s="7"/>
      <c r="BM779" s="7"/>
    </row>
    <row r="780" spans="1:65" ht="15.5"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c r="AT780" s="7"/>
      <c r="AU780" s="7"/>
      <c r="AV780" s="7"/>
      <c r="AW780" s="7"/>
      <c r="AX780" s="7"/>
      <c r="AY780" s="7"/>
      <c r="AZ780" s="7"/>
      <c r="BA780" s="7"/>
      <c r="BB780" s="7"/>
      <c r="BC780" s="7"/>
      <c r="BD780" s="7"/>
      <c r="BE780" s="7"/>
      <c r="BF780" s="7"/>
      <c r="BG780" s="7"/>
      <c r="BH780" s="7"/>
      <c r="BI780" s="7"/>
      <c r="BJ780" s="7"/>
      <c r="BK780" s="7"/>
      <c r="BL780" s="7"/>
      <c r="BM780" s="7"/>
    </row>
    <row r="781" spans="1:65" ht="15.5"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c r="AT781" s="7"/>
      <c r="AU781" s="7"/>
      <c r="AV781" s="7"/>
      <c r="AW781" s="7"/>
      <c r="AX781" s="7"/>
      <c r="AY781" s="7"/>
      <c r="AZ781" s="7"/>
      <c r="BA781" s="7"/>
      <c r="BB781" s="7"/>
      <c r="BC781" s="7"/>
      <c r="BD781" s="7"/>
      <c r="BE781" s="7"/>
      <c r="BF781" s="7"/>
      <c r="BG781" s="7"/>
      <c r="BH781" s="7"/>
      <c r="BI781" s="7"/>
      <c r="BJ781" s="7"/>
      <c r="BK781" s="7"/>
      <c r="BL781" s="7"/>
      <c r="BM781" s="7"/>
    </row>
    <row r="782" spans="1:65" ht="15.5"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c r="AT782" s="7"/>
      <c r="AU782" s="7"/>
      <c r="AV782" s="7"/>
      <c r="AW782" s="7"/>
      <c r="AX782" s="7"/>
      <c r="AY782" s="7"/>
      <c r="AZ782" s="7"/>
      <c r="BA782" s="7"/>
      <c r="BB782" s="7"/>
      <c r="BC782" s="7"/>
      <c r="BD782" s="7"/>
      <c r="BE782" s="7"/>
      <c r="BF782" s="7"/>
      <c r="BG782" s="7"/>
      <c r="BH782" s="7"/>
      <c r="BI782" s="7"/>
      <c r="BJ782" s="7"/>
      <c r="BK782" s="7"/>
      <c r="BL782" s="7"/>
      <c r="BM782" s="7"/>
    </row>
    <row r="783" spans="1:65" ht="15.5"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c r="AT783" s="7"/>
      <c r="AU783" s="7"/>
      <c r="AV783" s="7"/>
      <c r="AW783" s="7"/>
      <c r="AX783" s="7"/>
      <c r="AY783" s="7"/>
      <c r="AZ783" s="7"/>
      <c r="BA783" s="7"/>
      <c r="BB783" s="7"/>
      <c r="BC783" s="7"/>
      <c r="BD783" s="7"/>
      <c r="BE783" s="7"/>
      <c r="BF783" s="7"/>
      <c r="BG783" s="7"/>
      <c r="BH783" s="7"/>
      <c r="BI783" s="7"/>
      <c r="BJ783" s="7"/>
      <c r="BK783" s="7"/>
      <c r="BL783" s="7"/>
      <c r="BM783" s="7"/>
    </row>
    <row r="784" spans="1:65" ht="15.5"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c r="AT784" s="7"/>
      <c r="AU784" s="7"/>
      <c r="AV784" s="7"/>
      <c r="AW784" s="7"/>
      <c r="AX784" s="7"/>
      <c r="AY784" s="7"/>
      <c r="AZ784" s="7"/>
      <c r="BA784" s="7"/>
      <c r="BB784" s="7"/>
      <c r="BC784" s="7"/>
      <c r="BD784" s="7"/>
      <c r="BE784" s="7"/>
      <c r="BF784" s="7"/>
      <c r="BG784" s="7"/>
      <c r="BH784" s="7"/>
      <c r="BI784" s="7"/>
      <c r="BJ784" s="7"/>
      <c r="BK784" s="7"/>
      <c r="BL784" s="7"/>
      <c r="BM784" s="7"/>
    </row>
    <row r="785" spans="1:65" ht="15.5"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c r="AT785" s="7"/>
      <c r="AU785" s="7"/>
      <c r="AV785" s="7"/>
      <c r="AW785" s="7"/>
      <c r="AX785" s="7"/>
      <c r="AY785" s="7"/>
      <c r="AZ785" s="7"/>
      <c r="BA785" s="7"/>
      <c r="BB785" s="7"/>
      <c r="BC785" s="7"/>
      <c r="BD785" s="7"/>
      <c r="BE785" s="7"/>
      <c r="BF785" s="7"/>
      <c r="BG785" s="7"/>
      <c r="BH785" s="7"/>
      <c r="BI785" s="7"/>
      <c r="BJ785" s="7"/>
      <c r="BK785" s="7"/>
      <c r="BL785" s="7"/>
      <c r="BM785" s="7"/>
    </row>
    <row r="786" spans="1:65" ht="15.5"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c r="AT786" s="7"/>
      <c r="AU786" s="7"/>
      <c r="AV786" s="7"/>
      <c r="AW786" s="7"/>
      <c r="AX786" s="7"/>
      <c r="AY786" s="7"/>
      <c r="AZ786" s="7"/>
      <c r="BA786" s="7"/>
      <c r="BB786" s="7"/>
      <c r="BC786" s="7"/>
      <c r="BD786" s="7"/>
      <c r="BE786" s="7"/>
      <c r="BF786" s="7"/>
      <c r="BG786" s="7"/>
      <c r="BH786" s="7"/>
      <c r="BI786" s="7"/>
      <c r="BJ786" s="7"/>
      <c r="BK786" s="7"/>
      <c r="BL786" s="7"/>
      <c r="BM786" s="7"/>
    </row>
    <row r="787" spans="1:65" ht="15.5"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c r="AT787" s="7"/>
      <c r="AU787" s="7"/>
      <c r="AV787" s="7"/>
      <c r="AW787" s="7"/>
      <c r="AX787" s="7"/>
      <c r="AY787" s="7"/>
      <c r="AZ787" s="7"/>
      <c r="BA787" s="7"/>
      <c r="BB787" s="7"/>
      <c r="BC787" s="7"/>
      <c r="BD787" s="7"/>
      <c r="BE787" s="7"/>
      <c r="BF787" s="7"/>
      <c r="BG787" s="7"/>
      <c r="BH787" s="7"/>
      <c r="BI787" s="7"/>
      <c r="BJ787" s="7"/>
      <c r="BK787" s="7"/>
      <c r="BL787" s="7"/>
      <c r="BM787" s="7"/>
    </row>
    <row r="788" spans="1:65" ht="15.5"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c r="AT788" s="7"/>
      <c r="AU788" s="7"/>
      <c r="AV788" s="7"/>
      <c r="AW788" s="7"/>
      <c r="AX788" s="7"/>
      <c r="AY788" s="7"/>
      <c r="AZ788" s="7"/>
      <c r="BA788" s="7"/>
      <c r="BB788" s="7"/>
      <c r="BC788" s="7"/>
      <c r="BD788" s="7"/>
      <c r="BE788" s="7"/>
      <c r="BF788" s="7"/>
      <c r="BG788" s="7"/>
      <c r="BH788" s="7"/>
      <c r="BI788" s="7"/>
      <c r="BJ788" s="7"/>
      <c r="BK788" s="7"/>
      <c r="BL788" s="7"/>
      <c r="BM788" s="7"/>
    </row>
    <row r="789" spans="1:65" ht="15.5"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c r="AT789" s="7"/>
      <c r="AU789" s="7"/>
      <c r="AV789" s="7"/>
      <c r="AW789" s="7"/>
      <c r="AX789" s="7"/>
      <c r="AY789" s="7"/>
      <c r="AZ789" s="7"/>
      <c r="BA789" s="7"/>
      <c r="BB789" s="7"/>
      <c r="BC789" s="7"/>
      <c r="BD789" s="7"/>
      <c r="BE789" s="7"/>
      <c r="BF789" s="7"/>
      <c r="BG789" s="7"/>
      <c r="BH789" s="7"/>
      <c r="BI789" s="7"/>
      <c r="BJ789" s="7"/>
      <c r="BK789" s="7"/>
      <c r="BL789" s="7"/>
      <c r="BM789" s="7"/>
    </row>
    <row r="790" spans="1:65" ht="15.5"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c r="AT790" s="7"/>
      <c r="AU790" s="7"/>
      <c r="AV790" s="7"/>
      <c r="AW790" s="7"/>
      <c r="AX790" s="7"/>
      <c r="AY790" s="7"/>
      <c r="AZ790" s="7"/>
      <c r="BA790" s="7"/>
      <c r="BB790" s="7"/>
      <c r="BC790" s="7"/>
      <c r="BD790" s="7"/>
      <c r="BE790" s="7"/>
      <c r="BF790" s="7"/>
      <c r="BG790" s="7"/>
      <c r="BH790" s="7"/>
      <c r="BI790" s="7"/>
      <c r="BJ790" s="7"/>
      <c r="BK790" s="7"/>
      <c r="BL790" s="7"/>
      <c r="BM790" s="7"/>
    </row>
    <row r="791" spans="1:65" ht="15.5"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c r="AT791" s="7"/>
      <c r="AU791" s="7"/>
      <c r="AV791" s="7"/>
      <c r="AW791" s="7"/>
      <c r="AX791" s="7"/>
      <c r="AY791" s="7"/>
      <c r="AZ791" s="7"/>
      <c r="BA791" s="7"/>
      <c r="BB791" s="7"/>
      <c r="BC791" s="7"/>
      <c r="BD791" s="7"/>
      <c r="BE791" s="7"/>
      <c r="BF791" s="7"/>
      <c r="BG791" s="7"/>
      <c r="BH791" s="7"/>
      <c r="BI791" s="7"/>
      <c r="BJ791" s="7"/>
      <c r="BK791" s="7"/>
      <c r="BL791" s="7"/>
      <c r="BM791" s="7"/>
    </row>
    <row r="792" spans="1:65" ht="15.5"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c r="AT792" s="7"/>
      <c r="AU792" s="7"/>
      <c r="AV792" s="7"/>
      <c r="AW792" s="7"/>
      <c r="AX792" s="7"/>
      <c r="AY792" s="7"/>
      <c r="AZ792" s="7"/>
      <c r="BA792" s="7"/>
      <c r="BB792" s="7"/>
      <c r="BC792" s="7"/>
      <c r="BD792" s="7"/>
      <c r="BE792" s="7"/>
      <c r="BF792" s="7"/>
      <c r="BG792" s="7"/>
      <c r="BH792" s="7"/>
      <c r="BI792" s="7"/>
      <c r="BJ792" s="7"/>
      <c r="BK792" s="7"/>
      <c r="BL792" s="7"/>
      <c r="BM792" s="7"/>
    </row>
    <row r="793" spans="1:65" ht="15.5"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c r="AT793" s="7"/>
      <c r="AU793" s="7"/>
      <c r="AV793" s="7"/>
      <c r="AW793" s="7"/>
      <c r="AX793" s="7"/>
      <c r="AY793" s="7"/>
      <c r="AZ793" s="7"/>
      <c r="BA793" s="7"/>
      <c r="BB793" s="7"/>
      <c r="BC793" s="7"/>
      <c r="BD793" s="7"/>
      <c r="BE793" s="7"/>
      <c r="BF793" s="7"/>
      <c r="BG793" s="7"/>
      <c r="BH793" s="7"/>
      <c r="BI793" s="7"/>
      <c r="BJ793" s="7"/>
      <c r="BK793" s="7"/>
      <c r="BL793" s="7"/>
      <c r="BM793" s="7"/>
    </row>
    <row r="794" spans="1:65" ht="15.5"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c r="AT794" s="7"/>
      <c r="AU794" s="7"/>
      <c r="AV794" s="7"/>
      <c r="AW794" s="7"/>
      <c r="AX794" s="7"/>
      <c r="AY794" s="7"/>
      <c r="AZ794" s="7"/>
      <c r="BA794" s="7"/>
      <c r="BB794" s="7"/>
      <c r="BC794" s="7"/>
      <c r="BD794" s="7"/>
      <c r="BE794" s="7"/>
      <c r="BF794" s="7"/>
      <c r="BG794" s="7"/>
      <c r="BH794" s="7"/>
      <c r="BI794" s="7"/>
      <c r="BJ794" s="7"/>
      <c r="BK794" s="7"/>
      <c r="BL794" s="7"/>
      <c r="BM794" s="7"/>
    </row>
    <row r="795" spans="1:65" ht="15.5"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c r="AT795" s="7"/>
      <c r="AU795" s="7"/>
      <c r="AV795" s="7"/>
      <c r="AW795" s="7"/>
      <c r="AX795" s="7"/>
      <c r="AY795" s="7"/>
      <c r="AZ795" s="7"/>
      <c r="BA795" s="7"/>
      <c r="BB795" s="7"/>
      <c r="BC795" s="7"/>
      <c r="BD795" s="7"/>
      <c r="BE795" s="7"/>
      <c r="BF795" s="7"/>
      <c r="BG795" s="7"/>
      <c r="BH795" s="7"/>
      <c r="BI795" s="7"/>
      <c r="BJ795" s="7"/>
      <c r="BK795" s="7"/>
      <c r="BL795" s="7"/>
      <c r="BM795" s="7"/>
    </row>
    <row r="796" spans="1:65" ht="15.5"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c r="AT796" s="7"/>
      <c r="AU796" s="7"/>
      <c r="AV796" s="7"/>
      <c r="AW796" s="7"/>
      <c r="AX796" s="7"/>
      <c r="AY796" s="7"/>
      <c r="AZ796" s="7"/>
      <c r="BA796" s="7"/>
      <c r="BB796" s="7"/>
      <c r="BC796" s="7"/>
      <c r="BD796" s="7"/>
      <c r="BE796" s="7"/>
      <c r="BF796" s="7"/>
      <c r="BG796" s="7"/>
      <c r="BH796" s="7"/>
      <c r="BI796" s="7"/>
      <c r="BJ796" s="7"/>
      <c r="BK796" s="7"/>
      <c r="BL796" s="7"/>
      <c r="BM796" s="7"/>
    </row>
    <row r="797" spans="1:65" ht="15.5"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c r="AT797" s="7"/>
      <c r="AU797" s="7"/>
      <c r="AV797" s="7"/>
      <c r="AW797" s="7"/>
      <c r="AX797" s="7"/>
      <c r="AY797" s="7"/>
      <c r="AZ797" s="7"/>
      <c r="BA797" s="7"/>
      <c r="BB797" s="7"/>
      <c r="BC797" s="7"/>
      <c r="BD797" s="7"/>
      <c r="BE797" s="7"/>
      <c r="BF797" s="7"/>
      <c r="BG797" s="7"/>
      <c r="BH797" s="7"/>
      <c r="BI797" s="7"/>
      <c r="BJ797" s="7"/>
      <c r="BK797" s="7"/>
      <c r="BL797" s="7"/>
      <c r="BM797" s="7"/>
    </row>
    <row r="798" spans="1:65" ht="15.5"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c r="AT798" s="7"/>
      <c r="AU798" s="7"/>
      <c r="AV798" s="7"/>
      <c r="AW798" s="7"/>
      <c r="AX798" s="7"/>
      <c r="AY798" s="7"/>
      <c r="AZ798" s="7"/>
      <c r="BA798" s="7"/>
      <c r="BB798" s="7"/>
      <c r="BC798" s="7"/>
      <c r="BD798" s="7"/>
      <c r="BE798" s="7"/>
      <c r="BF798" s="7"/>
      <c r="BG798" s="7"/>
      <c r="BH798" s="7"/>
      <c r="BI798" s="7"/>
      <c r="BJ798" s="7"/>
      <c r="BK798" s="7"/>
      <c r="BL798" s="7"/>
      <c r="BM798" s="7"/>
    </row>
    <row r="799" spans="1:65" ht="15.5"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c r="AT799" s="7"/>
      <c r="AU799" s="7"/>
      <c r="AV799" s="7"/>
      <c r="AW799" s="7"/>
      <c r="AX799" s="7"/>
      <c r="AY799" s="7"/>
      <c r="AZ799" s="7"/>
      <c r="BA799" s="7"/>
      <c r="BB799" s="7"/>
      <c r="BC799" s="7"/>
      <c r="BD799" s="7"/>
      <c r="BE799" s="7"/>
      <c r="BF799" s="7"/>
      <c r="BG799" s="7"/>
      <c r="BH799" s="7"/>
      <c r="BI799" s="7"/>
      <c r="BJ799" s="7"/>
      <c r="BK799" s="7"/>
      <c r="BL799" s="7"/>
      <c r="BM799" s="7"/>
    </row>
    <row r="800" spans="1:65" ht="15.5"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c r="AT800" s="7"/>
      <c r="AU800" s="7"/>
      <c r="AV800" s="7"/>
      <c r="AW800" s="7"/>
      <c r="AX800" s="7"/>
      <c r="AY800" s="7"/>
      <c r="AZ800" s="7"/>
      <c r="BA800" s="7"/>
      <c r="BB800" s="7"/>
      <c r="BC800" s="7"/>
      <c r="BD800" s="7"/>
      <c r="BE800" s="7"/>
      <c r="BF800" s="7"/>
      <c r="BG800" s="7"/>
      <c r="BH800" s="7"/>
      <c r="BI800" s="7"/>
      <c r="BJ800" s="7"/>
      <c r="BK800" s="7"/>
      <c r="BL800" s="7"/>
      <c r="BM800" s="7"/>
    </row>
    <row r="801" spans="1:65" ht="15.5"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c r="AT801" s="7"/>
      <c r="AU801" s="7"/>
      <c r="AV801" s="7"/>
      <c r="AW801" s="7"/>
      <c r="AX801" s="7"/>
      <c r="AY801" s="7"/>
      <c r="AZ801" s="7"/>
      <c r="BA801" s="7"/>
      <c r="BB801" s="7"/>
      <c r="BC801" s="7"/>
      <c r="BD801" s="7"/>
      <c r="BE801" s="7"/>
      <c r="BF801" s="7"/>
      <c r="BG801" s="7"/>
      <c r="BH801" s="7"/>
      <c r="BI801" s="7"/>
      <c r="BJ801" s="7"/>
      <c r="BK801" s="7"/>
      <c r="BL801" s="7"/>
      <c r="BM801" s="7"/>
    </row>
    <row r="802" spans="1:65" ht="15.5"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c r="AT802" s="7"/>
      <c r="AU802" s="7"/>
      <c r="AV802" s="7"/>
      <c r="AW802" s="7"/>
      <c r="AX802" s="7"/>
      <c r="AY802" s="7"/>
      <c r="AZ802" s="7"/>
      <c r="BA802" s="7"/>
      <c r="BB802" s="7"/>
      <c r="BC802" s="7"/>
      <c r="BD802" s="7"/>
      <c r="BE802" s="7"/>
      <c r="BF802" s="7"/>
      <c r="BG802" s="7"/>
      <c r="BH802" s="7"/>
      <c r="BI802" s="7"/>
      <c r="BJ802" s="7"/>
      <c r="BK802" s="7"/>
      <c r="BL802" s="7"/>
      <c r="BM802" s="7"/>
    </row>
    <row r="803" spans="1:65" ht="15.5"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c r="AT803" s="7"/>
      <c r="AU803" s="7"/>
      <c r="AV803" s="7"/>
      <c r="AW803" s="7"/>
      <c r="AX803" s="7"/>
      <c r="AY803" s="7"/>
      <c r="AZ803" s="7"/>
      <c r="BA803" s="7"/>
      <c r="BB803" s="7"/>
      <c r="BC803" s="7"/>
      <c r="BD803" s="7"/>
      <c r="BE803" s="7"/>
      <c r="BF803" s="7"/>
      <c r="BG803" s="7"/>
      <c r="BH803" s="7"/>
      <c r="BI803" s="7"/>
      <c r="BJ803" s="7"/>
      <c r="BK803" s="7"/>
      <c r="BL803" s="7"/>
      <c r="BM803" s="7"/>
    </row>
    <row r="804" spans="1:65" ht="15.5"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c r="AT804" s="7"/>
      <c r="AU804" s="7"/>
      <c r="AV804" s="7"/>
      <c r="AW804" s="7"/>
      <c r="AX804" s="7"/>
      <c r="AY804" s="7"/>
      <c r="AZ804" s="7"/>
      <c r="BA804" s="7"/>
      <c r="BB804" s="7"/>
      <c r="BC804" s="7"/>
      <c r="BD804" s="7"/>
      <c r="BE804" s="7"/>
      <c r="BF804" s="7"/>
      <c r="BG804" s="7"/>
      <c r="BH804" s="7"/>
      <c r="BI804" s="7"/>
      <c r="BJ804" s="7"/>
      <c r="BK804" s="7"/>
      <c r="BL804" s="7"/>
      <c r="BM804" s="7"/>
    </row>
    <row r="805" spans="1:65" ht="15.5"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c r="AT805" s="7"/>
      <c r="AU805" s="7"/>
      <c r="AV805" s="7"/>
      <c r="AW805" s="7"/>
      <c r="AX805" s="7"/>
      <c r="AY805" s="7"/>
      <c r="AZ805" s="7"/>
      <c r="BA805" s="7"/>
      <c r="BB805" s="7"/>
      <c r="BC805" s="7"/>
      <c r="BD805" s="7"/>
      <c r="BE805" s="7"/>
      <c r="BF805" s="7"/>
      <c r="BG805" s="7"/>
      <c r="BH805" s="7"/>
      <c r="BI805" s="7"/>
      <c r="BJ805" s="7"/>
      <c r="BK805" s="7"/>
      <c r="BL805" s="7"/>
      <c r="BM805" s="7"/>
    </row>
    <row r="806" spans="1:65" ht="15.5"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c r="AT806" s="7"/>
      <c r="AU806" s="7"/>
      <c r="AV806" s="7"/>
      <c r="AW806" s="7"/>
      <c r="AX806" s="7"/>
      <c r="AY806" s="7"/>
      <c r="AZ806" s="7"/>
      <c r="BA806" s="7"/>
      <c r="BB806" s="7"/>
      <c r="BC806" s="7"/>
      <c r="BD806" s="7"/>
      <c r="BE806" s="7"/>
      <c r="BF806" s="7"/>
      <c r="BG806" s="7"/>
      <c r="BH806" s="7"/>
      <c r="BI806" s="7"/>
      <c r="BJ806" s="7"/>
      <c r="BK806" s="7"/>
      <c r="BL806" s="7"/>
      <c r="BM806" s="7"/>
    </row>
    <row r="807" spans="1:65" ht="15.5"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c r="AT807" s="7"/>
      <c r="AU807" s="7"/>
      <c r="AV807" s="7"/>
      <c r="AW807" s="7"/>
      <c r="AX807" s="7"/>
      <c r="AY807" s="7"/>
      <c r="AZ807" s="7"/>
      <c r="BA807" s="7"/>
      <c r="BB807" s="7"/>
      <c r="BC807" s="7"/>
      <c r="BD807" s="7"/>
      <c r="BE807" s="7"/>
      <c r="BF807" s="7"/>
      <c r="BG807" s="7"/>
      <c r="BH807" s="7"/>
      <c r="BI807" s="7"/>
      <c r="BJ807" s="7"/>
      <c r="BK807" s="7"/>
      <c r="BL807" s="7"/>
      <c r="BM807" s="7"/>
    </row>
    <row r="808" spans="1:65" ht="15.5"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c r="AT808" s="7"/>
      <c r="AU808" s="7"/>
      <c r="AV808" s="7"/>
      <c r="AW808" s="7"/>
      <c r="AX808" s="7"/>
      <c r="AY808" s="7"/>
      <c r="AZ808" s="7"/>
      <c r="BA808" s="7"/>
      <c r="BB808" s="7"/>
      <c r="BC808" s="7"/>
      <c r="BD808" s="7"/>
      <c r="BE808" s="7"/>
      <c r="BF808" s="7"/>
      <c r="BG808" s="7"/>
      <c r="BH808" s="7"/>
      <c r="BI808" s="7"/>
      <c r="BJ808" s="7"/>
      <c r="BK808" s="7"/>
      <c r="BL808" s="7"/>
      <c r="BM808" s="7"/>
    </row>
    <row r="809" spans="1:65" ht="15.5"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c r="AT809" s="7"/>
      <c r="AU809" s="7"/>
      <c r="AV809" s="7"/>
      <c r="AW809" s="7"/>
      <c r="AX809" s="7"/>
      <c r="AY809" s="7"/>
      <c r="AZ809" s="7"/>
      <c r="BA809" s="7"/>
      <c r="BB809" s="7"/>
      <c r="BC809" s="7"/>
      <c r="BD809" s="7"/>
      <c r="BE809" s="7"/>
      <c r="BF809" s="7"/>
      <c r="BG809" s="7"/>
      <c r="BH809" s="7"/>
      <c r="BI809" s="7"/>
      <c r="BJ809" s="7"/>
      <c r="BK809" s="7"/>
      <c r="BL809" s="7"/>
      <c r="BM809" s="7"/>
    </row>
    <row r="810" spans="1:65" ht="15.5"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c r="AT810" s="7"/>
      <c r="AU810" s="7"/>
      <c r="AV810" s="7"/>
      <c r="AW810" s="7"/>
      <c r="AX810" s="7"/>
      <c r="AY810" s="7"/>
      <c r="AZ810" s="7"/>
      <c r="BA810" s="7"/>
      <c r="BB810" s="7"/>
      <c r="BC810" s="7"/>
      <c r="BD810" s="7"/>
      <c r="BE810" s="7"/>
      <c r="BF810" s="7"/>
      <c r="BG810" s="7"/>
      <c r="BH810" s="7"/>
      <c r="BI810" s="7"/>
      <c r="BJ810" s="7"/>
      <c r="BK810" s="7"/>
      <c r="BL810" s="7"/>
      <c r="BM810" s="7"/>
    </row>
    <row r="811" spans="1:65" ht="15.5"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c r="AT811" s="7"/>
      <c r="AU811" s="7"/>
      <c r="AV811" s="7"/>
      <c r="AW811" s="7"/>
      <c r="AX811" s="7"/>
      <c r="AY811" s="7"/>
      <c r="AZ811" s="7"/>
      <c r="BA811" s="7"/>
      <c r="BB811" s="7"/>
      <c r="BC811" s="7"/>
      <c r="BD811" s="7"/>
      <c r="BE811" s="7"/>
      <c r="BF811" s="7"/>
      <c r="BG811" s="7"/>
      <c r="BH811" s="7"/>
      <c r="BI811" s="7"/>
      <c r="BJ811" s="7"/>
      <c r="BK811" s="7"/>
      <c r="BL811" s="7"/>
      <c r="BM811" s="7"/>
    </row>
    <row r="812" spans="1:65" ht="15.5"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c r="AT812" s="7"/>
      <c r="AU812" s="7"/>
      <c r="AV812" s="7"/>
      <c r="AW812" s="7"/>
      <c r="AX812" s="7"/>
      <c r="AY812" s="7"/>
      <c r="AZ812" s="7"/>
      <c r="BA812" s="7"/>
      <c r="BB812" s="7"/>
      <c r="BC812" s="7"/>
      <c r="BD812" s="7"/>
      <c r="BE812" s="7"/>
      <c r="BF812" s="7"/>
      <c r="BG812" s="7"/>
      <c r="BH812" s="7"/>
      <c r="BI812" s="7"/>
      <c r="BJ812" s="7"/>
      <c r="BK812" s="7"/>
      <c r="BL812" s="7"/>
      <c r="BM812" s="7"/>
    </row>
    <row r="813" spans="1:65" ht="15.5"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c r="AT813" s="7"/>
      <c r="AU813" s="7"/>
      <c r="AV813" s="7"/>
      <c r="AW813" s="7"/>
      <c r="AX813" s="7"/>
      <c r="AY813" s="7"/>
      <c r="AZ813" s="7"/>
      <c r="BA813" s="7"/>
      <c r="BB813" s="7"/>
      <c r="BC813" s="7"/>
      <c r="BD813" s="7"/>
      <c r="BE813" s="7"/>
      <c r="BF813" s="7"/>
      <c r="BG813" s="7"/>
      <c r="BH813" s="7"/>
      <c r="BI813" s="7"/>
      <c r="BJ813" s="7"/>
      <c r="BK813" s="7"/>
      <c r="BL813" s="7"/>
      <c r="BM813" s="7"/>
    </row>
    <row r="814" spans="1:65" ht="15.5"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c r="AT814" s="7"/>
      <c r="AU814" s="7"/>
      <c r="AV814" s="7"/>
      <c r="AW814" s="7"/>
      <c r="AX814" s="7"/>
      <c r="AY814" s="7"/>
      <c r="AZ814" s="7"/>
      <c r="BA814" s="7"/>
      <c r="BB814" s="7"/>
      <c r="BC814" s="7"/>
      <c r="BD814" s="7"/>
      <c r="BE814" s="7"/>
      <c r="BF814" s="7"/>
      <c r="BG814" s="7"/>
      <c r="BH814" s="7"/>
      <c r="BI814" s="7"/>
      <c r="BJ814" s="7"/>
      <c r="BK814" s="7"/>
      <c r="BL814" s="7"/>
      <c r="BM814" s="7"/>
    </row>
    <row r="815" spans="1:65" ht="15.5"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c r="AT815" s="7"/>
      <c r="AU815" s="7"/>
      <c r="AV815" s="7"/>
      <c r="AW815" s="7"/>
      <c r="AX815" s="7"/>
      <c r="AY815" s="7"/>
      <c r="AZ815" s="7"/>
      <c r="BA815" s="7"/>
      <c r="BB815" s="7"/>
      <c r="BC815" s="7"/>
      <c r="BD815" s="7"/>
      <c r="BE815" s="7"/>
      <c r="BF815" s="7"/>
      <c r="BG815" s="7"/>
      <c r="BH815" s="7"/>
      <c r="BI815" s="7"/>
      <c r="BJ815" s="7"/>
      <c r="BK815" s="7"/>
      <c r="BL815" s="7"/>
      <c r="BM815" s="7"/>
    </row>
    <row r="816" spans="1:65" ht="15.5"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c r="AT816" s="7"/>
      <c r="AU816" s="7"/>
      <c r="AV816" s="7"/>
      <c r="AW816" s="7"/>
      <c r="AX816" s="7"/>
      <c r="AY816" s="7"/>
      <c r="AZ816" s="7"/>
      <c r="BA816" s="7"/>
      <c r="BB816" s="7"/>
      <c r="BC816" s="7"/>
      <c r="BD816" s="7"/>
      <c r="BE816" s="7"/>
      <c r="BF816" s="7"/>
      <c r="BG816" s="7"/>
      <c r="BH816" s="7"/>
      <c r="BI816" s="7"/>
      <c r="BJ816" s="7"/>
      <c r="BK816" s="7"/>
      <c r="BL816" s="7"/>
      <c r="BM816" s="7"/>
    </row>
    <row r="817" spans="1:65" ht="15.5"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c r="AT817" s="7"/>
      <c r="AU817" s="7"/>
      <c r="AV817" s="7"/>
      <c r="AW817" s="7"/>
      <c r="AX817" s="7"/>
      <c r="AY817" s="7"/>
      <c r="AZ817" s="7"/>
      <c r="BA817" s="7"/>
      <c r="BB817" s="7"/>
      <c r="BC817" s="7"/>
      <c r="BD817" s="7"/>
      <c r="BE817" s="7"/>
      <c r="BF817" s="7"/>
      <c r="BG817" s="7"/>
      <c r="BH817" s="7"/>
      <c r="BI817" s="7"/>
      <c r="BJ817" s="7"/>
      <c r="BK817" s="7"/>
      <c r="BL817" s="7"/>
      <c r="BM817" s="7"/>
    </row>
    <row r="818" spans="1:65" ht="15.5"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c r="AT818" s="7"/>
      <c r="AU818" s="7"/>
      <c r="AV818" s="7"/>
      <c r="AW818" s="7"/>
      <c r="AX818" s="7"/>
      <c r="AY818" s="7"/>
      <c r="AZ818" s="7"/>
      <c r="BA818" s="7"/>
      <c r="BB818" s="7"/>
      <c r="BC818" s="7"/>
      <c r="BD818" s="7"/>
      <c r="BE818" s="7"/>
      <c r="BF818" s="7"/>
      <c r="BG818" s="7"/>
      <c r="BH818" s="7"/>
      <c r="BI818" s="7"/>
      <c r="BJ818" s="7"/>
      <c r="BK818" s="7"/>
      <c r="BL818" s="7"/>
      <c r="BM818" s="7"/>
    </row>
    <row r="819" spans="1:65" ht="15.5"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c r="AX819" s="7"/>
      <c r="AY819" s="7"/>
      <c r="AZ819" s="7"/>
      <c r="BA819" s="7"/>
      <c r="BB819" s="7"/>
      <c r="BC819" s="7"/>
      <c r="BD819" s="7"/>
      <c r="BE819" s="7"/>
      <c r="BF819" s="7"/>
      <c r="BG819" s="7"/>
      <c r="BH819" s="7"/>
      <c r="BI819" s="7"/>
      <c r="BJ819" s="7"/>
      <c r="BK819" s="7"/>
      <c r="BL819" s="7"/>
      <c r="BM819" s="7"/>
    </row>
    <row r="820" spans="1:65" ht="15.5"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c r="AT820" s="7"/>
      <c r="AU820" s="7"/>
      <c r="AV820" s="7"/>
      <c r="AW820" s="7"/>
      <c r="AX820" s="7"/>
      <c r="AY820" s="7"/>
      <c r="AZ820" s="7"/>
      <c r="BA820" s="7"/>
      <c r="BB820" s="7"/>
      <c r="BC820" s="7"/>
      <c r="BD820" s="7"/>
      <c r="BE820" s="7"/>
      <c r="BF820" s="7"/>
      <c r="BG820" s="7"/>
      <c r="BH820" s="7"/>
      <c r="BI820" s="7"/>
      <c r="BJ820" s="7"/>
      <c r="BK820" s="7"/>
      <c r="BL820" s="7"/>
      <c r="BM820" s="7"/>
    </row>
    <row r="821" spans="1:65" ht="15.5"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c r="AT821" s="7"/>
      <c r="AU821" s="7"/>
      <c r="AV821" s="7"/>
      <c r="AW821" s="7"/>
      <c r="AX821" s="7"/>
      <c r="AY821" s="7"/>
      <c r="AZ821" s="7"/>
      <c r="BA821" s="7"/>
      <c r="BB821" s="7"/>
      <c r="BC821" s="7"/>
      <c r="BD821" s="7"/>
      <c r="BE821" s="7"/>
      <c r="BF821" s="7"/>
      <c r="BG821" s="7"/>
      <c r="BH821" s="7"/>
      <c r="BI821" s="7"/>
      <c r="BJ821" s="7"/>
      <c r="BK821" s="7"/>
      <c r="BL821" s="7"/>
      <c r="BM821" s="7"/>
    </row>
    <row r="822" spans="1:65" ht="15.5"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c r="AT822" s="7"/>
      <c r="AU822" s="7"/>
      <c r="AV822" s="7"/>
      <c r="AW822" s="7"/>
      <c r="AX822" s="7"/>
      <c r="AY822" s="7"/>
      <c r="AZ822" s="7"/>
      <c r="BA822" s="7"/>
      <c r="BB822" s="7"/>
      <c r="BC822" s="7"/>
      <c r="BD822" s="7"/>
      <c r="BE822" s="7"/>
      <c r="BF822" s="7"/>
      <c r="BG822" s="7"/>
      <c r="BH822" s="7"/>
      <c r="BI822" s="7"/>
      <c r="BJ822" s="7"/>
      <c r="BK822" s="7"/>
      <c r="BL822" s="7"/>
      <c r="BM822" s="7"/>
    </row>
    <row r="823" spans="1:65" ht="15.5"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c r="AT823" s="7"/>
      <c r="AU823" s="7"/>
      <c r="AV823" s="7"/>
      <c r="AW823" s="7"/>
      <c r="AX823" s="7"/>
      <c r="AY823" s="7"/>
      <c r="AZ823" s="7"/>
      <c r="BA823" s="7"/>
      <c r="BB823" s="7"/>
      <c r="BC823" s="7"/>
      <c r="BD823" s="7"/>
      <c r="BE823" s="7"/>
      <c r="BF823" s="7"/>
      <c r="BG823" s="7"/>
      <c r="BH823" s="7"/>
      <c r="BI823" s="7"/>
      <c r="BJ823" s="7"/>
      <c r="BK823" s="7"/>
      <c r="BL823" s="7"/>
      <c r="BM823" s="7"/>
    </row>
    <row r="824" spans="1:65" ht="15.5"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c r="AT824" s="7"/>
      <c r="AU824" s="7"/>
      <c r="AV824" s="7"/>
      <c r="AW824" s="7"/>
      <c r="AX824" s="7"/>
      <c r="AY824" s="7"/>
      <c r="AZ824" s="7"/>
      <c r="BA824" s="7"/>
      <c r="BB824" s="7"/>
      <c r="BC824" s="7"/>
      <c r="BD824" s="7"/>
      <c r="BE824" s="7"/>
      <c r="BF824" s="7"/>
      <c r="BG824" s="7"/>
      <c r="BH824" s="7"/>
      <c r="BI824" s="7"/>
      <c r="BJ824" s="7"/>
      <c r="BK824" s="7"/>
      <c r="BL824" s="7"/>
      <c r="BM824" s="7"/>
    </row>
    <row r="825" spans="1:65" ht="15.5"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c r="AT825" s="7"/>
      <c r="AU825" s="7"/>
      <c r="AV825" s="7"/>
      <c r="AW825" s="7"/>
      <c r="AX825" s="7"/>
      <c r="AY825" s="7"/>
      <c r="AZ825" s="7"/>
      <c r="BA825" s="7"/>
      <c r="BB825" s="7"/>
      <c r="BC825" s="7"/>
      <c r="BD825" s="7"/>
      <c r="BE825" s="7"/>
      <c r="BF825" s="7"/>
      <c r="BG825" s="7"/>
      <c r="BH825" s="7"/>
      <c r="BI825" s="7"/>
      <c r="BJ825" s="7"/>
      <c r="BK825" s="7"/>
      <c r="BL825" s="7"/>
      <c r="BM825" s="7"/>
    </row>
    <row r="826" spans="1:65" ht="15.5"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c r="AT826" s="7"/>
      <c r="AU826" s="7"/>
      <c r="AV826" s="7"/>
      <c r="AW826" s="7"/>
      <c r="AX826" s="7"/>
      <c r="AY826" s="7"/>
      <c r="AZ826" s="7"/>
      <c r="BA826" s="7"/>
      <c r="BB826" s="7"/>
      <c r="BC826" s="7"/>
      <c r="BD826" s="7"/>
      <c r="BE826" s="7"/>
      <c r="BF826" s="7"/>
      <c r="BG826" s="7"/>
      <c r="BH826" s="7"/>
      <c r="BI826" s="7"/>
      <c r="BJ826" s="7"/>
      <c r="BK826" s="7"/>
      <c r="BL826" s="7"/>
      <c r="BM826" s="7"/>
    </row>
    <row r="827" spans="1:65" ht="15.5"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c r="AT827" s="7"/>
      <c r="AU827" s="7"/>
      <c r="AV827" s="7"/>
      <c r="AW827" s="7"/>
      <c r="AX827" s="7"/>
      <c r="AY827" s="7"/>
      <c r="AZ827" s="7"/>
      <c r="BA827" s="7"/>
      <c r="BB827" s="7"/>
      <c r="BC827" s="7"/>
      <c r="BD827" s="7"/>
      <c r="BE827" s="7"/>
      <c r="BF827" s="7"/>
      <c r="BG827" s="7"/>
      <c r="BH827" s="7"/>
      <c r="BI827" s="7"/>
      <c r="BJ827" s="7"/>
      <c r="BK827" s="7"/>
      <c r="BL827" s="7"/>
      <c r="BM827" s="7"/>
    </row>
    <row r="828" spans="1:65" ht="15.5"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c r="AT828" s="7"/>
      <c r="AU828" s="7"/>
      <c r="AV828" s="7"/>
      <c r="AW828" s="7"/>
      <c r="AX828" s="7"/>
      <c r="AY828" s="7"/>
      <c r="AZ828" s="7"/>
      <c r="BA828" s="7"/>
      <c r="BB828" s="7"/>
      <c r="BC828" s="7"/>
      <c r="BD828" s="7"/>
      <c r="BE828" s="7"/>
      <c r="BF828" s="7"/>
      <c r="BG828" s="7"/>
      <c r="BH828" s="7"/>
      <c r="BI828" s="7"/>
      <c r="BJ828" s="7"/>
      <c r="BK828" s="7"/>
      <c r="BL828" s="7"/>
      <c r="BM828" s="7"/>
    </row>
    <row r="829" spans="1:65" ht="15.5"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c r="AT829" s="7"/>
      <c r="AU829" s="7"/>
      <c r="AV829" s="7"/>
      <c r="AW829" s="7"/>
      <c r="AX829" s="7"/>
      <c r="AY829" s="7"/>
      <c r="AZ829" s="7"/>
      <c r="BA829" s="7"/>
      <c r="BB829" s="7"/>
      <c r="BC829" s="7"/>
      <c r="BD829" s="7"/>
      <c r="BE829" s="7"/>
      <c r="BF829" s="7"/>
      <c r="BG829" s="7"/>
      <c r="BH829" s="7"/>
      <c r="BI829" s="7"/>
      <c r="BJ829" s="7"/>
      <c r="BK829" s="7"/>
      <c r="BL829" s="7"/>
      <c r="BM829" s="7"/>
    </row>
    <row r="830" spans="1:65" ht="15.5"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c r="AT830" s="7"/>
      <c r="AU830" s="7"/>
      <c r="AV830" s="7"/>
      <c r="AW830" s="7"/>
      <c r="AX830" s="7"/>
      <c r="AY830" s="7"/>
      <c r="AZ830" s="7"/>
      <c r="BA830" s="7"/>
      <c r="BB830" s="7"/>
      <c r="BC830" s="7"/>
      <c r="BD830" s="7"/>
      <c r="BE830" s="7"/>
      <c r="BF830" s="7"/>
      <c r="BG830" s="7"/>
      <c r="BH830" s="7"/>
      <c r="BI830" s="7"/>
      <c r="BJ830" s="7"/>
      <c r="BK830" s="7"/>
      <c r="BL830" s="7"/>
      <c r="BM830" s="7"/>
    </row>
    <row r="831" spans="1:65" ht="15.5"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c r="AT831" s="7"/>
      <c r="AU831" s="7"/>
      <c r="AV831" s="7"/>
      <c r="AW831" s="7"/>
      <c r="AX831" s="7"/>
      <c r="AY831" s="7"/>
      <c r="AZ831" s="7"/>
      <c r="BA831" s="7"/>
      <c r="BB831" s="7"/>
      <c r="BC831" s="7"/>
      <c r="BD831" s="7"/>
      <c r="BE831" s="7"/>
      <c r="BF831" s="7"/>
      <c r="BG831" s="7"/>
      <c r="BH831" s="7"/>
      <c r="BI831" s="7"/>
      <c r="BJ831" s="7"/>
      <c r="BK831" s="7"/>
      <c r="BL831" s="7"/>
      <c r="BM831" s="7"/>
    </row>
    <row r="832" spans="1:65" ht="15.5"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c r="AT832" s="7"/>
      <c r="AU832" s="7"/>
      <c r="AV832" s="7"/>
      <c r="AW832" s="7"/>
      <c r="AX832" s="7"/>
      <c r="AY832" s="7"/>
      <c r="AZ832" s="7"/>
      <c r="BA832" s="7"/>
      <c r="BB832" s="7"/>
      <c r="BC832" s="7"/>
      <c r="BD832" s="7"/>
      <c r="BE832" s="7"/>
      <c r="BF832" s="7"/>
      <c r="BG832" s="7"/>
      <c r="BH832" s="7"/>
      <c r="BI832" s="7"/>
      <c r="BJ832" s="7"/>
      <c r="BK832" s="7"/>
      <c r="BL832" s="7"/>
      <c r="BM832" s="7"/>
    </row>
    <row r="833" spans="1:65" ht="15.5"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c r="AT833" s="7"/>
      <c r="AU833" s="7"/>
      <c r="AV833" s="7"/>
      <c r="AW833" s="7"/>
      <c r="AX833" s="7"/>
      <c r="AY833" s="7"/>
      <c r="AZ833" s="7"/>
      <c r="BA833" s="7"/>
      <c r="BB833" s="7"/>
      <c r="BC833" s="7"/>
      <c r="BD833" s="7"/>
      <c r="BE833" s="7"/>
      <c r="BF833" s="7"/>
      <c r="BG833" s="7"/>
      <c r="BH833" s="7"/>
      <c r="BI833" s="7"/>
      <c r="BJ833" s="7"/>
      <c r="BK833" s="7"/>
      <c r="BL833" s="7"/>
      <c r="BM833" s="7"/>
    </row>
    <row r="834" spans="1:65" ht="15.5"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c r="AT834" s="7"/>
      <c r="AU834" s="7"/>
      <c r="AV834" s="7"/>
      <c r="AW834" s="7"/>
      <c r="AX834" s="7"/>
      <c r="AY834" s="7"/>
      <c r="AZ834" s="7"/>
      <c r="BA834" s="7"/>
      <c r="BB834" s="7"/>
      <c r="BC834" s="7"/>
      <c r="BD834" s="7"/>
      <c r="BE834" s="7"/>
      <c r="BF834" s="7"/>
      <c r="BG834" s="7"/>
      <c r="BH834" s="7"/>
      <c r="BI834" s="7"/>
      <c r="BJ834" s="7"/>
      <c r="BK834" s="7"/>
      <c r="BL834" s="7"/>
      <c r="BM834" s="7"/>
    </row>
    <row r="835" spans="1:65" ht="15.5"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c r="AT835" s="7"/>
      <c r="AU835" s="7"/>
      <c r="AV835" s="7"/>
      <c r="AW835" s="7"/>
      <c r="AX835" s="7"/>
      <c r="AY835" s="7"/>
      <c r="AZ835" s="7"/>
      <c r="BA835" s="7"/>
      <c r="BB835" s="7"/>
      <c r="BC835" s="7"/>
      <c r="BD835" s="7"/>
      <c r="BE835" s="7"/>
      <c r="BF835" s="7"/>
      <c r="BG835" s="7"/>
      <c r="BH835" s="7"/>
      <c r="BI835" s="7"/>
      <c r="BJ835" s="7"/>
      <c r="BK835" s="7"/>
      <c r="BL835" s="7"/>
      <c r="BM835" s="7"/>
    </row>
    <row r="836" spans="1:65" ht="15.5"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c r="AT836" s="7"/>
      <c r="AU836" s="7"/>
      <c r="AV836" s="7"/>
      <c r="AW836" s="7"/>
      <c r="AX836" s="7"/>
      <c r="AY836" s="7"/>
      <c r="AZ836" s="7"/>
      <c r="BA836" s="7"/>
      <c r="BB836" s="7"/>
      <c r="BC836" s="7"/>
      <c r="BD836" s="7"/>
      <c r="BE836" s="7"/>
      <c r="BF836" s="7"/>
      <c r="BG836" s="7"/>
      <c r="BH836" s="7"/>
      <c r="BI836" s="7"/>
      <c r="BJ836" s="7"/>
      <c r="BK836" s="7"/>
      <c r="BL836" s="7"/>
      <c r="BM836" s="7"/>
    </row>
    <row r="837" spans="1:65" ht="15.5"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c r="AT837" s="7"/>
      <c r="AU837" s="7"/>
      <c r="AV837" s="7"/>
      <c r="AW837" s="7"/>
      <c r="AX837" s="7"/>
      <c r="AY837" s="7"/>
      <c r="AZ837" s="7"/>
      <c r="BA837" s="7"/>
      <c r="BB837" s="7"/>
      <c r="BC837" s="7"/>
      <c r="BD837" s="7"/>
      <c r="BE837" s="7"/>
      <c r="BF837" s="7"/>
      <c r="BG837" s="7"/>
      <c r="BH837" s="7"/>
      <c r="BI837" s="7"/>
      <c r="BJ837" s="7"/>
      <c r="BK837" s="7"/>
      <c r="BL837" s="7"/>
      <c r="BM837" s="7"/>
    </row>
    <row r="838" spans="1:65" ht="15.5"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c r="AT838" s="7"/>
      <c r="AU838" s="7"/>
      <c r="AV838" s="7"/>
      <c r="AW838" s="7"/>
      <c r="AX838" s="7"/>
      <c r="AY838" s="7"/>
      <c r="AZ838" s="7"/>
      <c r="BA838" s="7"/>
      <c r="BB838" s="7"/>
      <c r="BC838" s="7"/>
      <c r="BD838" s="7"/>
      <c r="BE838" s="7"/>
      <c r="BF838" s="7"/>
      <c r="BG838" s="7"/>
      <c r="BH838" s="7"/>
      <c r="BI838" s="7"/>
      <c r="BJ838" s="7"/>
      <c r="BK838" s="7"/>
      <c r="BL838" s="7"/>
      <c r="BM838" s="7"/>
    </row>
    <row r="839" spans="1:65" ht="15.5"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c r="AT839" s="7"/>
      <c r="AU839" s="7"/>
      <c r="AV839" s="7"/>
      <c r="AW839" s="7"/>
      <c r="AX839" s="7"/>
      <c r="AY839" s="7"/>
      <c r="AZ839" s="7"/>
      <c r="BA839" s="7"/>
      <c r="BB839" s="7"/>
      <c r="BC839" s="7"/>
      <c r="BD839" s="7"/>
      <c r="BE839" s="7"/>
      <c r="BF839" s="7"/>
      <c r="BG839" s="7"/>
      <c r="BH839" s="7"/>
      <c r="BI839" s="7"/>
      <c r="BJ839" s="7"/>
      <c r="BK839" s="7"/>
      <c r="BL839" s="7"/>
      <c r="BM839" s="7"/>
    </row>
    <row r="840" spans="1:65" ht="15.5"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c r="AT840" s="7"/>
      <c r="AU840" s="7"/>
      <c r="AV840" s="7"/>
      <c r="AW840" s="7"/>
      <c r="AX840" s="7"/>
      <c r="AY840" s="7"/>
      <c r="AZ840" s="7"/>
      <c r="BA840" s="7"/>
      <c r="BB840" s="7"/>
      <c r="BC840" s="7"/>
      <c r="BD840" s="7"/>
      <c r="BE840" s="7"/>
      <c r="BF840" s="7"/>
      <c r="BG840" s="7"/>
      <c r="BH840" s="7"/>
      <c r="BI840" s="7"/>
      <c r="BJ840" s="7"/>
      <c r="BK840" s="7"/>
      <c r="BL840" s="7"/>
      <c r="BM840" s="7"/>
    </row>
    <row r="841" spans="1:65" ht="15.5"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c r="AT841" s="7"/>
      <c r="AU841" s="7"/>
      <c r="AV841" s="7"/>
      <c r="AW841" s="7"/>
      <c r="AX841" s="7"/>
      <c r="AY841" s="7"/>
      <c r="AZ841" s="7"/>
      <c r="BA841" s="7"/>
      <c r="BB841" s="7"/>
      <c r="BC841" s="7"/>
      <c r="BD841" s="7"/>
      <c r="BE841" s="7"/>
      <c r="BF841" s="7"/>
      <c r="BG841" s="7"/>
      <c r="BH841" s="7"/>
      <c r="BI841" s="7"/>
      <c r="BJ841" s="7"/>
      <c r="BK841" s="7"/>
      <c r="BL841" s="7"/>
      <c r="BM841" s="7"/>
    </row>
    <row r="842" spans="1:65" ht="15.5"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c r="AT842" s="7"/>
      <c r="AU842" s="7"/>
      <c r="AV842" s="7"/>
      <c r="AW842" s="7"/>
      <c r="AX842" s="7"/>
      <c r="AY842" s="7"/>
      <c r="AZ842" s="7"/>
      <c r="BA842" s="7"/>
      <c r="BB842" s="7"/>
      <c r="BC842" s="7"/>
      <c r="BD842" s="7"/>
      <c r="BE842" s="7"/>
      <c r="BF842" s="7"/>
      <c r="BG842" s="7"/>
      <c r="BH842" s="7"/>
      <c r="BI842" s="7"/>
      <c r="BJ842" s="7"/>
      <c r="BK842" s="7"/>
      <c r="BL842" s="7"/>
      <c r="BM842" s="7"/>
    </row>
    <row r="843" spans="1:65" ht="15.5"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c r="AT843" s="7"/>
      <c r="AU843" s="7"/>
      <c r="AV843" s="7"/>
      <c r="AW843" s="7"/>
      <c r="AX843" s="7"/>
      <c r="AY843" s="7"/>
      <c r="AZ843" s="7"/>
      <c r="BA843" s="7"/>
      <c r="BB843" s="7"/>
      <c r="BC843" s="7"/>
      <c r="BD843" s="7"/>
      <c r="BE843" s="7"/>
      <c r="BF843" s="7"/>
      <c r="BG843" s="7"/>
      <c r="BH843" s="7"/>
      <c r="BI843" s="7"/>
      <c r="BJ843" s="7"/>
      <c r="BK843" s="7"/>
      <c r="BL843" s="7"/>
      <c r="BM843" s="7"/>
    </row>
    <row r="844" spans="1:65" ht="15.5"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c r="AT844" s="7"/>
      <c r="AU844" s="7"/>
      <c r="AV844" s="7"/>
      <c r="AW844" s="7"/>
      <c r="AX844" s="7"/>
      <c r="AY844" s="7"/>
      <c r="AZ844" s="7"/>
      <c r="BA844" s="7"/>
      <c r="BB844" s="7"/>
      <c r="BC844" s="7"/>
      <c r="BD844" s="7"/>
      <c r="BE844" s="7"/>
      <c r="BF844" s="7"/>
      <c r="BG844" s="7"/>
      <c r="BH844" s="7"/>
      <c r="BI844" s="7"/>
      <c r="BJ844" s="7"/>
      <c r="BK844" s="7"/>
      <c r="BL844" s="7"/>
      <c r="BM844" s="7"/>
    </row>
    <row r="845" spans="1:65" ht="15.5"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c r="AT845" s="7"/>
      <c r="AU845" s="7"/>
      <c r="AV845" s="7"/>
      <c r="AW845" s="7"/>
      <c r="AX845" s="7"/>
      <c r="AY845" s="7"/>
      <c r="AZ845" s="7"/>
      <c r="BA845" s="7"/>
      <c r="BB845" s="7"/>
      <c r="BC845" s="7"/>
      <c r="BD845" s="7"/>
      <c r="BE845" s="7"/>
      <c r="BF845" s="7"/>
      <c r="BG845" s="7"/>
      <c r="BH845" s="7"/>
      <c r="BI845" s="7"/>
      <c r="BJ845" s="7"/>
      <c r="BK845" s="7"/>
      <c r="BL845" s="7"/>
      <c r="BM845" s="7"/>
    </row>
    <row r="846" spans="1:65" ht="15.5"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c r="AT846" s="7"/>
      <c r="AU846" s="7"/>
      <c r="AV846" s="7"/>
      <c r="AW846" s="7"/>
      <c r="AX846" s="7"/>
      <c r="AY846" s="7"/>
      <c r="AZ846" s="7"/>
      <c r="BA846" s="7"/>
      <c r="BB846" s="7"/>
      <c r="BC846" s="7"/>
      <c r="BD846" s="7"/>
      <c r="BE846" s="7"/>
      <c r="BF846" s="7"/>
      <c r="BG846" s="7"/>
      <c r="BH846" s="7"/>
      <c r="BI846" s="7"/>
      <c r="BJ846" s="7"/>
      <c r="BK846" s="7"/>
      <c r="BL846" s="7"/>
      <c r="BM846" s="7"/>
    </row>
    <row r="847" spans="1:65" ht="15.5"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c r="AT847" s="7"/>
      <c r="AU847" s="7"/>
      <c r="AV847" s="7"/>
      <c r="AW847" s="7"/>
      <c r="AX847" s="7"/>
      <c r="AY847" s="7"/>
      <c r="AZ847" s="7"/>
      <c r="BA847" s="7"/>
      <c r="BB847" s="7"/>
      <c r="BC847" s="7"/>
      <c r="BD847" s="7"/>
      <c r="BE847" s="7"/>
      <c r="BF847" s="7"/>
      <c r="BG847" s="7"/>
      <c r="BH847" s="7"/>
      <c r="BI847" s="7"/>
      <c r="BJ847" s="7"/>
      <c r="BK847" s="7"/>
      <c r="BL847" s="7"/>
      <c r="BM847" s="7"/>
    </row>
    <row r="848" spans="1:65" ht="15.5"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c r="AT848" s="7"/>
      <c r="AU848" s="7"/>
      <c r="AV848" s="7"/>
      <c r="AW848" s="7"/>
      <c r="AX848" s="7"/>
      <c r="AY848" s="7"/>
      <c r="AZ848" s="7"/>
      <c r="BA848" s="7"/>
      <c r="BB848" s="7"/>
      <c r="BC848" s="7"/>
      <c r="BD848" s="7"/>
      <c r="BE848" s="7"/>
      <c r="BF848" s="7"/>
      <c r="BG848" s="7"/>
      <c r="BH848" s="7"/>
      <c r="BI848" s="7"/>
      <c r="BJ848" s="7"/>
      <c r="BK848" s="7"/>
      <c r="BL848" s="7"/>
      <c r="BM848" s="7"/>
    </row>
    <row r="849" spans="1:65" ht="15.5"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c r="AT849" s="7"/>
      <c r="AU849" s="7"/>
      <c r="AV849" s="7"/>
      <c r="AW849" s="7"/>
      <c r="AX849" s="7"/>
      <c r="AY849" s="7"/>
      <c r="AZ849" s="7"/>
      <c r="BA849" s="7"/>
      <c r="BB849" s="7"/>
      <c r="BC849" s="7"/>
      <c r="BD849" s="7"/>
      <c r="BE849" s="7"/>
      <c r="BF849" s="7"/>
      <c r="BG849" s="7"/>
      <c r="BH849" s="7"/>
      <c r="BI849" s="7"/>
      <c r="BJ849" s="7"/>
      <c r="BK849" s="7"/>
      <c r="BL849" s="7"/>
      <c r="BM849" s="7"/>
    </row>
    <row r="850" spans="1:65" ht="15.5"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c r="AT850" s="7"/>
      <c r="AU850" s="7"/>
      <c r="AV850" s="7"/>
      <c r="AW850" s="7"/>
      <c r="AX850" s="7"/>
      <c r="AY850" s="7"/>
      <c r="AZ850" s="7"/>
      <c r="BA850" s="7"/>
      <c r="BB850" s="7"/>
      <c r="BC850" s="7"/>
      <c r="BD850" s="7"/>
      <c r="BE850" s="7"/>
      <c r="BF850" s="7"/>
      <c r="BG850" s="7"/>
      <c r="BH850" s="7"/>
      <c r="BI850" s="7"/>
      <c r="BJ850" s="7"/>
      <c r="BK850" s="7"/>
      <c r="BL850" s="7"/>
      <c r="BM850" s="7"/>
    </row>
    <row r="851" spans="1:65" ht="15.5"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c r="AT851" s="7"/>
      <c r="AU851" s="7"/>
      <c r="AV851" s="7"/>
      <c r="AW851" s="7"/>
      <c r="AX851" s="7"/>
      <c r="AY851" s="7"/>
      <c r="AZ851" s="7"/>
      <c r="BA851" s="7"/>
      <c r="BB851" s="7"/>
      <c r="BC851" s="7"/>
      <c r="BD851" s="7"/>
      <c r="BE851" s="7"/>
      <c r="BF851" s="7"/>
      <c r="BG851" s="7"/>
      <c r="BH851" s="7"/>
      <c r="BI851" s="7"/>
      <c r="BJ851" s="7"/>
      <c r="BK851" s="7"/>
      <c r="BL851" s="7"/>
      <c r="BM851" s="7"/>
    </row>
    <row r="852" spans="1:65" ht="15.5"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c r="AT852" s="7"/>
      <c r="AU852" s="7"/>
      <c r="AV852" s="7"/>
      <c r="AW852" s="7"/>
      <c r="AX852" s="7"/>
      <c r="AY852" s="7"/>
      <c r="AZ852" s="7"/>
      <c r="BA852" s="7"/>
      <c r="BB852" s="7"/>
      <c r="BC852" s="7"/>
      <c r="BD852" s="7"/>
      <c r="BE852" s="7"/>
      <c r="BF852" s="7"/>
      <c r="BG852" s="7"/>
      <c r="BH852" s="7"/>
      <c r="BI852" s="7"/>
      <c r="BJ852" s="7"/>
      <c r="BK852" s="7"/>
      <c r="BL852" s="7"/>
      <c r="BM852" s="7"/>
    </row>
    <row r="853" spans="1:65" ht="15.5"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c r="AT853" s="7"/>
      <c r="AU853" s="7"/>
      <c r="AV853" s="7"/>
      <c r="AW853" s="7"/>
      <c r="AX853" s="7"/>
      <c r="AY853" s="7"/>
      <c r="AZ853" s="7"/>
      <c r="BA853" s="7"/>
      <c r="BB853" s="7"/>
      <c r="BC853" s="7"/>
      <c r="BD853" s="7"/>
      <c r="BE853" s="7"/>
      <c r="BF853" s="7"/>
      <c r="BG853" s="7"/>
      <c r="BH853" s="7"/>
      <c r="BI853" s="7"/>
      <c r="BJ853" s="7"/>
      <c r="BK853" s="7"/>
      <c r="BL853" s="7"/>
      <c r="BM853" s="7"/>
    </row>
    <row r="854" spans="1:65" ht="15.5"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c r="AT854" s="7"/>
      <c r="AU854" s="7"/>
      <c r="AV854" s="7"/>
      <c r="AW854" s="7"/>
      <c r="AX854" s="7"/>
      <c r="AY854" s="7"/>
      <c r="AZ854" s="7"/>
      <c r="BA854" s="7"/>
      <c r="BB854" s="7"/>
      <c r="BC854" s="7"/>
      <c r="BD854" s="7"/>
      <c r="BE854" s="7"/>
      <c r="BF854" s="7"/>
      <c r="BG854" s="7"/>
      <c r="BH854" s="7"/>
      <c r="BI854" s="7"/>
      <c r="BJ854" s="7"/>
      <c r="BK854" s="7"/>
      <c r="BL854" s="7"/>
      <c r="BM854" s="7"/>
    </row>
    <row r="855" spans="1:65" ht="15.5"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c r="AT855" s="7"/>
      <c r="AU855" s="7"/>
      <c r="AV855" s="7"/>
      <c r="AW855" s="7"/>
      <c r="AX855" s="7"/>
      <c r="AY855" s="7"/>
      <c r="AZ855" s="7"/>
      <c r="BA855" s="7"/>
      <c r="BB855" s="7"/>
      <c r="BC855" s="7"/>
      <c r="BD855" s="7"/>
      <c r="BE855" s="7"/>
      <c r="BF855" s="7"/>
      <c r="BG855" s="7"/>
      <c r="BH855" s="7"/>
      <c r="BI855" s="7"/>
      <c r="BJ855" s="7"/>
      <c r="BK855" s="7"/>
      <c r="BL855" s="7"/>
      <c r="BM855" s="7"/>
    </row>
    <row r="856" spans="1:65" ht="15.5"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c r="AT856" s="7"/>
      <c r="AU856" s="7"/>
      <c r="AV856" s="7"/>
      <c r="AW856" s="7"/>
      <c r="AX856" s="7"/>
      <c r="AY856" s="7"/>
      <c r="AZ856" s="7"/>
      <c r="BA856" s="7"/>
      <c r="BB856" s="7"/>
      <c r="BC856" s="7"/>
      <c r="BD856" s="7"/>
      <c r="BE856" s="7"/>
      <c r="BF856" s="7"/>
      <c r="BG856" s="7"/>
      <c r="BH856" s="7"/>
      <c r="BI856" s="7"/>
      <c r="BJ856" s="7"/>
      <c r="BK856" s="7"/>
      <c r="BL856" s="7"/>
      <c r="BM856" s="7"/>
    </row>
    <row r="857" spans="1:65" ht="15.5"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c r="AT857" s="7"/>
      <c r="AU857" s="7"/>
      <c r="AV857" s="7"/>
      <c r="AW857" s="7"/>
      <c r="AX857" s="7"/>
      <c r="AY857" s="7"/>
      <c r="AZ857" s="7"/>
      <c r="BA857" s="7"/>
      <c r="BB857" s="7"/>
      <c r="BC857" s="7"/>
      <c r="BD857" s="7"/>
      <c r="BE857" s="7"/>
      <c r="BF857" s="7"/>
      <c r="BG857" s="7"/>
      <c r="BH857" s="7"/>
      <c r="BI857" s="7"/>
      <c r="BJ857" s="7"/>
      <c r="BK857" s="7"/>
      <c r="BL857" s="7"/>
      <c r="BM857" s="7"/>
    </row>
    <row r="858" spans="1:65" ht="15.5"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c r="AT858" s="7"/>
      <c r="AU858" s="7"/>
      <c r="AV858" s="7"/>
      <c r="AW858" s="7"/>
      <c r="AX858" s="7"/>
      <c r="AY858" s="7"/>
      <c r="AZ858" s="7"/>
      <c r="BA858" s="7"/>
      <c r="BB858" s="7"/>
      <c r="BC858" s="7"/>
      <c r="BD858" s="7"/>
      <c r="BE858" s="7"/>
      <c r="BF858" s="7"/>
      <c r="BG858" s="7"/>
      <c r="BH858" s="7"/>
      <c r="BI858" s="7"/>
      <c r="BJ858" s="7"/>
      <c r="BK858" s="7"/>
      <c r="BL858" s="7"/>
      <c r="BM858" s="7"/>
    </row>
    <row r="859" spans="1:65" ht="15.5"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c r="AT859" s="7"/>
      <c r="AU859" s="7"/>
      <c r="AV859" s="7"/>
      <c r="AW859" s="7"/>
      <c r="AX859" s="7"/>
      <c r="AY859" s="7"/>
      <c r="AZ859" s="7"/>
      <c r="BA859" s="7"/>
      <c r="BB859" s="7"/>
      <c r="BC859" s="7"/>
      <c r="BD859" s="7"/>
      <c r="BE859" s="7"/>
      <c r="BF859" s="7"/>
      <c r="BG859" s="7"/>
      <c r="BH859" s="7"/>
      <c r="BI859" s="7"/>
      <c r="BJ859" s="7"/>
      <c r="BK859" s="7"/>
      <c r="BL859" s="7"/>
      <c r="BM859" s="7"/>
    </row>
    <row r="860" spans="1:65" ht="15.5"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c r="AT860" s="7"/>
      <c r="AU860" s="7"/>
      <c r="AV860" s="7"/>
      <c r="AW860" s="7"/>
      <c r="AX860" s="7"/>
      <c r="AY860" s="7"/>
      <c r="AZ860" s="7"/>
      <c r="BA860" s="7"/>
      <c r="BB860" s="7"/>
      <c r="BC860" s="7"/>
      <c r="BD860" s="7"/>
      <c r="BE860" s="7"/>
      <c r="BF860" s="7"/>
      <c r="BG860" s="7"/>
      <c r="BH860" s="7"/>
      <c r="BI860" s="7"/>
      <c r="BJ860" s="7"/>
      <c r="BK860" s="7"/>
      <c r="BL860" s="7"/>
      <c r="BM860" s="7"/>
    </row>
    <row r="861" spans="1:65" ht="15.5"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c r="AT861" s="7"/>
      <c r="AU861" s="7"/>
      <c r="AV861" s="7"/>
      <c r="AW861" s="7"/>
      <c r="AX861" s="7"/>
      <c r="AY861" s="7"/>
      <c r="AZ861" s="7"/>
      <c r="BA861" s="7"/>
      <c r="BB861" s="7"/>
      <c r="BC861" s="7"/>
      <c r="BD861" s="7"/>
      <c r="BE861" s="7"/>
      <c r="BF861" s="7"/>
      <c r="BG861" s="7"/>
      <c r="BH861" s="7"/>
      <c r="BI861" s="7"/>
      <c r="BJ861" s="7"/>
      <c r="BK861" s="7"/>
      <c r="BL861" s="7"/>
      <c r="BM861" s="7"/>
    </row>
    <row r="862" spans="1:65" ht="15.5"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c r="AT862" s="7"/>
      <c r="AU862" s="7"/>
      <c r="AV862" s="7"/>
      <c r="AW862" s="7"/>
      <c r="AX862" s="7"/>
      <c r="AY862" s="7"/>
      <c r="AZ862" s="7"/>
      <c r="BA862" s="7"/>
      <c r="BB862" s="7"/>
      <c r="BC862" s="7"/>
      <c r="BD862" s="7"/>
      <c r="BE862" s="7"/>
      <c r="BF862" s="7"/>
      <c r="BG862" s="7"/>
      <c r="BH862" s="7"/>
      <c r="BI862" s="7"/>
      <c r="BJ862" s="7"/>
      <c r="BK862" s="7"/>
      <c r="BL862" s="7"/>
      <c r="BM862" s="7"/>
    </row>
    <row r="863" spans="1:65" ht="15.5"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c r="AT863" s="7"/>
      <c r="AU863" s="7"/>
      <c r="AV863" s="7"/>
      <c r="AW863" s="7"/>
      <c r="AX863" s="7"/>
      <c r="AY863" s="7"/>
      <c r="AZ863" s="7"/>
      <c r="BA863" s="7"/>
      <c r="BB863" s="7"/>
      <c r="BC863" s="7"/>
      <c r="BD863" s="7"/>
      <c r="BE863" s="7"/>
      <c r="BF863" s="7"/>
      <c r="BG863" s="7"/>
      <c r="BH863" s="7"/>
      <c r="BI863" s="7"/>
      <c r="BJ863" s="7"/>
      <c r="BK863" s="7"/>
      <c r="BL863" s="7"/>
      <c r="BM863" s="7"/>
    </row>
    <row r="864" spans="1:65" ht="15.5"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c r="AT864" s="7"/>
      <c r="AU864" s="7"/>
      <c r="AV864" s="7"/>
      <c r="AW864" s="7"/>
      <c r="AX864" s="7"/>
      <c r="AY864" s="7"/>
      <c r="AZ864" s="7"/>
      <c r="BA864" s="7"/>
      <c r="BB864" s="7"/>
      <c r="BC864" s="7"/>
      <c r="BD864" s="7"/>
      <c r="BE864" s="7"/>
      <c r="BF864" s="7"/>
      <c r="BG864" s="7"/>
      <c r="BH864" s="7"/>
      <c r="BI864" s="7"/>
      <c r="BJ864" s="7"/>
      <c r="BK864" s="7"/>
      <c r="BL864" s="7"/>
      <c r="BM864" s="7"/>
    </row>
    <row r="865" spans="1:65" ht="15.5"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c r="AT865" s="7"/>
      <c r="AU865" s="7"/>
      <c r="AV865" s="7"/>
      <c r="AW865" s="7"/>
      <c r="AX865" s="7"/>
      <c r="AY865" s="7"/>
      <c r="AZ865" s="7"/>
      <c r="BA865" s="7"/>
      <c r="BB865" s="7"/>
      <c r="BC865" s="7"/>
      <c r="BD865" s="7"/>
      <c r="BE865" s="7"/>
      <c r="BF865" s="7"/>
      <c r="BG865" s="7"/>
      <c r="BH865" s="7"/>
      <c r="BI865" s="7"/>
      <c r="BJ865" s="7"/>
      <c r="BK865" s="7"/>
      <c r="BL865" s="7"/>
      <c r="BM865" s="7"/>
    </row>
    <row r="866" spans="1:65" ht="15.5"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c r="AT866" s="7"/>
      <c r="AU866" s="7"/>
      <c r="AV866" s="7"/>
      <c r="AW866" s="7"/>
      <c r="AX866" s="7"/>
      <c r="AY866" s="7"/>
      <c r="AZ866" s="7"/>
      <c r="BA866" s="7"/>
      <c r="BB866" s="7"/>
      <c r="BC866" s="7"/>
      <c r="BD866" s="7"/>
      <c r="BE866" s="7"/>
      <c r="BF866" s="7"/>
      <c r="BG866" s="7"/>
      <c r="BH866" s="7"/>
      <c r="BI866" s="7"/>
      <c r="BJ866" s="7"/>
      <c r="BK866" s="7"/>
      <c r="BL866" s="7"/>
      <c r="BM866" s="7"/>
    </row>
    <row r="867" spans="1:65" ht="15.5"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c r="AT867" s="7"/>
      <c r="AU867" s="7"/>
      <c r="AV867" s="7"/>
      <c r="AW867" s="7"/>
      <c r="AX867" s="7"/>
      <c r="AY867" s="7"/>
      <c r="AZ867" s="7"/>
      <c r="BA867" s="7"/>
      <c r="BB867" s="7"/>
      <c r="BC867" s="7"/>
      <c r="BD867" s="7"/>
      <c r="BE867" s="7"/>
      <c r="BF867" s="7"/>
      <c r="BG867" s="7"/>
      <c r="BH867" s="7"/>
      <c r="BI867" s="7"/>
      <c r="BJ867" s="7"/>
      <c r="BK867" s="7"/>
      <c r="BL867" s="7"/>
      <c r="BM867" s="7"/>
    </row>
    <row r="868" spans="1:65" ht="15.5"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c r="AT868" s="7"/>
      <c r="AU868" s="7"/>
      <c r="AV868" s="7"/>
      <c r="AW868" s="7"/>
      <c r="AX868" s="7"/>
      <c r="AY868" s="7"/>
      <c r="AZ868" s="7"/>
      <c r="BA868" s="7"/>
      <c r="BB868" s="7"/>
      <c r="BC868" s="7"/>
      <c r="BD868" s="7"/>
      <c r="BE868" s="7"/>
      <c r="BF868" s="7"/>
      <c r="BG868" s="7"/>
      <c r="BH868" s="7"/>
      <c r="BI868" s="7"/>
      <c r="BJ868" s="7"/>
      <c r="BK868" s="7"/>
      <c r="BL868" s="7"/>
      <c r="BM868" s="7"/>
    </row>
    <row r="869" spans="1:65" ht="15.5"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c r="AT869" s="7"/>
      <c r="AU869" s="7"/>
      <c r="AV869" s="7"/>
      <c r="AW869" s="7"/>
      <c r="AX869" s="7"/>
      <c r="AY869" s="7"/>
      <c r="AZ869" s="7"/>
      <c r="BA869" s="7"/>
      <c r="BB869" s="7"/>
      <c r="BC869" s="7"/>
      <c r="BD869" s="7"/>
      <c r="BE869" s="7"/>
      <c r="BF869" s="7"/>
      <c r="BG869" s="7"/>
      <c r="BH869" s="7"/>
      <c r="BI869" s="7"/>
      <c r="BJ869" s="7"/>
      <c r="BK869" s="7"/>
      <c r="BL869" s="7"/>
      <c r="BM869" s="7"/>
    </row>
    <row r="870" spans="1:65" ht="15.5"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c r="AT870" s="7"/>
      <c r="AU870" s="7"/>
      <c r="AV870" s="7"/>
      <c r="AW870" s="7"/>
      <c r="AX870" s="7"/>
      <c r="AY870" s="7"/>
      <c r="AZ870" s="7"/>
      <c r="BA870" s="7"/>
      <c r="BB870" s="7"/>
      <c r="BC870" s="7"/>
      <c r="BD870" s="7"/>
      <c r="BE870" s="7"/>
      <c r="BF870" s="7"/>
      <c r="BG870" s="7"/>
      <c r="BH870" s="7"/>
      <c r="BI870" s="7"/>
      <c r="BJ870" s="7"/>
      <c r="BK870" s="7"/>
      <c r="BL870" s="7"/>
      <c r="BM870" s="7"/>
    </row>
    <row r="871" spans="1:65" ht="15.5"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c r="AT871" s="7"/>
      <c r="AU871" s="7"/>
      <c r="AV871" s="7"/>
      <c r="AW871" s="7"/>
      <c r="AX871" s="7"/>
      <c r="AY871" s="7"/>
      <c r="AZ871" s="7"/>
      <c r="BA871" s="7"/>
      <c r="BB871" s="7"/>
      <c r="BC871" s="7"/>
      <c r="BD871" s="7"/>
      <c r="BE871" s="7"/>
      <c r="BF871" s="7"/>
      <c r="BG871" s="7"/>
      <c r="BH871" s="7"/>
      <c r="BI871" s="7"/>
      <c r="BJ871" s="7"/>
      <c r="BK871" s="7"/>
      <c r="BL871" s="7"/>
      <c r="BM871" s="7"/>
    </row>
    <row r="872" spans="1:65" ht="15.5"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c r="AT872" s="7"/>
      <c r="AU872" s="7"/>
      <c r="AV872" s="7"/>
      <c r="AW872" s="7"/>
      <c r="AX872" s="7"/>
      <c r="AY872" s="7"/>
      <c r="AZ872" s="7"/>
      <c r="BA872" s="7"/>
      <c r="BB872" s="7"/>
      <c r="BC872" s="7"/>
      <c r="BD872" s="7"/>
      <c r="BE872" s="7"/>
      <c r="BF872" s="7"/>
      <c r="BG872" s="7"/>
      <c r="BH872" s="7"/>
      <c r="BI872" s="7"/>
      <c r="BJ872" s="7"/>
      <c r="BK872" s="7"/>
      <c r="BL872" s="7"/>
      <c r="BM872" s="7"/>
    </row>
    <row r="873" spans="1:65" ht="15.5"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c r="AT873" s="7"/>
      <c r="AU873" s="7"/>
      <c r="AV873" s="7"/>
      <c r="AW873" s="7"/>
      <c r="AX873" s="7"/>
      <c r="AY873" s="7"/>
      <c r="AZ873" s="7"/>
      <c r="BA873" s="7"/>
      <c r="BB873" s="7"/>
      <c r="BC873" s="7"/>
      <c r="BD873" s="7"/>
      <c r="BE873" s="7"/>
      <c r="BF873" s="7"/>
      <c r="BG873" s="7"/>
      <c r="BH873" s="7"/>
      <c r="BI873" s="7"/>
      <c r="BJ873" s="7"/>
      <c r="BK873" s="7"/>
      <c r="BL873" s="7"/>
      <c r="BM873" s="7"/>
    </row>
    <row r="874" spans="1:65" ht="15.5"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c r="AT874" s="7"/>
      <c r="AU874" s="7"/>
      <c r="AV874" s="7"/>
      <c r="AW874" s="7"/>
      <c r="AX874" s="7"/>
      <c r="AY874" s="7"/>
      <c r="AZ874" s="7"/>
      <c r="BA874" s="7"/>
      <c r="BB874" s="7"/>
      <c r="BC874" s="7"/>
      <c r="BD874" s="7"/>
      <c r="BE874" s="7"/>
      <c r="BF874" s="7"/>
      <c r="BG874" s="7"/>
      <c r="BH874" s="7"/>
      <c r="BI874" s="7"/>
      <c r="BJ874" s="7"/>
      <c r="BK874" s="7"/>
      <c r="BL874" s="7"/>
      <c r="BM874" s="7"/>
    </row>
    <row r="875" spans="1:65" ht="15.5"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c r="AT875" s="7"/>
      <c r="AU875" s="7"/>
      <c r="AV875" s="7"/>
      <c r="AW875" s="7"/>
      <c r="AX875" s="7"/>
      <c r="AY875" s="7"/>
      <c r="AZ875" s="7"/>
      <c r="BA875" s="7"/>
      <c r="BB875" s="7"/>
      <c r="BC875" s="7"/>
      <c r="BD875" s="7"/>
      <c r="BE875" s="7"/>
      <c r="BF875" s="7"/>
      <c r="BG875" s="7"/>
      <c r="BH875" s="7"/>
      <c r="BI875" s="7"/>
      <c r="BJ875" s="7"/>
      <c r="BK875" s="7"/>
      <c r="BL875" s="7"/>
      <c r="BM875" s="7"/>
    </row>
    <row r="876" spans="1:65" ht="15.5"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c r="AT876" s="7"/>
      <c r="AU876" s="7"/>
      <c r="AV876" s="7"/>
      <c r="AW876" s="7"/>
      <c r="AX876" s="7"/>
      <c r="AY876" s="7"/>
      <c r="AZ876" s="7"/>
      <c r="BA876" s="7"/>
      <c r="BB876" s="7"/>
      <c r="BC876" s="7"/>
      <c r="BD876" s="7"/>
      <c r="BE876" s="7"/>
      <c r="BF876" s="7"/>
      <c r="BG876" s="7"/>
      <c r="BH876" s="7"/>
      <c r="BI876" s="7"/>
      <c r="BJ876" s="7"/>
      <c r="BK876" s="7"/>
      <c r="BL876" s="7"/>
      <c r="BM876" s="7"/>
    </row>
    <row r="877" spans="1:65" ht="15.5"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c r="AT877" s="7"/>
      <c r="AU877" s="7"/>
      <c r="AV877" s="7"/>
      <c r="AW877" s="7"/>
      <c r="AX877" s="7"/>
      <c r="AY877" s="7"/>
      <c r="AZ877" s="7"/>
      <c r="BA877" s="7"/>
      <c r="BB877" s="7"/>
      <c r="BC877" s="7"/>
      <c r="BD877" s="7"/>
      <c r="BE877" s="7"/>
      <c r="BF877" s="7"/>
      <c r="BG877" s="7"/>
      <c r="BH877" s="7"/>
      <c r="BI877" s="7"/>
      <c r="BJ877" s="7"/>
      <c r="BK877" s="7"/>
      <c r="BL877" s="7"/>
      <c r="BM877" s="7"/>
    </row>
    <row r="878" spans="1:65" ht="15.5"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c r="AT878" s="7"/>
      <c r="AU878" s="7"/>
      <c r="AV878" s="7"/>
      <c r="AW878" s="7"/>
      <c r="AX878" s="7"/>
      <c r="AY878" s="7"/>
      <c r="AZ878" s="7"/>
      <c r="BA878" s="7"/>
      <c r="BB878" s="7"/>
      <c r="BC878" s="7"/>
      <c r="BD878" s="7"/>
      <c r="BE878" s="7"/>
      <c r="BF878" s="7"/>
      <c r="BG878" s="7"/>
      <c r="BH878" s="7"/>
      <c r="BI878" s="7"/>
      <c r="BJ878" s="7"/>
      <c r="BK878" s="7"/>
      <c r="BL878" s="7"/>
      <c r="BM878" s="7"/>
    </row>
    <row r="879" spans="1:65" ht="15.5"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c r="AT879" s="7"/>
      <c r="AU879" s="7"/>
      <c r="AV879" s="7"/>
      <c r="AW879" s="7"/>
      <c r="AX879" s="7"/>
      <c r="AY879" s="7"/>
      <c r="AZ879" s="7"/>
      <c r="BA879" s="7"/>
      <c r="BB879" s="7"/>
      <c r="BC879" s="7"/>
      <c r="BD879" s="7"/>
      <c r="BE879" s="7"/>
      <c r="BF879" s="7"/>
      <c r="BG879" s="7"/>
      <c r="BH879" s="7"/>
      <c r="BI879" s="7"/>
      <c r="BJ879" s="7"/>
      <c r="BK879" s="7"/>
      <c r="BL879" s="7"/>
      <c r="BM879" s="7"/>
    </row>
    <row r="880" spans="1:65" ht="15.5"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c r="AT880" s="7"/>
      <c r="AU880" s="7"/>
      <c r="AV880" s="7"/>
      <c r="AW880" s="7"/>
      <c r="AX880" s="7"/>
      <c r="AY880" s="7"/>
      <c r="AZ880" s="7"/>
      <c r="BA880" s="7"/>
      <c r="BB880" s="7"/>
      <c r="BC880" s="7"/>
      <c r="BD880" s="7"/>
      <c r="BE880" s="7"/>
      <c r="BF880" s="7"/>
      <c r="BG880" s="7"/>
      <c r="BH880" s="7"/>
      <c r="BI880" s="7"/>
      <c r="BJ880" s="7"/>
      <c r="BK880" s="7"/>
      <c r="BL880" s="7"/>
      <c r="BM880" s="7"/>
    </row>
    <row r="881" spans="1:65" ht="15.5"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c r="AT881" s="7"/>
      <c r="AU881" s="7"/>
      <c r="AV881" s="7"/>
      <c r="AW881" s="7"/>
      <c r="AX881" s="7"/>
      <c r="AY881" s="7"/>
      <c r="AZ881" s="7"/>
      <c r="BA881" s="7"/>
      <c r="BB881" s="7"/>
      <c r="BC881" s="7"/>
      <c r="BD881" s="7"/>
      <c r="BE881" s="7"/>
      <c r="BF881" s="7"/>
      <c r="BG881" s="7"/>
      <c r="BH881" s="7"/>
      <c r="BI881" s="7"/>
      <c r="BJ881" s="7"/>
      <c r="BK881" s="7"/>
      <c r="BL881" s="7"/>
      <c r="BM881" s="7"/>
    </row>
    <row r="882" spans="1:65" ht="15.5"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c r="AT882" s="7"/>
      <c r="AU882" s="7"/>
      <c r="AV882" s="7"/>
      <c r="AW882" s="7"/>
      <c r="AX882" s="7"/>
      <c r="AY882" s="7"/>
      <c r="AZ882" s="7"/>
      <c r="BA882" s="7"/>
      <c r="BB882" s="7"/>
      <c r="BC882" s="7"/>
      <c r="BD882" s="7"/>
      <c r="BE882" s="7"/>
      <c r="BF882" s="7"/>
      <c r="BG882" s="7"/>
      <c r="BH882" s="7"/>
      <c r="BI882" s="7"/>
      <c r="BJ882" s="7"/>
      <c r="BK882" s="7"/>
      <c r="BL882" s="7"/>
      <c r="BM882" s="7"/>
    </row>
    <row r="883" spans="1:65" ht="15.5"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c r="AT883" s="7"/>
      <c r="AU883" s="7"/>
      <c r="AV883" s="7"/>
      <c r="AW883" s="7"/>
      <c r="AX883" s="7"/>
      <c r="AY883" s="7"/>
      <c r="AZ883" s="7"/>
      <c r="BA883" s="7"/>
      <c r="BB883" s="7"/>
      <c r="BC883" s="7"/>
      <c r="BD883" s="7"/>
      <c r="BE883" s="7"/>
      <c r="BF883" s="7"/>
      <c r="BG883" s="7"/>
      <c r="BH883" s="7"/>
      <c r="BI883" s="7"/>
      <c r="BJ883" s="7"/>
      <c r="BK883" s="7"/>
      <c r="BL883" s="7"/>
      <c r="BM883" s="7"/>
    </row>
    <row r="884" spans="1:65" ht="15.5"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c r="AT884" s="7"/>
      <c r="AU884" s="7"/>
      <c r="AV884" s="7"/>
      <c r="AW884" s="7"/>
      <c r="AX884" s="7"/>
      <c r="AY884" s="7"/>
      <c r="AZ884" s="7"/>
      <c r="BA884" s="7"/>
      <c r="BB884" s="7"/>
      <c r="BC884" s="7"/>
      <c r="BD884" s="7"/>
      <c r="BE884" s="7"/>
      <c r="BF884" s="7"/>
      <c r="BG884" s="7"/>
      <c r="BH884" s="7"/>
      <c r="BI884" s="7"/>
      <c r="BJ884" s="7"/>
      <c r="BK884" s="7"/>
      <c r="BL884" s="7"/>
      <c r="BM884" s="7"/>
    </row>
    <row r="885" spans="1:65" ht="15.5"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c r="AT885" s="7"/>
      <c r="AU885" s="7"/>
      <c r="AV885" s="7"/>
      <c r="AW885" s="7"/>
      <c r="AX885" s="7"/>
      <c r="AY885" s="7"/>
      <c r="AZ885" s="7"/>
      <c r="BA885" s="7"/>
      <c r="BB885" s="7"/>
      <c r="BC885" s="7"/>
      <c r="BD885" s="7"/>
      <c r="BE885" s="7"/>
      <c r="BF885" s="7"/>
      <c r="BG885" s="7"/>
      <c r="BH885" s="7"/>
      <c r="BI885" s="7"/>
      <c r="BJ885" s="7"/>
      <c r="BK885" s="7"/>
      <c r="BL885" s="7"/>
      <c r="BM885" s="7"/>
    </row>
    <row r="886" spans="1:65" ht="15.5"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c r="AT886" s="7"/>
      <c r="AU886" s="7"/>
      <c r="AV886" s="7"/>
      <c r="AW886" s="7"/>
      <c r="AX886" s="7"/>
      <c r="AY886" s="7"/>
      <c r="AZ886" s="7"/>
      <c r="BA886" s="7"/>
      <c r="BB886" s="7"/>
      <c r="BC886" s="7"/>
      <c r="BD886" s="7"/>
      <c r="BE886" s="7"/>
      <c r="BF886" s="7"/>
      <c r="BG886" s="7"/>
      <c r="BH886" s="7"/>
      <c r="BI886" s="7"/>
      <c r="BJ886" s="7"/>
      <c r="BK886" s="7"/>
      <c r="BL886" s="7"/>
      <c r="BM886" s="7"/>
    </row>
    <row r="887" spans="1:65" ht="15.5"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c r="AT887" s="7"/>
      <c r="AU887" s="7"/>
      <c r="AV887" s="7"/>
      <c r="AW887" s="7"/>
      <c r="AX887" s="7"/>
      <c r="AY887" s="7"/>
      <c r="AZ887" s="7"/>
      <c r="BA887" s="7"/>
      <c r="BB887" s="7"/>
      <c r="BC887" s="7"/>
      <c r="BD887" s="7"/>
      <c r="BE887" s="7"/>
      <c r="BF887" s="7"/>
      <c r="BG887" s="7"/>
      <c r="BH887" s="7"/>
      <c r="BI887" s="7"/>
      <c r="BJ887" s="7"/>
      <c r="BK887" s="7"/>
      <c r="BL887" s="7"/>
      <c r="BM887" s="7"/>
    </row>
    <row r="888" spans="1:65" ht="15.5"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c r="AT888" s="7"/>
      <c r="AU888" s="7"/>
      <c r="AV888" s="7"/>
      <c r="AW888" s="7"/>
      <c r="AX888" s="7"/>
      <c r="AY888" s="7"/>
      <c r="AZ888" s="7"/>
      <c r="BA888" s="7"/>
      <c r="BB888" s="7"/>
      <c r="BC888" s="7"/>
      <c r="BD888" s="7"/>
      <c r="BE888" s="7"/>
      <c r="BF888" s="7"/>
      <c r="BG888" s="7"/>
      <c r="BH888" s="7"/>
      <c r="BI888" s="7"/>
      <c r="BJ888" s="7"/>
      <c r="BK888" s="7"/>
      <c r="BL888" s="7"/>
      <c r="BM888" s="7"/>
    </row>
    <row r="889" spans="1:65" ht="15.5"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c r="AT889" s="7"/>
      <c r="AU889" s="7"/>
      <c r="AV889" s="7"/>
      <c r="AW889" s="7"/>
      <c r="AX889" s="7"/>
      <c r="AY889" s="7"/>
      <c r="AZ889" s="7"/>
      <c r="BA889" s="7"/>
      <c r="BB889" s="7"/>
      <c r="BC889" s="7"/>
      <c r="BD889" s="7"/>
      <c r="BE889" s="7"/>
      <c r="BF889" s="7"/>
      <c r="BG889" s="7"/>
      <c r="BH889" s="7"/>
      <c r="BI889" s="7"/>
      <c r="BJ889" s="7"/>
      <c r="BK889" s="7"/>
      <c r="BL889" s="7"/>
      <c r="BM889" s="7"/>
    </row>
    <row r="890" spans="1:65" ht="15.5"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c r="AT890" s="7"/>
      <c r="AU890" s="7"/>
      <c r="AV890" s="7"/>
      <c r="AW890" s="7"/>
      <c r="AX890" s="7"/>
      <c r="AY890" s="7"/>
      <c r="AZ890" s="7"/>
      <c r="BA890" s="7"/>
      <c r="BB890" s="7"/>
      <c r="BC890" s="7"/>
      <c r="BD890" s="7"/>
      <c r="BE890" s="7"/>
      <c r="BF890" s="7"/>
      <c r="BG890" s="7"/>
      <c r="BH890" s="7"/>
      <c r="BI890" s="7"/>
      <c r="BJ890" s="7"/>
      <c r="BK890" s="7"/>
      <c r="BL890" s="7"/>
      <c r="BM890" s="7"/>
    </row>
    <row r="891" spans="1:65" ht="15.5"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c r="AT891" s="7"/>
      <c r="AU891" s="7"/>
      <c r="AV891" s="7"/>
      <c r="AW891" s="7"/>
      <c r="AX891" s="7"/>
      <c r="AY891" s="7"/>
      <c r="AZ891" s="7"/>
      <c r="BA891" s="7"/>
      <c r="BB891" s="7"/>
      <c r="BC891" s="7"/>
      <c r="BD891" s="7"/>
      <c r="BE891" s="7"/>
      <c r="BF891" s="7"/>
      <c r="BG891" s="7"/>
      <c r="BH891" s="7"/>
      <c r="BI891" s="7"/>
      <c r="BJ891" s="7"/>
      <c r="BK891" s="7"/>
      <c r="BL891" s="7"/>
      <c r="BM891" s="7"/>
    </row>
    <row r="892" spans="1:65" ht="15.5"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c r="AT892" s="7"/>
      <c r="AU892" s="7"/>
      <c r="AV892" s="7"/>
      <c r="AW892" s="7"/>
      <c r="AX892" s="7"/>
      <c r="AY892" s="7"/>
      <c r="AZ892" s="7"/>
      <c r="BA892" s="7"/>
      <c r="BB892" s="7"/>
      <c r="BC892" s="7"/>
      <c r="BD892" s="7"/>
      <c r="BE892" s="7"/>
      <c r="BF892" s="7"/>
      <c r="BG892" s="7"/>
      <c r="BH892" s="7"/>
      <c r="BI892" s="7"/>
      <c r="BJ892" s="7"/>
      <c r="BK892" s="7"/>
      <c r="BL892" s="7"/>
      <c r="BM892" s="7"/>
    </row>
    <row r="893" spans="1:65" ht="15.5"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c r="AT893" s="7"/>
      <c r="AU893" s="7"/>
      <c r="AV893" s="7"/>
      <c r="AW893" s="7"/>
      <c r="AX893" s="7"/>
      <c r="AY893" s="7"/>
      <c r="AZ893" s="7"/>
      <c r="BA893" s="7"/>
      <c r="BB893" s="7"/>
      <c r="BC893" s="7"/>
      <c r="BD893" s="7"/>
      <c r="BE893" s="7"/>
      <c r="BF893" s="7"/>
      <c r="BG893" s="7"/>
      <c r="BH893" s="7"/>
      <c r="BI893" s="7"/>
      <c r="BJ893" s="7"/>
      <c r="BK893" s="7"/>
      <c r="BL893" s="7"/>
      <c r="BM893" s="7"/>
    </row>
    <row r="894" spans="1:65" ht="15.5"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c r="AT894" s="7"/>
      <c r="AU894" s="7"/>
      <c r="AV894" s="7"/>
      <c r="AW894" s="7"/>
      <c r="AX894" s="7"/>
      <c r="AY894" s="7"/>
      <c r="AZ894" s="7"/>
      <c r="BA894" s="7"/>
      <c r="BB894" s="7"/>
      <c r="BC894" s="7"/>
      <c r="BD894" s="7"/>
      <c r="BE894" s="7"/>
      <c r="BF894" s="7"/>
      <c r="BG894" s="7"/>
      <c r="BH894" s="7"/>
      <c r="BI894" s="7"/>
      <c r="BJ894" s="7"/>
      <c r="BK894" s="7"/>
      <c r="BL894" s="7"/>
      <c r="BM894" s="7"/>
    </row>
    <row r="895" spans="1:65" ht="15.5"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c r="AT895" s="7"/>
      <c r="AU895" s="7"/>
      <c r="AV895" s="7"/>
      <c r="AW895" s="7"/>
      <c r="AX895" s="7"/>
      <c r="AY895" s="7"/>
      <c r="AZ895" s="7"/>
      <c r="BA895" s="7"/>
      <c r="BB895" s="7"/>
      <c r="BC895" s="7"/>
      <c r="BD895" s="7"/>
      <c r="BE895" s="7"/>
      <c r="BF895" s="7"/>
      <c r="BG895" s="7"/>
      <c r="BH895" s="7"/>
      <c r="BI895" s="7"/>
      <c r="BJ895" s="7"/>
      <c r="BK895" s="7"/>
      <c r="BL895" s="7"/>
      <c r="BM895" s="7"/>
    </row>
    <row r="896" spans="1:65" ht="15.5"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c r="AT896" s="7"/>
      <c r="AU896" s="7"/>
      <c r="AV896" s="7"/>
      <c r="AW896" s="7"/>
      <c r="AX896" s="7"/>
      <c r="AY896" s="7"/>
      <c r="AZ896" s="7"/>
      <c r="BA896" s="7"/>
      <c r="BB896" s="7"/>
      <c r="BC896" s="7"/>
      <c r="BD896" s="7"/>
      <c r="BE896" s="7"/>
      <c r="BF896" s="7"/>
      <c r="BG896" s="7"/>
      <c r="BH896" s="7"/>
      <c r="BI896" s="7"/>
      <c r="BJ896" s="7"/>
      <c r="BK896" s="7"/>
      <c r="BL896" s="7"/>
      <c r="BM896" s="7"/>
    </row>
    <row r="897" spans="1:65" ht="15.5"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c r="AT897" s="7"/>
      <c r="AU897" s="7"/>
      <c r="AV897" s="7"/>
      <c r="AW897" s="7"/>
      <c r="AX897" s="7"/>
      <c r="AY897" s="7"/>
      <c r="AZ897" s="7"/>
      <c r="BA897" s="7"/>
      <c r="BB897" s="7"/>
      <c r="BC897" s="7"/>
      <c r="BD897" s="7"/>
      <c r="BE897" s="7"/>
      <c r="BF897" s="7"/>
      <c r="BG897" s="7"/>
      <c r="BH897" s="7"/>
      <c r="BI897" s="7"/>
      <c r="BJ897" s="7"/>
      <c r="BK897" s="7"/>
      <c r="BL897" s="7"/>
      <c r="BM897" s="7"/>
    </row>
    <row r="898" spans="1:65" ht="15.5"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c r="AT898" s="7"/>
      <c r="AU898" s="7"/>
      <c r="AV898" s="7"/>
      <c r="AW898" s="7"/>
      <c r="AX898" s="7"/>
      <c r="AY898" s="7"/>
      <c r="AZ898" s="7"/>
      <c r="BA898" s="7"/>
      <c r="BB898" s="7"/>
      <c r="BC898" s="7"/>
      <c r="BD898" s="7"/>
      <c r="BE898" s="7"/>
      <c r="BF898" s="7"/>
      <c r="BG898" s="7"/>
      <c r="BH898" s="7"/>
      <c r="BI898" s="7"/>
      <c r="BJ898" s="7"/>
      <c r="BK898" s="7"/>
      <c r="BL898" s="7"/>
      <c r="BM898" s="7"/>
    </row>
    <row r="899" spans="1:65" ht="15.5"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c r="AT899" s="7"/>
      <c r="AU899" s="7"/>
      <c r="AV899" s="7"/>
      <c r="AW899" s="7"/>
      <c r="AX899" s="7"/>
      <c r="AY899" s="7"/>
      <c r="AZ899" s="7"/>
      <c r="BA899" s="7"/>
      <c r="BB899" s="7"/>
      <c r="BC899" s="7"/>
      <c r="BD899" s="7"/>
      <c r="BE899" s="7"/>
      <c r="BF899" s="7"/>
      <c r="BG899" s="7"/>
      <c r="BH899" s="7"/>
      <c r="BI899" s="7"/>
      <c r="BJ899" s="7"/>
      <c r="BK899" s="7"/>
      <c r="BL899" s="7"/>
      <c r="BM899" s="7"/>
    </row>
    <row r="900" spans="1:65" ht="15.5"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c r="AT900" s="7"/>
      <c r="AU900" s="7"/>
      <c r="AV900" s="7"/>
      <c r="AW900" s="7"/>
      <c r="AX900" s="7"/>
      <c r="AY900" s="7"/>
      <c r="AZ900" s="7"/>
      <c r="BA900" s="7"/>
      <c r="BB900" s="7"/>
      <c r="BC900" s="7"/>
      <c r="BD900" s="7"/>
      <c r="BE900" s="7"/>
      <c r="BF900" s="7"/>
      <c r="BG900" s="7"/>
      <c r="BH900" s="7"/>
      <c r="BI900" s="7"/>
      <c r="BJ900" s="7"/>
      <c r="BK900" s="7"/>
      <c r="BL900" s="7"/>
      <c r="BM900" s="7"/>
    </row>
    <row r="901" spans="1:65" ht="15.5"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c r="AT901" s="7"/>
      <c r="AU901" s="7"/>
      <c r="AV901" s="7"/>
      <c r="AW901" s="7"/>
      <c r="AX901" s="7"/>
      <c r="AY901" s="7"/>
      <c r="AZ901" s="7"/>
      <c r="BA901" s="7"/>
      <c r="BB901" s="7"/>
      <c r="BC901" s="7"/>
      <c r="BD901" s="7"/>
      <c r="BE901" s="7"/>
      <c r="BF901" s="7"/>
      <c r="BG901" s="7"/>
      <c r="BH901" s="7"/>
      <c r="BI901" s="7"/>
      <c r="BJ901" s="7"/>
      <c r="BK901" s="7"/>
      <c r="BL901" s="7"/>
      <c r="BM901" s="7"/>
    </row>
    <row r="902" spans="1:65" ht="15.5"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c r="AT902" s="7"/>
      <c r="AU902" s="7"/>
      <c r="AV902" s="7"/>
      <c r="AW902" s="7"/>
      <c r="AX902" s="7"/>
      <c r="AY902" s="7"/>
      <c r="AZ902" s="7"/>
      <c r="BA902" s="7"/>
      <c r="BB902" s="7"/>
      <c r="BC902" s="7"/>
      <c r="BD902" s="7"/>
      <c r="BE902" s="7"/>
      <c r="BF902" s="7"/>
      <c r="BG902" s="7"/>
      <c r="BH902" s="7"/>
      <c r="BI902" s="7"/>
      <c r="BJ902" s="7"/>
      <c r="BK902" s="7"/>
      <c r="BL902" s="7"/>
      <c r="BM902" s="7"/>
    </row>
    <row r="903" spans="1:65" ht="15.5"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c r="AT903" s="7"/>
      <c r="AU903" s="7"/>
      <c r="AV903" s="7"/>
      <c r="AW903" s="7"/>
      <c r="AX903" s="7"/>
      <c r="AY903" s="7"/>
      <c r="AZ903" s="7"/>
      <c r="BA903" s="7"/>
      <c r="BB903" s="7"/>
      <c r="BC903" s="7"/>
      <c r="BD903" s="7"/>
      <c r="BE903" s="7"/>
      <c r="BF903" s="7"/>
      <c r="BG903" s="7"/>
      <c r="BH903" s="7"/>
      <c r="BI903" s="7"/>
      <c r="BJ903" s="7"/>
      <c r="BK903" s="7"/>
      <c r="BL903" s="7"/>
      <c r="BM903" s="7"/>
    </row>
    <row r="904" spans="1:65" ht="15.5"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c r="AT904" s="7"/>
      <c r="AU904" s="7"/>
      <c r="AV904" s="7"/>
      <c r="AW904" s="7"/>
      <c r="AX904" s="7"/>
      <c r="AY904" s="7"/>
      <c r="AZ904" s="7"/>
      <c r="BA904" s="7"/>
      <c r="BB904" s="7"/>
      <c r="BC904" s="7"/>
      <c r="BD904" s="7"/>
      <c r="BE904" s="7"/>
      <c r="BF904" s="7"/>
      <c r="BG904" s="7"/>
      <c r="BH904" s="7"/>
      <c r="BI904" s="7"/>
      <c r="BJ904" s="7"/>
      <c r="BK904" s="7"/>
      <c r="BL904" s="7"/>
      <c r="BM904" s="7"/>
    </row>
    <row r="905" spans="1:65" ht="15.5"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c r="AT905" s="7"/>
      <c r="AU905" s="7"/>
      <c r="AV905" s="7"/>
      <c r="AW905" s="7"/>
      <c r="AX905" s="7"/>
      <c r="AY905" s="7"/>
      <c r="AZ905" s="7"/>
      <c r="BA905" s="7"/>
      <c r="BB905" s="7"/>
      <c r="BC905" s="7"/>
      <c r="BD905" s="7"/>
      <c r="BE905" s="7"/>
      <c r="BF905" s="7"/>
      <c r="BG905" s="7"/>
      <c r="BH905" s="7"/>
      <c r="BI905" s="7"/>
      <c r="BJ905" s="7"/>
      <c r="BK905" s="7"/>
      <c r="BL905" s="7"/>
      <c r="BM905" s="7"/>
    </row>
    <row r="906" spans="1:65" ht="15.5"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c r="AT906" s="7"/>
      <c r="AU906" s="7"/>
      <c r="AV906" s="7"/>
      <c r="AW906" s="7"/>
      <c r="AX906" s="7"/>
      <c r="AY906" s="7"/>
      <c r="AZ906" s="7"/>
      <c r="BA906" s="7"/>
      <c r="BB906" s="7"/>
      <c r="BC906" s="7"/>
      <c r="BD906" s="7"/>
      <c r="BE906" s="7"/>
      <c r="BF906" s="7"/>
      <c r="BG906" s="7"/>
      <c r="BH906" s="7"/>
      <c r="BI906" s="7"/>
      <c r="BJ906" s="7"/>
      <c r="BK906" s="7"/>
      <c r="BL906" s="7"/>
      <c r="BM906" s="7"/>
    </row>
    <row r="907" spans="1:65" ht="15.5"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c r="AT907" s="7"/>
      <c r="AU907" s="7"/>
      <c r="AV907" s="7"/>
      <c r="AW907" s="7"/>
      <c r="AX907" s="7"/>
      <c r="AY907" s="7"/>
      <c r="AZ907" s="7"/>
      <c r="BA907" s="7"/>
      <c r="BB907" s="7"/>
      <c r="BC907" s="7"/>
      <c r="BD907" s="7"/>
      <c r="BE907" s="7"/>
      <c r="BF907" s="7"/>
      <c r="BG907" s="7"/>
      <c r="BH907" s="7"/>
      <c r="BI907" s="7"/>
      <c r="BJ907" s="7"/>
      <c r="BK907" s="7"/>
      <c r="BL907" s="7"/>
      <c r="BM907" s="7"/>
    </row>
    <row r="908" spans="1:65" ht="15.5"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c r="AT908" s="7"/>
      <c r="AU908" s="7"/>
      <c r="AV908" s="7"/>
      <c r="AW908" s="7"/>
      <c r="AX908" s="7"/>
      <c r="AY908" s="7"/>
      <c r="AZ908" s="7"/>
      <c r="BA908" s="7"/>
      <c r="BB908" s="7"/>
      <c r="BC908" s="7"/>
      <c r="BD908" s="7"/>
      <c r="BE908" s="7"/>
      <c r="BF908" s="7"/>
      <c r="BG908" s="7"/>
      <c r="BH908" s="7"/>
      <c r="BI908" s="7"/>
      <c r="BJ908" s="7"/>
      <c r="BK908" s="7"/>
      <c r="BL908" s="7"/>
      <c r="BM908" s="7"/>
    </row>
    <row r="909" spans="1:65" ht="15.5"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c r="AT909" s="7"/>
      <c r="AU909" s="7"/>
      <c r="AV909" s="7"/>
      <c r="AW909" s="7"/>
      <c r="AX909" s="7"/>
      <c r="AY909" s="7"/>
      <c r="AZ909" s="7"/>
      <c r="BA909" s="7"/>
      <c r="BB909" s="7"/>
      <c r="BC909" s="7"/>
      <c r="BD909" s="7"/>
      <c r="BE909" s="7"/>
      <c r="BF909" s="7"/>
      <c r="BG909" s="7"/>
      <c r="BH909" s="7"/>
      <c r="BI909" s="7"/>
      <c r="BJ909" s="7"/>
      <c r="BK909" s="7"/>
      <c r="BL909" s="7"/>
      <c r="BM909" s="7"/>
    </row>
    <row r="910" spans="1:65" ht="15.5"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c r="AT910" s="7"/>
      <c r="AU910" s="7"/>
      <c r="AV910" s="7"/>
      <c r="AW910" s="7"/>
      <c r="AX910" s="7"/>
      <c r="AY910" s="7"/>
      <c r="AZ910" s="7"/>
      <c r="BA910" s="7"/>
      <c r="BB910" s="7"/>
      <c r="BC910" s="7"/>
      <c r="BD910" s="7"/>
      <c r="BE910" s="7"/>
      <c r="BF910" s="7"/>
      <c r="BG910" s="7"/>
      <c r="BH910" s="7"/>
      <c r="BI910" s="7"/>
      <c r="BJ910" s="7"/>
      <c r="BK910" s="7"/>
      <c r="BL910" s="7"/>
      <c r="BM910" s="7"/>
    </row>
    <row r="911" spans="1:65" ht="15.5"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c r="AT911" s="7"/>
      <c r="AU911" s="7"/>
      <c r="AV911" s="7"/>
      <c r="AW911" s="7"/>
      <c r="AX911" s="7"/>
      <c r="AY911" s="7"/>
      <c r="AZ911" s="7"/>
      <c r="BA911" s="7"/>
      <c r="BB911" s="7"/>
      <c r="BC911" s="7"/>
      <c r="BD911" s="7"/>
      <c r="BE911" s="7"/>
      <c r="BF911" s="7"/>
      <c r="BG911" s="7"/>
      <c r="BH911" s="7"/>
      <c r="BI911" s="7"/>
      <c r="BJ911" s="7"/>
      <c r="BK911" s="7"/>
      <c r="BL911" s="7"/>
      <c r="BM911" s="7"/>
    </row>
    <row r="912" spans="1:65" ht="15.5"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c r="AT912" s="7"/>
      <c r="AU912" s="7"/>
      <c r="AV912" s="7"/>
      <c r="AW912" s="7"/>
      <c r="AX912" s="7"/>
      <c r="AY912" s="7"/>
      <c r="AZ912" s="7"/>
      <c r="BA912" s="7"/>
      <c r="BB912" s="7"/>
      <c r="BC912" s="7"/>
      <c r="BD912" s="7"/>
      <c r="BE912" s="7"/>
      <c r="BF912" s="7"/>
      <c r="BG912" s="7"/>
      <c r="BH912" s="7"/>
      <c r="BI912" s="7"/>
      <c r="BJ912" s="7"/>
      <c r="BK912" s="7"/>
      <c r="BL912" s="7"/>
      <c r="BM912" s="7"/>
    </row>
    <row r="913" spans="1:65" ht="15.5"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c r="AT913" s="7"/>
      <c r="AU913" s="7"/>
      <c r="AV913" s="7"/>
      <c r="AW913" s="7"/>
      <c r="AX913" s="7"/>
      <c r="AY913" s="7"/>
      <c r="AZ913" s="7"/>
      <c r="BA913" s="7"/>
      <c r="BB913" s="7"/>
      <c r="BC913" s="7"/>
      <c r="BD913" s="7"/>
      <c r="BE913" s="7"/>
      <c r="BF913" s="7"/>
      <c r="BG913" s="7"/>
      <c r="BH913" s="7"/>
      <c r="BI913" s="7"/>
      <c r="BJ913" s="7"/>
      <c r="BK913" s="7"/>
      <c r="BL913" s="7"/>
      <c r="BM913" s="7"/>
    </row>
    <row r="914" spans="1:65" ht="15.5"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c r="AT914" s="7"/>
      <c r="AU914" s="7"/>
      <c r="AV914" s="7"/>
      <c r="AW914" s="7"/>
      <c r="AX914" s="7"/>
      <c r="AY914" s="7"/>
      <c r="AZ914" s="7"/>
      <c r="BA914" s="7"/>
      <c r="BB914" s="7"/>
      <c r="BC914" s="7"/>
      <c r="BD914" s="7"/>
      <c r="BE914" s="7"/>
      <c r="BF914" s="7"/>
      <c r="BG914" s="7"/>
      <c r="BH914" s="7"/>
      <c r="BI914" s="7"/>
      <c r="BJ914" s="7"/>
      <c r="BK914" s="7"/>
      <c r="BL914" s="7"/>
      <c r="BM914" s="7"/>
    </row>
    <row r="915" spans="1:65" ht="15.5"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c r="AT915" s="7"/>
      <c r="AU915" s="7"/>
      <c r="AV915" s="7"/>
      <c r="AW915" s="7"/>
      <c r="AX915" s="7"/>
      <c r="AY915" s="7"/>
      <c r="AZ915" s="7"/>
      <c r="BA915" s="7"/>
      <c r="BB915" s="7"/>
      <c r="BC915" s="7"/>
      <c r="BD915" s="7"/>
      <c r="BE915" s="7"/>
      <c r="BF915" s="7"/>
      <c r="BG915" s="7"/>
      <c r="BH915" s="7"/>
      <c r="BI915" s="7"/>
      <c r="BJ915" s="7"/>
      <c r="BK915" s="7"/>
      <c r="BL915" s="7"/>
      <c r="BM915" s="7"/>
    </row>
    <row r="916" spans="1:65" ht="15.5"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c r="AT916" s="7"/>
      <c r="AU916" s="7"/>
      <c r="AV916" s="7"/>
      <c r="AW916" s="7"/>
      <c r="AX916" s="7"/>
      <c r="AY916" s="7"/>
      <c r="AZ916" s="7"/>
      <c r="BA916" s="7"/>
      <c r="BB916" s="7"/>
      <c r="BC916" s="7"/>
      <c r="BD916" s="7"/>
      <c r="BE916" s="7"/>
      <c r="BF916" s="7"/>
      <c r="BG916" s="7"/>
      <c r="BH916" s="7"/>
      <c r="BI916" s="7"/>
      <c r="BJ916" s="7"/>
      <c r="BK916" s="7"/>
      <c r="BL916" s="7"/>
      <c r="BM916" s="7"/>
    </row>
    <row r="917" spans="1:65" ht="15.5"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c r="AT917" s="7"/>
      <c r="AU917" s="7"/>
      <c r="AV917" s="7"/>
      <c r="AW917" s="7"/>
      <c r="AX917" s="7"/>
      <c r="AY917" s="7"/>
      <c r="AZ917" s="7"/>
      <c r="BA917" s="7"/>
      <c r="BB917" s="7"/>
      <c r="BC917" s="7"/>
      <c r="BD917" s="7"/>
      <c r="BE917" s="7"/>
      <c r="BF917" s="7"/>
      <c r="BG917" s="7"/>
      <c r="BH917" s="7"/>
      <c r="BI917" s="7"/>
      <c r="BJ917" s="7"/>
      <c r="BK917" s="7"/>
      <c r="BL917" s="7"/>
      <c r="BM917" s="7"/>
    </row>
    <row r="918" spans="1:65" ht="15.5"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c r="AX918" s="7"/>
      <c r="AY918" s="7"/>
      <c r="AZ918" s="7"/>
      <c r="BA918" s="7"/>
      <c r="BB918" s="7"/>
      <c r="BC918" s="7"/>
      <c r="BD918" s="7"/>
      <c r="BE918" s="7"/>
      <c r="BF918" s="7"/>
      <c r="BG918" s="7"/>
      <c r="BH918" s="7"/>
      <c r="BI918" s="7"/>
      <c r="BJ918" s="7"/>
      <c r="BK918" s="7"/>
      <c r="BL918" s="7"/>
      <c r="BM918" s="7"/>
    </row>
    <row r="919" spans="1:65" ht="15.5"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c r="AX919" s="7"/>
      <c r="AY919" s="7"/>
      <c r="AZ919" s="7"/>
      <c r="BA919" s="7"/>
      <c r="BB919" s="7"/>
      <c r="BC919" s="7"/>
      <c r="BD919" s="7"/>
      <c r="BE919" s="7"/>
      <c r="BF919" s="7"/>
      <c r="BG919" s="7"/>
      <c r="BH919" s="7"/>
      <c r="BI919" s="7"/>
      <c r="BJ919" s="7"/>
      <c r="BK919" s="7"/>
      <c r="BL919" s="7"/>
      <c r="BM919" s="7"/>
    </row>
    <row r="920" spans="1:65" ht="15.5"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c r="AX920" s="7"/>
      <c r="AY920" s="7"/>
      <c r="AZ920" s="7"/>
      <c r="BA920" s="7"/>
      <c r="BB920" s="7"/>
      <c r="BC920" s="7"/>
      <c r="BD920" s="7"/>
      <c r="BE920" s="7"/>
      <c r="BF920" s="7"/>
      <c r="BG920" s="7"/>
      <c r="BH920" s="7"/>
      <c r="BI920" s="7"/>
      <c r="BJ920" s="7"/>
      <c r="BK920" s="7"/>
      <c r="BL920" s="7"/>
      <c r="BM920" s="7"/>
    </row>
    <row r="921" spans="1:65" ht="15.5"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c r="AX921" s="7"/>
      <c r="AY921" s="7"/>
      <c r="AZ921" s="7"/>
      <c r="BA921" s="7"/>
      <c r="BB921" s="7"/>
      <c r="BC921" s="7"/>
      <c r="BD921" s="7"/>
      <c r="BE921" s="7"/>
      <c r="BF921" s="7"/>
      <c r="BG921" s="7"/>
      <c r="BH921" s="7"/>
      <c r="BI921" s="7"/>
      <c r="BJ921" s="7"/>
      <c r="BK921" s="7"/>
      <c r="BL921" s="7"/>
      <c r="BM921" s="7"/>
    </row>
    <row r="922" spans="1:65" ht="15.5"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c r="AX922" s="7"/>
      <c r="AY922" s="7"/>
      <c r="AZ922" s="7"/>
      <c r="BA922" s="7"/>
      <c r="BB922" s="7"/>
      <c r="BC922" s="7"/>
      <c r="BD922" s="7"/>
      <c r="BE922" s="7"/>
      <c r="BF922" s="7"/>
      <c r="BG922" s="7"/>
      <c r="BH922" s="7"/>
      <c r="BI922" s="7"/>
      <c r="BJ922" s="7"/>
      <c r="BK922" s="7"/>
      <c r="BL922" s="7"/>
      <c r="BM922" s="7"/>
    </row>
    <row r="923" spans="1:65" ht="15.5"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c r="AX923" s="7"/>
      <c r="AY923" s="7"/>
      <c r="AZ923" s="7"/>
      <c r="BA923" s="7"/>
      <c r="BB923" s="7"/>
      <c r="BC923" s="7"/>
      <c r="BD923" s="7"/>
      <c r="BE923" s="7"/>
      <c r="BF923" s="7"/>
      <c r="BG923" s="7"/>
      <c r="BH923" s="7"/>
      <c r="BI923" s="7"/>
      <c r="BJ923" s="7"/>
      <c r="BK923" s="7"/>
      <c r="BL923" s="7"/>
      <c r="BM923" s="7"/>
    </row>
    <row r="924" spans="1:65" ht="15.5"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c r="AX924" s="7"/>
      <c r="AY924" s="7"/>
      <c r="AZ924" s="7"/>
      <c r="BA924" s="7"/>
      <c r="BB924" s="7"/>
      <c r="BC924" s="7"/>
      <c r="BD924" s="7"/>
      <c r="BE924" s="7"/>
      <c r="BF924" s="7"/>
      <c r="BG924" s="7"/>
      <c r="BH924" s="7"/>
      <c r="BI924" s="7"/>
      <c r="BJ924" s="7"/>
      <c r="BK924" s="7"/>
      <c r="BL924" s="7"/>
      <c r="BM924" s="7"/>
    </row>
    <row r="925" spans="1:65" ht="15.5"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c r="AX925" s="7"/>
      <c r="AY925" s="7"/>
      <c r="AZ925" s="7"/>
      <c r="BA925" s="7"/>
      <c r="BB925" s="7"/>
      <c r="BC925" s="7"/>
      <c r="BD925" s="7"/>
      <c r="BE925" s="7"/>
      <c r="BF925" s="7"/>
      <c r="BG925" s="7"/>
      <c r="BH925" s="7"/>
      <c r="BI925" s="7"/>
      <c r="BJ925" s="7"/>
      <c r="BK925" s="7"/>
      <c r="BL925" s="7"/>
      <c r="BM925" s="7"/>
    </row>
    <row r="926" spans="1:65" ht="15.5"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c r="AX926" s="7"/>
      <c r="AY926" s="7"/>
      <c r="AZ926" s="7"/>
      <c r="BA926" s="7"/>
      <c r="BB926" s="7"/>
      <c r="BC926" s="7"/>
      <c r="BD926" s="7"/>
      <c r="BE926" s="7"/>
      <c r="BF926" s="7"/>
      <c r="BG926" s="7"/>
      <c r="BH926" s="7"/>
      <c r="BI926" s="7"/>
      <c r="BJ926" s="7"/>
      <c r="BK926" s="7"/>
      <c r="BL926" s="7"/>
      <c r="BM926" s="7"/>
    </row>
    <row r="927" spans="1:65" ht="15.5"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c r="AX927" s="7"/>
      <c r="AY927" s="7"/>
      <c r="AZ927" s="7"/>
      <c r="BA927" s="7"/>
      <c r="BB927" s="7"/>
      <c r="BC927" s="7"/>
      <c r="BD927" s="7"/>
      <c r="BE927" s="7"/>
      <c r="BF927" s="7"/>
      <c r="BG927" s="7"/>
      <c r="BH927" s="7"/>
      <c r="BI927" s="7"/>
      <c r="BJ927" s="7"/>
      <c r="BK927" s="7"/>
      <c r="BL927" s="7"/>
      <c r="BM927" s="7"/>
    </row>
    <row r="928" spans="1:65" ht="15.5"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c r="AX928" s="7"/>
      <c r="AY928" s="7"/>
      <c r="AZ928" s="7"/>
      <c r="BA928" s="7"/>
      <c r="BB928" s="7"/>
      <c r="BC928" s="7"/>
      <c r="BD928" s="7"/>
      <c r="BE928" s="7"/>
      <c r="BF928" s="7"/>
      <c r="BG928" s="7"/>
      <c r="BH928" s="7"/>
      <c r="BI928" s="7"/>
      <c r="BJ928" s="7"/>
      <c r="BK928" s="7"/>
      <c r="BL928" s="7"/>
      <c r="BM928" s="7"/>
    </row>
    <row r="929" spans="1:65" ht="15.5"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c r="AX929" s="7"/>
      <c r="AY929" s="7"/>
      <c r="AZ929" s="7"/>
      <c r="BA929" s="7"/>
      <c r="BB929" s="7"/>
      <c r="BC929" s="7"/>
      <c r="BD929" s="7"/>
      <c r="BE929" s="7"/>
      <c r="BF929" s="7"/>
      <c r="BG929" s="7"/>
      <c r="BH929" s="7"/>
      <c r="BI929" s="7"/>
      <c r="BJ929" s="7"/>
      <c r="BK929" s="7"/>
      <c r="BL929" s="7"/>
      <c r="BM929" s="7"/>
    </row>
    <row r="930" spans="1:65" ht="15.5"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c r="AX930" s="7"/>
      <c r="AY930" s="7"/>
      <c r="AZ930" s="7"/>
      <c r="BA930" s="7"/>
      <c r="BB930" s="7"/>
      <c r="BC930" s="7"/>
      <c r="BD930" s="7"/>
      <c r="BE930" s="7"/>
      <c r="BF930" s="7"/>
      <c r="BG930" s="7"/>
      <c r="BH930" s="7"/>
      <c r="BI930" s="7"/>
      <c r="BJ930" s="7"/>
      <c r="BK930" s="7"/>
      <c r="BL930" s="7"/>
      <c r="BM930" s="7"/>
    </row>
    <row r="931" spans="1:65" ht="15.5"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c r="AX931" s="7"/>
      <c r="AY931" s="7"/>
      <c r="AZ931" s="7"/>
      <c r="BA931" s="7"/>
      <c r="BB931" s="7"/>
      <c r="BC931" s="7"/>
      <c r="BD931" s="7"/>
      <c r="BE931" s="7"/>
      <c r="BF931" s="7"/>
      <c r="BG931" s="7"/>
      <c r="BH931" s="7"/>
      <c r="BI931" s="7"/>
      <c r="BJ931" s="7"/>
      <c r="BK931" s="7"/>
      <c r="BL931" s="7"/>
      <c r="BM931" s="7"/>
    </row>
    <row r="932" spans="1:65" ht="15.5"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c r="AT932" s="7"/>
      <c r="AU932" s="7"/>
      <c r="AV932" s="7"/>
      <c r="AW932" s="7"/>
      <c r="AX932" s="7"/>
      <c r="AY932" s="7"/>
      <c r="AZ932" s="7"/>
      <c r="BA932" s="7"/>
      <c r="BB932" s="7"/>
      <c r="BC932" s="7"/>
      <c r="BD932" s="7"/>
      <c r="BE932" s="7"/>
      <c r="BF932" s="7"/>
      <c r="BG932" s="7"/>
      <c r="BH932" s="7"/>
      <c r="BI932" s="7"/>
      <c r="BJ932" s="7"/>
      <c r="BK932" s="7"/>
      <c r="BL932" s="7"/>
      <c r="BM932" s="7"/>
    </row>
    <row r="933" spans="1:65" ht="15.5"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c r="AT933" s="7"/>
      <c r="AU933" s="7"/>
      <c r="AV933" s="7"/>
      <c r="AW933" s="7"/>
      <c r="AX933" s="7"/>
      <c r="AY933" s="7"/>
      <c r="AZ933" s="7"/>
      <c r="BA933" s="7"/>
      <c r="BB933" s="7"/>
      <c r="BC933" s="7"/>
      <c r="BD933" s="7"/>
      <c r="BE933" s="7"/>
      <c r="BF933" s="7"/>
      <c r="BG933" s="7"/>
      <c r="BH933" s="7"/>
      <c r="BI933" s="7"/>
      <c r="BJ933" s="7"/>
      <c r="BK933" s="7"/>
      <c r="BL933" s="7"/>
      <c r="BM933" s="7"/>
    </row>
    <row r="934" spans="1:65" ht="15.5"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c r="AT934" s="7"/>
      <c r="AU934" s="7"/>
      <c r="AV934" s="7"/>
      <c r="AW934" s="7"/>
      <c r="AX934" s="7"/>
      <c r="AY934" s="7"/>
      <c r="AZ934" s="7"/>
      <c r="BA934" s="7"/>
      <c r="BB934" s="7"/>
      <c r="BC934" s="7"/>
      <c r="BD934" s="7"/>
      <c r="BE934" s="7"/>
      <c r="BF934" s="7"/>
      <c r="BG934" s="7"/>
      <c r="BH934" s="7"/>
      <c r="BI934" s="7"/>
      <c r="BJ934" s="7"/>
      <c r="BK934" s="7"/>
      <c r="BL934" s="7"/>
      <c r="BM934" s="7"/>
    </row>
    <row r="935" spans="1:65" ht="15.5"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c r="AT935" s="7"/>
      <c r="AU935" s="7"/>
      <c r="AV935" s="7"/>
      <c r="AW935" s="7"/>
      <c r="AX935" s="7"/>
      <c r="AY935" s="7"/>
      <c r="AZ935" s="7"/>
      <c r="BA935" s="7"/>
      <c r="BB935" s="7"/>
      <c r="BC935" s="7"/>
      <c r="BD935" s="7"/>
      <c r="BE935" s="7"/>
      <c r="BF935" s="7"/>
      <c r="BG935" s="7"/>
      <c r="BH935" s="7"/>
      <c r="BI935" s="7"/>
      <c r="BJ935" s="7"/>
      <c r="BK935" s="7"/>
      <c r="BL935" s="7"/>
      <c r="BM935" s="7"/>
    </row>
    <row r="936" spans="1:65" ht="15.5"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c r="AT936" s="7"/>
      <c r="AU936" s="7"/>
      <c r="AV936" s="7"/>
      <c r="AW936" s="7"/>
      <c r="AX936" s="7"/>
      <c r="AY936" s="7"/>
      <c r="AZ936" s="7"/>
      <c r="BA936" s="7"/>
      <c r="BB936" s="7"/>
      <c r="BC936" s="7"/>
      <c r="BD936" s="7"/>
      <c r="BE936" s="7"/>
      <c r="BF936" s="7"/>
      <c r="BG936" s="7"/>
      <c r="BH936" s="7"/>
      <c r="BI936" s="7"/>
      <c r="BJ936" s="7"/>
      <c r="BK936" s="7"/>
      <c r="BL936" s="7"/>
      <c r="BM936" s="7"/>
    </row>
    <row r="937" spans="1:65" ht="15.5"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c r="AT937" s="7"/>
      <c r="AU937" s="7"/>
      <c r="AV937" s="7"/>
      <c r="AW937" s="7"/>
      <c r="AX937" s="7"/>
      <c r="AY937" s="7"/>
      <c r="AZ937" s="7"/>
      <c r="BA937" s="7"/>
      <c r="BB937" s="7"/>
      <c r="BC937" s="7"/>
      <c r="BD937" s="7"/>
      <c r="BE937" s="7"/>
      <c r="BF937" s="7"/>
      <c r="BG937" s="7"/>
      <c r="BH937" s="7"/>
      <c r="BI937" s="7"/>
      <c r="BJ937" s="7"/>
      <c r="BK937" s="7"/>
      <c r="BL937" s="7"/>
      <c r="BM937" s="7"/>
    </row>
    <row r="938" spans="1:65" ht="15.5"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c r="AT938" s="7"/>
      <c r="AU938" s="7"/>
      <c r="AV938" s="7"/>
      <c r="AW938" s="7"/>
      <c r="AX938" s="7"/>
      <c r="AY938" s="7"/>
      <c r="AZ938" s="7"/>
      <c r="BA938" s="7"/>
      <c r="BB938" s="7"/>
      <c r="BC938" s="7"/>
      <c r="BD938" s="7"/>
      <c r="BE938" s="7"/>
      <c r="BF938" s="7"/>
      <c r="BG938" s="7"/>
      <c r="BH938" s="7"/>
      <c r="BI938" s="7"/>
      <c r="BJ938" s="7"/>
      <c r="BK938" s="7"/>
      <c r="BL938" s="7"/>
      <c r="BM938" s="7"/>
    </row>
    <row r="939" spans="1:65" ht="15.5"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c r="AT939" s="7"/>
      <c r="AU939" s="7"/>
      <c r="AV939" s="7"/>
      <c r="AW939" s="7"/>
      <c r="AX939" s="7"/>
      <c r="AY939" s="7"/>
      <c r="AZ939" s="7"/>
      <c r="BA939" s="7"/>
      <c r="BB939" s="7"/>
      <c r="BC939" s="7"/>
      <c r="BD939" s="7"/>
      <c r="BE939" s="7"/>
      <c r="BF939" s="7"/>
      <c r="BG939" s="7"/>
      <c r="BH939" s="7"/>
      <c r="BI939" s="7"/>
      <c r="BJ939" s="7"/>
      <c r="BK939" s="7"/>
      <c r="BL939" s="7"/>
      <c r="BM939" s="7"/>
    </row>
    <row r="940" spans="1:65" ht="15.5"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c r="AT940" s="7"/>
      <c r="AU940" s="7"/>
      <c r="AV940" s="7"/>
      <c r="AW940" s="7"/>
      <c r="AX940" s="7"/>
      <c r="AY940" s="7"/>
      <c r="AZ940" s="7"/>
      <c r="BA940" s="7"/>
      <c r="BB940" s="7"/>
      <c r="BC940" s="7"/>
      <c r="BD940" s="7"/>
      <c r="BE940" s="7"/>
      <c r="BF940" s="7"/>
      <c r="BG940" s="7"/>
      <c r="BH940" s="7"/>
      <c r="BI940" s="7"/>
      <c r="BJ940" s="7"/>
      <c r="BK940" s="7"/>
      <c r="BL940" s="7"/>
      <c r="BM940" s="7"/>
    </row>
    <row r="941" spans="1:65" ht="15.5"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c r="AT941" s="7"/>
      <c r="AU941" s="7"/>
      <c r="AV941" s="7"/>
      <c r="AW941" s="7"/>
      <c r="AX941" s="7"/>
      <c r="AY941" s="7"/>
      <c r="AZ941" s="7"/>
      <c r="BA941" s="7"/>
      <c r="BB941" s="7"/>
      <c r="BC941" s="7"/>
      <c r="BD941" s="7"/>
      <c r="BE941" s="7"/>
      <c r="BF941" s="7"/>
      <c r="BG941" s="7"/>
      <c r="BH941" s="7"/>
      <c r="BI941" s="7"/>
      <c r="BJ941" s="7"/>
      <c r="BK941" s="7"/>
      <c r="BL941" s="7"/>
      <c r="BM941" s="7"/>
    </row>
    <row r="942" spans="1:65" ht="15.5"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c r="AX942" s="7"/>
      <c r="AY942" s="7"/>
      <c r="AZ942" s="7"/>
      <c r="BA942" s="7"/>
      <c r="BB942" s="7"/>
      <c r="BC942" s="7"/>
      <c r="BD942" s="7"/>
      <c r="BE942" s="7"/>
      <c r="BF942" s="7"/>
      <c r="BG942" s="7"/>
      <c r="BH942" s="7"/>
      <c r="BI942" s="7"/>
      <c r="BJ942" s="7"/>
      <c r="BK942" s="7"/>
      <c r="BL942" s="7"/>
      <c r="BM942" s="7"/>
    </row>
    <row r="943" spans="1:65" ht="15.5"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c r="AX943" s="7"/>
      <c r="AY943" s="7"/>
      <c r="AZ943" s="7"/>
      <c r="BA943" s="7"/>
      <c r="BB943" s="7"/>
      <c r="BC943" s="7"/>
      <c r="BD943" s="7"/>
      <c r="BE943" s="7"/>
      <c r="BF943" s="7"/>
      <c r="BG943" s="7"/>
      <c r="BH943" s="7"/>
      <c r="BI943" s="7"/>
      <c r="BJ943" s="7"/>
      <c r="BK943" s="7"/>
      <c r="BL943" s="7"/>
      <c r="BM943" s="7"/>
    </row>
    <row r="944" spans="1:65" ht="15.5"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c r="AT944" s="7"/>
      <c r="AU944" s="7"/>
      <c r="AV944" s="7"/>
      <c r="AW944" s="7"/>
      <c r="AX944" s="7"/>
      <c r="AY944" s="7"/>
      <c r="AZ944" s="7"/>
      <c r="BA944" s="7"/>
      <c r="BB944" s="7"/>
      <c r="BC944" s="7"/>
      <c r="BD944" s="7"/>
      <c r="BE944" s="7"/>
      <c r="BF944" s="7"/>
      <c r="BG944" s="7"/>
      <c r="BH944" s="7"/>
      <c r="BI944" s="7"/>
      <c r="BJ944" s="7"/>
      <c r="BK944" s="7"/>
      <c r="BL944" s="7"/>
      <c r="BM944" s="7"/>
    </row>
    <row r="945" spans="1:65" ht="15.5"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c r="AT945" s="7"/>
      <c r="AU945" s="7"/>
      <c r="AV945" s="7"/>
      <c r="AW945" s="7"/>
      <c r="AX945" s="7"/>
      <c r="AY945" s="7"/>
      <c r="AZ945" s="7"/>
      <c r="BA945" s="7"/>
      <c r="BB945" s="7"/>
      <c r="BC945" s="7"/>
      <c r="BD945" s="7"/>
      <c r="BE945" s="7"/>
      <c r="BF945" s="7"/>
      <c r="BG945" s="7"/>
      <c r="BH945" s="7"/>
      <c r="BI945" s="7"/>
      <c r="BJ945" s="7"/>
      <c r="BK945" s="7"/>
      <c r="BL945" s="7"/>
      <c r="BM945" s="7"/>
    </row>
    <row r="946" spans="1:65" ht="15.5"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c r="AT946" s="7"/>
      <c r="AU946" s="7"/>
      <c r="AV946" s="7"/>
      <c r="AW946" s="7"/>
      <c r="AX946" s="7"/>
      <c r="AY946" s="7"/>
      <c r="AZ946" s="7"/>
      <c r="BA946" s="7"/>
      <c r="BB946" s="7"/>
      <c r="BC946" s="7"/>
      <c r="BD946" s="7"/>
      <c r="BE946" s="7"/>
      <c r="BF946" s="7"/>
      <c r="BG946" s="7"/>
      <c r="BH946" s="7"/>
      <c r="BI946" s="7"/>
      <c r="BJ946" s="7"/>
      <c r="BK946" s="7"/>
      <c r="BL946" s="7"/>
      <c r="BM946" s="7"/>
    </row>
    <row r="947" spans="1:65" ht="15.5"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c r="AT947" s="7"/>
      <c r="AU947" s="7"/>
      <c r="AV947" s="7"/>
      <c r="AW947" s="7"/>
      <c r="AX947" s="7"/>
      <c r="AY947" s="7"/>
      <c r="AZ947" s="7"/>
      <c r="BA947" s="7"/>
      <c r="BB947" s="7"/>
      <c r="BC947" s="7"/>
      <c r="BD947" s="7"/>
      <c r="BE947" s="7"/>
      <c r="BF947" s="7"/>
      <c r="BG947" s="7"/>
      <c r="BH947" s="7"/>
      <c r="BI947" s="7"/>
      <c r="BJ947" s="7"/>
      <c r="BK947" s="7"/>
      <c r="BL947" s="7"/>
      <c r="BM947" s="7"/>
    </row>
    <row r="948" spans="1:65" ht="15.5"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c r="AT948" s="7"/>
      <c r="AU948" s="7"/>
      <c r="AV948" s="7"/>
      <c r="AW948" s="7"/>
      <c r="AX948" s="7"/>
      <c r="AY948" s="7"/>
      <c r="AZ948" s="7"/>
      <c r="BA948" s="7"/>
      <c r="BB948" s="7"/>
      <c r="BC948" s="7"/>
      <c r="BD948" s="7"/>
      <c r="BE948" s="7"/>
      <c r="BF948" s="7"/>
      <c r="BG948" s="7"/>
      <c r="BH948" s="7"/>
      <c r="BI948" s="7"/>
      <c r="BJ948" s="7"/>
      <c r="BK948" s="7"/>
      <c r="BL948" s="7"/>
      <c r="BM948" s="7"/>
    </row>
    <row r="949" spans="1:65" ht="15.5"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c r="AT949" s="7"/>
      <c r="AU949" s="7"/>
      <c r="AV949" s="7"/>
      <c r="AW949" s="7"/>
      <c r="AX949" s="7"/>
      <c r="AY949" s="7"/>
      <c r="AZ949" s="7"/>
      <c r="BA949" s="7"/>
      <c r="BB949" s="7"/>
      <c r="BC949" s="7"/>
      <c r="BD949" s="7"/>
      <c r="BE949" s="7"/>
      <c r="BF949" s="7"/>
      <c r="BG949" s="7"/>
      <c r="BH949" s="7"/>
      <c r="BI949" s="7"/>
      <c r="BJ949" s="7"/>
      <c r="BK949" s="7"/>
      <c r="BL949" s="7"/>
      <c r="BM949" s="7"/>
    </row>
    <row r="950" spans="1:65" ht="15.5"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c r="AT950" s="7"/>
      <c r="AU950" s="7"/>
      <c r="AV950" s="7"/>
      <c r="AW950" s="7"/>
      <c r="AX950" s="7"/>
      <c r="AY950" s="7"/>
      <c r="AZ950" s="7"/>
      <c r="BA950" s="7"/>
      <c r="BB950" s="7"/>
      <c r="BC950" s="7"/>
      <c r="BD950" s="7"/>
      <c r="BE950" s="7"/>
      <c r="BF950" s="7"/>
      <c r="BG950" s="7"/>
      <c r="BH950" s="7"/>
      <c r="BI950" s="7"/>
      <c r="BJ950" s="7"/>
      <c r="BK950" s="7"/>
      <c r="BL950" s="7"/>
      <c r="BM950" s="7"/>
    </row>
    <row r="951" spans="1:65" ht="15.5"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c r="AT951" s="7"/>
      <c r="AU951" s="7"/>
      <c r="AV951" s="7"/>
      <c r="AW951" s="7"/>
      <c r="AX951" s="7"/>
      <c r="AY951" s="7"/>
      <c r="AZ951" s="7"/>
      <c r="BA951" s="7"/>
      <c r="BB951" s="7"/>
      <c r="BC951" s="7"/>
      <c r="BD951" s="7"/>
      <c r="BE951" s="7"/>
      <c r="BF951" s="7"/>
      <c r="BG951" s="7"/>
      <c r="BH951" s="7"/>
      <c r="BI951" s="7"/>
      <c r="BJ951" s="7"/>
      <c r="BK951" s="7"/>
      <c r="BL951" s="7"/>
      <c r="BM951" s="7"/>
    </row>
    <row r="952" spans="1:65" ht="15.5"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c r="AT952" s="7"/>
      <c r="AU952" s="7"/>
      <c r="AV952" s="7"/>
      <c r="AW952" s="7"/>
      <c r="AX952" s="7"/>
      <c r="AY952" s="7"/>
      <c r="AZ952" s="7"/>
      <c r="BA952" s="7"/>
      <c r="BB952" s="7"/>
      <c r="BC952" s="7"/>
      <c r="BD952" s="7"/>
      <c r="BE952" s="7"/>
      <c r="BF952" s="7"/>
      <c r="BG952" s="7"/>
      <c r="BH952" s="7"/>
      <c r="BI952" s="7"/>
      <c r="BJ952" s="7"/>
      <c r="BK952" s="7"/>
      <c r="BL952" s="7"/>
      <c r="BM952" s="7"/>
    </row>
    <row r="953" spans="1:65" ht="15.5"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c r="AT953" s="7"/>
      <c r="AU953" s="7"/>
      <c r="AV953" s="7"/>
      <c r="AW953" s="7"/>
      <c r="AX953" s="7"/>
      <c r="AY953" s="7"/>
      <c r="AZ953" s="7"/>
      <c r="BA953" s="7"/>
      <c r="BB953" s="7"/>
      <c r="BC953" s="7"/>
      <c r="BD953" s="7"/>
      <c r="BE953" s="7"/>
      <c r="BF953" s="7"/>
      <c r="BG953" s="7"/>
      <c r="BH953" s="7"/>
      <c r="BI953" s="7"/>
      <c r="BJ953" s="7"/>
      <c r="BK953" s="7"/>
      <c r="BL953" s="7"/>
      <c r="BM953" s="7"/>
    </row>
    <row r="954" spans="1:65" ht="15.5"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c r="AT954" s="7"/>
      <c r="AU954" s="7"/>
      <c r="AV954" s="7"/>
      <c r="AW954" s="7"/>
      <c r="AX954" s="7"/>
      <c r="AY954" s="7"/>
      <c r="AZ954" s="7"/>
      <c r="BA954" s="7"/>
      <c r="BB954" s="7"/>
      <c r="BC954" s="7"/>
      <c r="BD954" s="7"/>
      <c r="BE954" s="7"/>
      <c r="BF954" s="7"/>
      <c r="BG954" s="7"/>
      <c r="BH954" s="7"/>
      <c r="BI954" s="7"/>
      <c r="BJ954" s="7"/>
      <c r="BK954" s="7"/>
      <c r="BL954" s="7"/>
      <c r="BM954" s="7"/>
    </row>
    <row r="955" spans="1:65" ht="15.5"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c r="AT955" s="7"/>
      <c r="AU955" s="7"/>
      <c r="AV955" s="7"/>
      <c r="AW955" s="7"/>
      <c r="AX955" s="7"/>
      <c r="AY955" s="7"/>
      <c r="AZ955" s="7"/>
      <c r="BA955" s="7"/>
      <c r="BB955" s="7"/>
      <c r="BC955" s="7"/>
      <c r="BD955" s="7"/>
      <c r="BE955" s="7"/>
      <c r="BF955" s="7"/>
      <c r="BG955" s="7"/>
      <c r="BH955" s="7"/>
      <c r="BI955" s="7"/>
      <c r="BJ955" s="7"/>
      <c r="BK955" s="7"/>
      <c r="BL955" s="7"/>
      <c r="BM955" s="7"/>
    </row>
    <row r="956" spans="1:65" ht="15.5"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c r="AT956" s="7"/>
      <c r="AU956" s="7"/>
      <c r="AV956" s="7"/>
      <c r="AW956" s="7"/>
      <c r="AX956" s="7"/>
      <c r="AY956" s="7"/>
      <c r="AZ956" s="7"/>
      <c r="BA956" s="7"/>
      <c r="BB956" s="7"/>
      <c r="BC956" s="7"/>
      <c r="BD956" s="7"/>
      <c r="BE956" s="7"/>
      <c r="BF956" s="7"/>
      <c r="BG956" s="7"/>
      <c r="BH956" s="7"/>
      <c r="BI956" s="7"/>
      <c r="BJ956" s="7"/>
      <c r="BK956" s="7"/>
      <c r="BL956" s="7"/>
      <c r="BM956" s="7"/>
    </row>
    <row r="957" spans="1:65" ht="15.5"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c r="AT957" s="7"/>
      <c r="AU957" s="7"/>
      <c r="AV957" s="7"/>
      <c r="AW957" s="7"/>
      <c r="AX957" s="7"/>
      <c r="AY957" s="7"/>
      <c r="AZ957" s="7"/>
      <c r="BA957" s="7"/>
      <c r="BB957" s="7"/>
      <c r="BC957" s="7"/>
      <c r="BD957" s="7"/>
      <c r="BE957" s="7"/>
      <c r="BF957" s="7"/>
      <c r="BG957" s="7"/>
      <c r="BH957" s="7"/>
      <c r="BI957" s="7"/>
      <c r="BJ957" s="7"/>
      <c r="BK957" s="7"/>
      <c r="BL957" s="7"/>
      <c r="BM957" s="7"/>
    </row>
    <row r="958" spans="1:65" ht="15.5"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c r="AT958" s="7"/>
      <c r="AU958" s="7"/>
      <c r="AV958" s="7"/>
      <c r="AW958" s="7"/>
      <c r="AX958" s="7"/>
      <c r="AY958" s="7"/>
      <c r="AZ958" s="7"/>
      <c r="BA958" s="7"/>
      <c r="BB958" s="7"/>
      <c r="BC958" s="7"/>
      <c r="BD958" s="7"/>
      <c r="BE958" s="7"/>
      <c r="BF958" s="7"/>
      <c r="BG958" s="7"/>
      <c r="BH958" s="7"/>
      <c r="BI958" s="7"/>
      <c r="BJ958" s="7"/>
      <c r="BK958" s="7"/>
      <c r="BL958" s="7"/>
      <c r="BM958" s="7"/>
    </row>
    <row r="959" spans="1:65" ht="15.5"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c r="AT959" s="7"/>
      <c r="AU959" s="7"/>
      <c r="AV959" s="7"/>
      <c r="AW959" s="7"/>
      <c r="AX959" s="7"/>
      <c r="AY959" s="7"/>
      <c r="AZ959" s="7"/>
      <c r="BA959" s="7"/>
      <c r="BB959" s="7"/>
      <c r="BC959" s="7"/>
      <c r="BD959" s="7"/>
      <c r="BE959" s="7"/>
      <c r="BF959" s="7"/>
      <c r="BG959" s="7"/>
      <c r="BH959" s="7"/>
      <c r="BI959" s="7"/>
      <c r="BJ959" s="7"/>
      <c r="BK959" s="7"/>
      <c r="BL959" s="7"/>
      <c r="BM959" s="7"/>
    </row>
    <row r="960" spans="1:65" ht="15.5"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c r="AT960" s="7"/>
      <c r="AU960" s="7"/>
      <c r="AV960" s="7"/>
      <c r="AW960" s="7"/>
      <c r="AX960" s="7"/>
      <c r="AY960" s="7"/>
      <c r="AZ960" s="7"/>
      <c r="BA960" s="7"/>
      <c r="BB960" s="7"/>
      <c r="BC960" s="7"/>
      <c r="BD960" s="7"/>
      <c r="BE960" s="7"/>
      <c r="BF960" s="7"/>
      <c r="BG960" s="7"/>
      <c r="BH960" s="7"/>
      <c r="BI960" s="7"/>
      <c r="BJ960" s="7"/>
      <c r="BK960" s="7"/>
      <c r="BL960" s="7"/>
      <c r="BM960" s="7"/>
    </row>
    <row r="961" spans="1:65" ht="15.5"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c r="AT961" s="7"/>
      <c r="AU961" s="7"/>
      <c r="AV961" s="7"/>
      <c r="AW961" s="7"/>
      <c r="AX961" s="7"/>
      <c r="AY961" s="7"/>
      <c r="AZ961" s="7"/>
      <c r="BA961" s="7"/>
      <c r="BB961" s="7"/>
      <c r="BC961" s="7"/>
      <c r="BD961" s="7"/>
      <c r="BE961" s="7"/>
      <c r="BF961" s="7"/>
      <c r="BG961" s="7"/>
      <c r="BH961" s="7"/>
      <c r="BI961" s="7"/>
      <c r="BJ961" s="7"/>
      <c r="BK961" s="7"/>
      <c r="BL961" s="7"/>
      <c r="BM961" s="7"/>
    </row>
    <row r="962" spans="1:65" ht="15.5"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c r="AT962" s="7"/>
      <c r="AU962" s="7"/>
      <c r="AV962" s="7"/>
      <c r="AW962" s="7"/>
      <c r="AX962" s="7"/>
      <c r="AY962" s="7"/>
      <c r="AZ962" s="7"/>
      <c r="BA962" s="7"/>
      <c r="BB962" s="7"/>
      <c r="BC962" s="7"/>
      <c r="BD962" s="7"/>
      <c r="BE962" s="7"/>
      <c r="BF962" s="7"/>
      <c r="BG962" s="7"/>
      <c r="BH962" s="7"/>
      <c r="BI962" s="7"/>
      <c r="BJ962" s="7"/>
      <c r="BK962" s="7"/>
      <c r="BL962" s="7"/>
      <c r="BM962" s="7"/>
    </row>
    <row r="963" spans="1:65" ht="15.5"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c r="AT963" s="7"/>
      <c r="AU963" s="7"/>
      <c r="AV963" s="7"/>
      <c r="AW963" s="7"/>
      <c r="AX963" s="7"/>
      <c r="AY963" s="7"/>
      <c r="AZ963" s="7"/>
      <c r="BA963" s="7"/>
      <c r="BB963" s="7"/>
      <c r="BC963" s="7"/>
      <c r="BD963" s="7"/>
      <c r="BE963" s="7"/>
      <c r="BF963" s="7"/>
      <c r="BG963" s="7"/>
      <c r="BH963" s="7"/>
      <c r="BI963" s="7"/>
      <c r="BJ963" s="7"/>
      <c r="BK963" s="7"/>
      <c r="BL963" s="7"/>
      <c r="BM963" s="7"/>
    </row>
    <row r="964" spans="1:65" ht="15.5"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c r="AT964" s="7"/>
      <c r="AU964" s="7"/>
      <c r="AV964" s="7"/>
      <c r="AW964" s="7"/>
      <c r="AX964" s="7"/>
      <c r="AY964" s="7"/>
      <c r="AZ964" s="7"/>
      <c r="BA964" s="7"/>
      <c r="BB964" s="7"/>
      <c r="BC964" s="7"/>
      <c r="BD964" s="7"/>
      <c r="BE964" s="7"/>
      <c r="BF964" s="7"/>
      <c r="BG964" s="7"/>
      <c r="BH964" s="7"/>
      <c r="BI964" s="7"/>
      <c r="BJ964" s="7"/>
      <c r="BK964" s="7"/>
      <c r="BL964" s="7"/>
      <c r="BM964" s="7"/>
    </row>
    <row r="965" spans="1:65" ht="15.5"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c r="AT965" s="7"/>
      <c r="AU965" s="7"/>
      <c r="AV965" s="7"/>
      <c r="AW965" s="7"/>
      <c r="AX965" s="7"/>
      <c r="AY965" s="7"/>
      <c r="AZ965" s="7"/>
      <c r="BA965" s="7"/>
      <c r="BB965" s="7"/>
      <c r="BC965" s="7"/>
      <c r="BD965" s="7"/>
      <c r="BE965" s="7"/>
      <c r="BF965" s="7"/>
      <c r="BG965" s="7"/>
      <c r="BH965" s="7"/>
      <c r="BI965" s="7"/>
      <c r="BJ965" s="7"/>
      <c r="BK965" s="7"/>
      <c r="BL965" s="7"/>
      <c r="BM965" s="7"/>
    </row>
    <row r="966" spans="1:65" ht="15.5"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c r="AT966" s="7"/>
      <c r="AU966" s="7"/>
      <c r="AV966" s="7"/>
      <c r="AW966" s="7"/>
      <c r="AX966" s="7"/>
      <c r="AY966" s="7"/>
      <c r="AZ966" s="7"/>
      <c r="BA966" s="7"/>
      <c r="BB966" s="7"/>
      <c r="BC966" s="7"/>
      <c r="BD966" s="7"/>
      <c r="BE966" s="7"/>
      <c r="BF966" s="7"/>
      <c r="BG966" s="7"/>
      <c r="BH966" s="7"/>
      <c r="BI966" s="7"/>
      <c r="BJ966" s="7"/>
      <c r="BK966" s="7"/>
      <c r="BL966" s="7"/>
      <c r="BM966" s="7"/>
    </row>
    <row r="967" spans="1:65" ht="15.5"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c r="AT967" s="7"/>
      <c r="AU967" s="7"/>
      <c r="AV967" s="7"/>
      <c r="AW967" s="7"/>
      <c r="AX967" s="7"/>
      <c r="AY967" s="7"/>
      <c r="AZ967" s="7"/>
      <c r="BA967" s="7"/>
      <c r="BB967" s="7"/>
      <c r="BC967" s="7"/>
      <c r="BD967" s="7"/>
      <c r="BE967" s="7"/>
      <c r="BF967" s="7"/>
      <c r="BG967" s="7"/>
      <c r="BH967" s="7"/>
      <c r="BI967" s="7"/>
      <c r="BJ967" s="7"/>
      <c r="BK967" s="7"/>
      <c r="BL967" s="7"/>
      <c r="BM967" s="7"/>
    </row>
    <row r="968" spans="1:65" ht="15.5"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c r="AT968" s="7"/>
      <c r="AU968" s="7"/>
      <c r="AV968" s="7"/>
      <c r="AW968" s="7"/>
      <c r="AX968" s="7"/>
      <c r="AY968" s="7"/>
      <c r="AZ968" s="7"/>
      <c r="BA968" s="7"/>
      <c r="BB968" s="7"/>
      <c r="BC968" s="7"/>
      <c r="BD968" s="7"/>
      <c r="BE968" s="7"/>
      <c r="BF968" s="7"/>
      <c r="BG968" s="7"/>
      <c r="BH968" s="7"/>
      <c r="BI968" s="7"/>
      <c r="BJ968" s="7"/>
      <c r="BK968" s="7"/>
      <c r="BL968" s="7"/>
      <c r="BM968" s="7"/>
    </row>
    <row r="969" spans="1:65" ht="15.5"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c r="AT969" s="7"/>
      <c r="AU969" s="7"/>
      <c r="AV969" s="7"/>
      <c r="AW969" s="7"/>
      <c r="AX969" s="7"/>
      <c r="AY969" s="7"/>
      <c r="AZ969" s="7"/>
      <c r="BA969" s="7"/>
      <c r="BB969" s="7"/>
      <c r="BC969" s="7"/>
      <c r="BD969" s="7"/>
      <c r="BE969" s="7"/>
      <c r="BF969" s="7"/>
      <c r="BG969" s="7"/>
      <c r="BH969" s="7"/>
      <c r="BI969" s="7"/>
      <c r="BJ969" s="7"/>
      <c r="BK969" s="7"/>
      <c r="BL969" s="7"/>
      <c r="BM969" s="7"/>
    </row>
    <row r="970" spans="1:65" ht="15.5"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c r="AT970" s="7"/>
      <c r="AU970" s="7"/>
      <c r="AV970" s="7"/>
      <c r="AW970" s="7"/>
      <c r="AX970" s="7"/>
      <c r="AY970" s="7"/>
      <c r="AZ970" s="7"/>
      <c r="BA970" s="7"/>
      <c r="BB970" s="7"/>
      <c r="BC970" s="7"/>
      <c r="BD970" s="7"/>
      <c r="BE970" s="7"/>
      <c r="BF970" s="7"/>
      <c r="BG970" s="7"/>
      <c r="BH970" s="7"/>
      <c r="BI970" s="7"/>
      <c r="BJ970" s="7"/>
      <c r="BK970" s="7"/>
      <c r="BL970" s="7"/>
      <c r="BM970" s="7"/>
    </row>
    <row r="971" spans="1:65" ht="15.5"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c r="AT971" s="7"/>
      <c r="AU971" s="7"/>
      <c r="AV971" s="7"/>
      <c r="AW971" s="7"/>
      <c r="AX971" s="7"/>
      <c r="AY971" s="7"/>
      <c r="AZ971" s="7"/>
      <c r="BA971" s="7"/>
      <c r="BB971" s="7"/>
      <c r="BC971" s="7"/>
      <c r="BD971" s="7"/>
      <c r="BE971" s="7"/>
      <c r="BF971" s="7"/>
      <c r="BG971" s="7"/>
      <c r="BH971" s="7"/>
      <c r="BI971" s="7"/>
      <c r="BJ971" s="7"/>
      <c r="BK971" s="7"/>
      <c r="BL971" s="7"/>
      <c r="BM971" s="7"/>
    </row>
    <row r="972" spans="1:65" ht="15.5"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c r="AT972" s="7"/>
      <c r="AU972" s="7"/>
      <c r="AV972" s="7"/>
      <c r="AW972" s="7"/>
      <c r="AX972" s="7"/>
      <c r="AY972" s="7"/>
      <c r="AZ972" s="7"/>
      <c r="BA972" s="7"/>
      <c r="BB972" s="7"/>
      <c r="BC972" s="7"/>
      <c r="BD972" s="7"/>
      <c r="BE972" s="7"/>
      <c r="BF972" s="7"/>
      <c r="BG972" s="7"/>
      <c r="BH972" s="7"/>
      <c r="BI972" s="7"/>
      <c r="BJ972" s="7"/>
      <c r="BK972" s="7"/>
      <c r="BL972" s="7"/>
      <c r="BM972" s="7"/>
    </row>
    <row r="973" spans="1:65" ht="15.5"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c r="AT973" s="7"/>
      <c r="AU973" s="7"/>
      <c r="AV973" s="7"/>
      <c r="AW973" s="7"/>
      <c r="AX973" s="7"/>
      <c r="AY973" s="7"/>
      <c r="AZ973" s="7"/>
      <c r="BA973" s="7"/>
      <c r="BB973" s="7"/>
      <c r="BC973" s="7"/>
      <c r="BD973" s="7"/>
      <c r="BE973" s="7"/>
      <c r="BF973" s="7"/>
      <c r="BG973" s="7"/>
      <c r="BH973" s="7"/>
      <c r="BI973" s="7"/>
      <c r="BJ973" s="7"/>
      <c r="BK973" s="7"/>
      <c r="BL973" s="7"/>
      <c r="BM973" s="7"/>
    </row>
    <row r="974" spans="1:65" ht="15.5"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c r="AT974" s="7"/>
      <c r="AU974" s="7"/>
      <c r="AV974" s="7"/>
      <c r="AW974" s="7"/>
      <c r="AX974" s="7"/>
      <c r="AY974" s="7"/>
      <c r="AZ974" s="7"/>
      <c r="BA974" s="7"/>
      <c r="BB974" s="7"/>
      <c r="BC974" s="7"/>
      <c r="BD974" s="7"/>
      <c r="BE974" s="7"/>
      <c r="BF974" s="7"/>
      <c r="BG974" s="7"/>
      <c r="BH974" s="7"/>
      <c r="BI974" s="7"/>
      <c r="BJ974" s="7"/>
      <c r="BK974" s="7"/>
      <c r="BL974" s="7"/>
      <c r="BM974" s="7"/>
    </row>
    <row r="975" spans="1:65" ht="15.5"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c r="AT975" s="7"/>
      <c r="AU975" s="7"/>
      <c r="AV975" s="7"/>
      <c r="AW975" s="7"/>
      <c r="AX975" s="7"/>
      <c r="AY975" s="7"/>
      <c r="AZ975" s="7"/>
      <c r="BA975" s="7"/>
      <c r="BB975" s="7"/>
      <c r="BC975" s="7"/>
      <c r="BD975" s="7"/>
      <c r="BE975" s="7"/>
      <c r="BF975" s="7"/>
      <c r="BG975" s="7"/>
      <c r="BH975" s="7"/>
      <c r="BI975" s="7"/>
      <c r="BJ975" s="7"/>
      <c r="BK975" s="7"/>
      <c r="BL975" s="7"/>
      <c r="BM975" s="7"/>
    </row>
    <row r="976" spans="1:65" ht="15.5"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c r="AT976" s="7"/>
      <c r="AU976" s="7"/>
      <c r="AV976" s="7"/>
      <c r="AW976" s="7"/>
      <c r="AX976" s="7"/>
      <c r="AY976" s="7"/>
      <c r="AZ976" s="7"/>
      <c r="BA976" s="7"/>
      <c r="BB976" s="7"/>
      <c r="BC976" s="7"/>
      <c r="BD976" s="7"/>
      <c r="BE976" s="7"/>
      <c r="BF976" s="7"/>
      <c r="BG976" s="7"/>
      <c r="BH976" s="7"/>
      <c r="BI976" s="7"/>
      <c r="BJ976" s="7"/>
      <c r="BK976" s="7"/>
      <c r="BL976" s="7"/>
      <c r="BM976" s="7"/>
    </row>
    <row r="977" spans="1:65" ht="15.5"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c r="AT977" s="7"/>
      <c r="AU977" s="7"/>
      <c r="AV977" s="7"/>
      <c r="AW977" s="7"/>
      <c r="AX977" s="7"/>
      <c r="AY977" s="7"/>
      <c r="AZ977" s="7"/>
      <c r="BA977" s="7"/>
      <c r="BB977" s="7"/>
      <c r="BC977" s="7"/>
      <c r="BD977" s="7"/>
      <c r="BE977" s="7"/>
      <c r="BF977" s="7"/>
      <c r="BG977" s="7"/>
      <c r="BH977" s="7"/>
      <c r="BI977" s="7"/>
      <c r="BJ977" s="7"/>
      <c r="BK977" s="7"/>
      <c r="BL977" s="7"/>
      <c r="BM977" s="7"/>
    </row>
    <row r="978" spans="1:65" ht="15.5"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c r="AT978" s="7"/>
      <c r="AU978" s="7"/>
      <c r="AV978" s="7"/>
      <c r="AW978" s="7"/>
      <c r="AX978" s="7"/>
      <c r="AY978" s="7"/>
      <c r="AZ978" s="7"/>
      <c r="BA978" s="7"/>
      <c r="BB978" s="7"/>
      <c r="BC978" s="7"/>
      <c r="BD978" s="7"/>
      <c r="BE978" s="7"/>
      <c r="BF978" s="7"/>
      <c r="BG978" s="7"/>
      <c r="BH978" s="7"/>
      <c r="BI978" s="7"/>
      <c r="BJ978" s="7"/>
      <c r="BK978" s="7"/>
      <c r="BL978" s="7"/>
      <c r="BM978" s="7"/>
    </row>
    <row r="979" spans="1:65" ht="15.5"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c r="AT979" s="7"/>
      <c r="AU979" s="7"/>
      <c r="AV979" s="7"/>
      <c r="AW979" s="7"/>
      <c r="AX979" s="7"/>
      <c r="AY979" s="7"/>
      <c r="AZ979" s="7"/>
      <c r="BA979" s="7"/>
      <c r="BB979" s="7"/>
      <c r="BC979" s="7"/>
      <c r="BD979" s="7"/>
      <c r="BE979" s="7"/>
      <c r="BF979" s="7"/>
      <c r="BG979" s="7"/>
      <c r="BH979" s="7"/>
      <c r="BI979" s="7"/>
      <c r="BJ979" s="7"/>
      <c r="BK979" s="7"/>
      <c r="BL979" s="7"/>
      <c r="BM979" s="7"/>
    </row>
    <row r="980" spans="1:65" ht="15.5"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c r="AT980" s="7"/>
      <c r="AU980" s="7"/>
      <c r="AV980" s="7"/>
      <c r="AW980" s="7"/>
      <c r="AX980" s="7"/>
      <c r="AY980" s="7"/>
      <c r="AZ980" s="7"/>
      <c r="BA980" s="7"/>
      <c r="BB980" s="7"/>
      <c r="BC980" s="7"/>
      <c r="BD980" s="7"/>
      <c r="BE980" s="7"/>
      <c r="BF980" s="7"/>
      <c r="BG980" s="7"/>
      <c r="BH980" s="7"/>
      <c r="BI980" s="7"/>
      <c r="BJ980" s="7"/>
      <c r="BK980" s="7"/>
      <c r="BL980" s="7"/>
      <c r="BM980" s="7"/>
    </row>
    <row r="981" spans="1:65" ht="15.5"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c r="AT981" s="7"/>
      <c r="AU981" s="7"/>
      <c r="AV981" s="7"/>
      <c r="AW981" s="7"/>
      <c r="AX981" s="7"/>
      <c r="AY981" s="7"/>
      <c r="AZ981" s="7"/>
      <c r="BA981" s="7"/>
      <c r="BB981" s="7"/>
      <c r="BC981" s="7"/>
      <c r="BD981" s="7"/>
      <c r="BE981" s="7"/>
      <c r="BF981" s="7"/>
      <c r="BG981" s="7"/>
      <c r="BH981" s="7"/>
      <c r="BI981" s="7"/>
      <c r="BJ981" s="7"/>
      <c r="BK981" s="7"/>
      <c r="BL981" s="7"/>
      <c r="BM981" s="7"/>
    </row>
    <row r="982" spans="1:65" ht="15.5"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c r="AT982" s="7"/>
      <c r="AU982" s="7"/>
      <c r="AV982" s="7"/>
      <c r="AW982" s="7"/>
      <c r="AX982" s="7"/>
      <c r="AY982" s="7"/>
      <c r="AZ982" s="7"/>
      <c r="BA982" s="7"/>
      <c r="BB982" s="7"/>
      <c r="BC982" s="7"/>
      <c r="BD982" s="7"/>
      <c r="BE982" s="7"/>
      <c r="BF982" s="7"/>
      <c r="BG982" s="7"/>
      <c r="BH982" s="7"/>
      <c r="BI982" s="7"/>
      <c r="BJ982" s="7"/>
      <c r="BK982" s="7"/>
      <c r="BL982" s="7"/>
      <c r="BM982" s="7"/>
    </row>
    <row r="983" spans="1:65" ht="15.5"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c r="AT983" s="7"/>
      <c r="AU983" s="7"/>
      <c r="AV983" s="7"/>
      <c r="AW983" s="7"/>
      <c r="AX983" s="7"/>
      <c r="AY983" s="7"/>
      <c r="AZ983" s="7"/>
      <c r="BA983" s="7"/>
      <c r="BB983" s="7"/>
      <c r="BC983" s="7"/>
      <c r="BD983" s="7"/>
      <c r="BE983" s="7"/>
      <c r="BF983" s="7"/>
      <c r="BG983" s="7"/>
      <c r="BH983" s="7"/>
      <c r="BI983" s="7"/>
      <c r="BJ983" s="7"/>
      <c r="BK983" s="7"/>
      <c r="BL983" s="7"/>
      <c r="BM983" s="7"/>
    </row>
    <row r="984" spans="1:65" ht="15.5"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c r="AT984" s="7"/>
      <c r="AU984" s="7"/>
      <c r="AV984" s="7"/>
      <c r="AW984" s="7"/>
      <c r="AX984" s="7"/>
      <c r="AY984" s="7"/>
      <c r="AZ984" s="7"/>
      <c r="BA984" s="7"/>
      <c r="BB984" s="7"/>
      <c r="BC984" s="7"/>
      <c r="BD984" s="7"/>
      <c r="BE984" s="7"/>
      <c r="BF984" s="7"/>
      <c r="BG984" s="7"/>
      <c r="BH984" s="7"/>
      <c r="BI984" s="7"/>
      <c r="BJ984" s="7"/>
      <c r="BK984" s="7"/>
      <c r="BL984" s="7"/>
      <c r="BM984" s="7"/>
    </row>
    <row r="985" spans="1:65" ht="15.5"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c r="AT985" s="7"/>
      <c r="AU985" s="7"/>
      <c r="AV985" s="7"/>
      <c r="AW985" s="7"/>
      <c r="AX985" s="7"/>
      <c r="AY985" s="7"/>
      <c r="AZ985" s="7"/>
      <c r="BA985" s="7"/>
      <c r="BB985" s="7"/>
      <c r="BC985" s="7"/>
      <c r="BD985" s="7"/>
      <c r="BE985" s="7"/>
      <c r="BF985" s="7"/>
      <c r="BG985" s="7"/>
      <c r="BH985" s="7"/>
      <c r="BI985" s="7"/>
      <c r="BJ985" s="7"/>
      <c r="BK985" s="7"/>
      <c r="BL985" s="7"/>
      <c r="BM985" s="7"/>
    </row>
    <row r="986" spans="1:65" ht="15.5"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c r="AT986" s="7"/>
      <c r="AU986" s="7"/>
      <c r="AV986" s="7"/>
      <c r="AW986" s="7"/>
      <c r="AX986" s="7"/>
      <c r="AY986" s="7"/>
      <c r="AZ986" s="7"/>
      <c r="BA986" s="7"/>
      <c r="BB986" s="7"/>
      <c r="BC986" s="7"/>
      <c r="BD986" s="7"/>
      <c r="BE986" s="7"/>
      <c r="BF986" s="7"/>
      <c r="BG986" s="7"/>
      <c r="BH986" s="7"/>
      <c r="BI986" s="7"/>
      <c r="BJ986" s="7"/>
      <c r="BK986" s="7"/>
      <c r="BL986" s="7"/>
      <c r="BM986" s="7"/>
    </row>
    <row r="987" spans="1:65" ht="15.5"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c r="AT987" s="7"/>
      <c r="AU987" s="7"/>
      <c r="AV987" s="7"/>
      <c r="AW987" s="7"/>
      <c r="AX987" s="7"/>
      <c r="AY987" s="7"/>
      <c r="AZ987" s="7"/>
      <c r="BA987" s="7"/>
      <c r="BB987" s="7"/>
      <c r="BC987" s="7"/>
      <c r="BD987" s="7"/>
      <c r="BE987" s="7"/>
      <c r="BF987" s="7"/>
      <c r="BG987" s="7"/>
      <c r="BH987" s="7"/>
      <c r="BI987" s="7"/>
      <c r="BJ987" s="7"/>
      <c r="BK987" s="7"/>
      <c r="BL987" s="7"/>
      <c r="BM987" s="7"/>
    </row>
    <row r="988" spans="1:65" ht="15.5"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c r="AT988" s="7"/>
      <c r="AU988" s="7"/>
      <c r="AV988" s="7"/>
      <c r="AW988" s="7"/>
      <c r="AX988" s="7"/>
      <c r="AY988" s="7"/>
      <c r="AZ988" s="7"/>
      <c r="BA988" s="7"/>
      <c r="BB988" s="7"/>
      <c r="BC988" s="7"/>
      <c r="BD988" s="7"/>
      <c r="BE988" s="7"/>
      <c r="BF988" s="7"/>
      <c r="BG988" s="7"/>
      <c r="BH988" s="7"/>
      <c r="BI988" s="7"/>
      <c r="BJ988" s="7"/>
      <c r="BK988" s="7"/>
      <c r="BL988" s="7"/>
      <c r="BM988" s="7"/>
    </row>
    <row r="989" spans="1:65" ht="15.5"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c r="AT989" s="7"/>
      <c r="AU989" s="7"/>
      <c r="AV989" s="7"/>
      <c r="AW989" s="7"/>
      <c r="AX989" s="7"/>
      <c r="AY989" s="7"/>
      <c r="AZ989" s="7"/>
      <c r="BA989" s="7"/>
      <c r="BB989" s="7"/>
      <c r="BC989" s="7"/>
      <c r="BD989" s="7"/>
      <c r="BE989" s="7"/>
      <c r="BF989" s="7"/>
      <c r="BG989" s="7"/>
      <c r="BH989" s="7"/>
      <c r="BI989" s="7"/>
      <c r="BJ989" s="7"/>
      <c r="BK989" s="7"/>
      <c r="BL989" s="7"/>
      <c r="BM989" s="7"/>
    </row>
    <row r="990" spans="1:65" ht="15.5"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c r="AT990" s="7"/>
      <c r="AU990" s="7"/>
      <c r="AV990" s="7"/>
      <c r="AW990" s="7"/>
      <c r="AX990" s="7"/>
      <c r="AY990" s="7"/>
      <c r="AZ990" s="7"/>
      <c r="BA990" s="7"/>
      <c r="BB990" s="7"/>
      <c r="BC990" s="7"/>
      <c r="BD990" s="7"/>
      <c r="BE990" s="7"/>
      <c r="BF990" s="7"/>
      <c r="BG990" s="7"/>
      <c r="BH990" s="7"/>
      <c r="BI990" s="7"/>
      <c r="BJ990" s="7"/>
      <c r="BK990" s="7"/>
      <c r="BL990" s="7"/>
      <c r="BM990" s="7"/>
    </row>
    <row r="991" spans="1:65" ht="15.5"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c r="AT991" s="7"/>
      <c r="AU991" s="7"/>
      <c r="AV991" s="7"/>
      <c r="AW991" s="7"/>
      <c r="AX991" s="7"/>
      <c r="AY991" s="7"/>
      <c r="AZ991" s="7"/>
      <c r="BA991" s="7"/>
      <c r="BB991" s="7"/>
      <c r="BC991" s="7"/>
      <c r="BD991" s="7"/>
      <c r="BE991" s="7"/>
      <c r="BF991" s="7"/>
      <c r="BG991" s="7"/>
      <c r="BH991" s="7"/>
      <c r="BI991" s="7"/>
      <c r="BJ991" s="7"/>
      <c r="BK991" s="7"/>
      <c r="BL991" s="7"/>
      <c r="BM991" s="7"/>
    </row>
    <row r="992" spans="1:65" ht="15.5"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c r="AT992" s="7"/>
      <c r="AU992" s="7"/>
      <c r="AV992" s="7"/>
      <c r="AW992" s="7"/>
      <c r="AX992" s="7"/>
      <c r="AY992" s="7"/>
      <c r="AZ992" s="7"/>
      <c r="BA992" s="7"/>
      <c r="BB992" s="7"/>
      <c r="BC992" s="7"/>
      <c r="BD992" s="7"/>
      <c r="BE992" s="7"/>
      <c r="BF992" s="7"/>
      <c r="BG992" s="7"/>
      <c r="BH992" s="7"/>
      <c r="BI992" s="7"/>
      <c r="BJ992" s="7"/>
      <c r="BK992" s="7"/>
      <c r="BL992" s="7"/>
      <c r="BM992" s="7"/>
    </row>
    <row r="993" spans="1:65" ht="15.5"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c r="AT993" s="7"/>
      <c r="AU993" s="7"/>
      <c r="AV993" s="7"/>
      <c r="AW993" s="7"/>
      <c r="AX993" s="7"/>
      <c r="AY993" s="7"/>
      <c r="AZ993" s="7"/>
      <c r="BA993" s="7"/>
      <c r="BB993" s="7"/>
      <c r="BC993" s="7"/>
      <c r="BD993" s="7"/>
      <c r="BE993" s="7"/>
      <c r="BF993" s="7"/>
      <c r="BG993" s="7"/>
      <c r="BH993" s="7"/>
      <c r="BI993" s="7"/>
      <c r="BJ993" s="7"/>
      <c r="BK993" s="7"/>
      <c r="BL993" s="7"/>
      <c r="BM993" s="7"/>
    </row>
    <row r="994" spans="1:65" ht="15.5"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c r="AT994" s="7"/>
      <c r="AU994" s="7"/>
      <c r="AV994" s="7"/>
      <c r="AW994" s="7"/>
      <c r="AX994" s="7"/>
      <c r="AY994" s="7"/>
      <c r="AZ994" s="7"/>
      <c r="BA994" s="7"/>
      <c r="BB994" s="7"/>
      <c r="BC994" s="7"/>
      <c r="BD994" s="7"/>
      <c r="BE994" s="7"/>
      <c r="BF994" s="7"/>
      <c r="BG994" s="7"/>
      <c r="BH994" s="7"/>
      <c r="BI994" s="7"/>
      <c r="BJ994" s="7"/>
      <c r="BK994" s="7"/>
      <c r="BL994" s="7"/>
      <c r="BM994" s="7"/>
    </row>
    <row r="995" spans="1:65" ht="15.5"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c r="AT995" s="7"/>
      <c r="AU995" s="7"/>
      <c r="AV995" s="7"/>
      <c r="AW995" s="7"/>
      <c r="AX995" s="7"/>
      <c r="AY995" s="7"/>
      <c r="AZ995" s="7"/>
      <c r="BA995" s="7"/>
      <c r="BB995" s="7"/>
      <c r="BC995" s="7"/>
      <c r="BD995" s="7"/>
      <c r="BE995" s="7"/>
      <c r="BF995" s="7"/>
      <c r="BG995" s="7"/>
      <c r="BH995" s="7"/>
      <c r="BI995" s="7"/>
      <c r="BJ995" s="7"/>
      <c r="BK995" s="7"/>
      <c r="BL995" s="7"/>
      <c r="BM995" s="7"/>
    </row>
    <row r="996" spans="1:65" ht="15.5"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c r="AT996" s="7"/>
      <c r="AU996" s="7"/>
      <c r="AV996" s="7"/>
      <c r="AW996" s="7"/>
      <c r="AX996" s="7"/>
      <c r="AY996" s="7"/>
      <c r="AZ996" s="7"/>
      <c r="BA996" s="7"/>
      <c r="BB996" s="7"/>
      <c r="BC996" s="7"/>
      <c r="BD996" s="7"/>
      <c r="BE996" s="7"/>
      <c r="BF996" s="7"/>
      <c r="BG996" s="7"/>
      <c r="BH996" s="7"/>
      <c r="BI996" s="7"/>
      <c r="BJ996" s="7"/>
      <c r="BK996" s="7"/>
      <c r="BL996" s="7"/>
      <c r="BM996" s="7"/>
    </row>
    <row r="997" spans="1:65" ht="15.5"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c r="AT997" s="7"/>
      <c r="AU997" s="7"/>
      <c r="AV997" s="7"/>
      <c r="AW997" s="7"/>
      <c r="AX997" s="7"/>
      <c r="AY997" s="7"/>
      <c r="AZ997" s="7"/>
      <c r="BA997" s="7"/>
      <c r="BB997" s="7"/>
      <c r="BC997" s="7"/>
      <c r="BD997" s="7"/>
      <c r="BE997" s="7"/>
      <c r="BF997" s="7"/>
      <c r="BG997" s="7"/>
      <c r="BH997" s="7"/>
      <c r="BI997" s="7"/>
      <c r="BJ997" s="7"/>
      <c r="BK997" s="7"/>
      <c r="BL997" s="7"/>
      <c r="BM997" s="7"/>
    </row>
    <row r="998" spans="1:65" ht="15.5"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c r="AT998" s="7"/>
      <c r="AU998" s="7"/>
      <c r="AV998" s="7"/>
      <c r="AW998" s="7"/>
      <c r="AX998" s="7"/>
      <c r="AY998" s="7"/>
      <c r="AZ998" s="7"/>
      <c r="BA998" s="7"/>
      <c r="BB998" s="7"/>
      <c r="BC998" s="7"/>
      <c r="BD998" s="7"/>
      <c r="BE998" s="7"/>
      <c r="BF998" s="7"/>
      <c r="BG998" s="7"/>
      <c r="BH998" s="7"/>
      <c r="BI998" s="7"/>
      <c r="BJ998" s="7"/>
      <c r="BK998" s="7"/>
      <c r="BL998" s="7"/>
      <c r="BM998" s="7"/>
    </row>
    <row r="999" spans="1:65" ht="15.5"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c r="AT999" s="7"/>
      <c r="AU999" s="7"/>
      <c r="AV999" s="7"/>
      <c r="AW999" s="7"/>
      <c r="AX999" s="7"/>
      <c r="AY999" s="7"/>
      <c r="AZ999" s="7"/>
      <c r="BA999" s="7"/>
      <c r="BB999" s="7"/>
      <c r="BC999" s="7"/>
      <c r="BD999" s="7"/>
      <c r="BE999" s="7"/>
      <c r="BF999" s="7"/>
      <c r="BG999" s="7"/>
      <c r="BH999" s="7"/>
      <c r="BI999" s="7"/>
      <c r="BJ999" s="7"/>
      <c r="BK999" s="7"/>
      <c r="BL999" s="7"/>
      <c r="BM999" s="7"/>
    </row>
    <row r="1000" spans="1:65" ht="15.5"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c r="AT1000" s="7"/>
      <c r="AU1000" s="7"/>
      <c r="AV1000" s="7"/>
      <c r="AW1000" s="7"/>
      <c r="AX1000" s="7"/>
      <c r="AY1000" s="7"/>
      <c r="AZ1000" s="7"/>
      <c r="BA1000" s="7"/>
      <c r="BB1000" s="7"/>
      <c r="BC1000" s="7"/>
      <c r="BD1000" s="7"/>
      <c r="BE1000" s="7"/>
      <c r="BF1000" s="7"/>
      <c r="BG1000" s="7"/>
      <c r="BH1000" s="7"/>
      <c r="BI1000" s="7"/>
      <c r="BJ1000" s="7"/>
      <c r="BK1000" s="7"/>
      <c r="BL1000" s="7"/>
      <c r="BM1000" s="7"/>
    </row>
    <row r="1001" spans="1:65" ht="15.5" x14ac:dyDescent="0.25">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c r="AF1001" s="7"/>
      <c r="AG1001" s="7"/>
      <c r="AH1001" s="7"/>
      <c r="AI1001" s="7"/>
      <c r="AJ1001" s="7"/>
      <c r="AK1001" s="7"/>
      <c r="AL1001" s="7"/>
      <c r="AM1001" s="7"/>
      <c r="AN1001" s="7"/>
      <c r="AO1001" s="7"/>
      <c r="AP1001" s="7"/>
      <c r="AQ1001" s="7"/>
      <c r="AR1001" s="7"/>
      <c r="AS1001" s="7"/>
      <c r="AT1001" s="7"/>
      <c r="AU1001" s="7"/>
      <c r="AV1001" s="7"/>
      <c r="AW1001" s="7"/>
      <c r="AX1001" s="7"/>
      <c r="AY1001" s="7"/>
      <c r="AZ1001" s="7"/>
      <c r="BA1001" s="7"/>
      <c r="BB1001" s="7"/>
      <c r="BC1001" s="7"/>
      <c r="BD1001" s="7"/>
      <c r="BE1001" s="7"/>
      <c r="BF1001" s="7"/>
      <c r="BG1001" s="7"/>
      <c r="BH1001" s="7"/>
      <c r="BI1001" s="7"/>
      <c r="BJ1001" s="7"/>
      <c r="BK1001" s="7"/>
      <c r="BL1001" s="7"/>
      <c r="BM1001" s="7"/>
    </row>
    <row r="1002" spans="1:65" ht="15.5" x14ac:dyDescent="0.25">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c r="AE1002" s="7"/>
      <c r="AF1002" s="7"/>
      <c r="AG1002" s="7"/>
      <c r="AH1002" s="7"/>
      <c r="AI1002" s="7"/>
      <c r="AJ1002" s="7"/>
      <c r="AK1002" s="7"/>
      <c r="AL1002" s="7"/>
      <c r="AM1002" s="7"/>
      <c r="AN1002" s="7"/>
      <c r="AO1002" s="7"/>
      <c r="AP1002" s="7"/>
      <c r="AQ1002" s="7"/>
      <c r="AR1002" s="7"/>
      <c r="AS1002" s="7"/>
      <c r="AT1002" s="7"/>
      <c r="AU1002" s="7"/>
      <c r="AV1002" s="7"/>
      <c r="AW1002" s="7"/>
      <c r="AX1002" s="7"/>
      <c r="AY1002" s="7"/>
      <c r="AZ1002" s="7"/>
      <c r="BA1002" s="7"/>
      <c r="BB1002" s="7"/>
      <c r="BC1002" s="7"/>
      <c r="BD1002" s="7"/>
      <c r="BE1002" s="7"/>
      <c r="BF1002" s="7"/>
      <c r="BG1002" s="7"/>
      <c r="BH1002" s="7"/>
      <c r="BI1002" s="7"/>
      <c r="BJ1002" s="7"/>
      <c r="BK1002" s="7"/>
      <c r="BL1002" s="7"/>
      <c r="BM1002" s="7"/>
    </row>
    <row r="1003" spans="1:65" ht="15.5" x14ac:dyDescent="0.25">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c r="AE1003" s="7"/>
      <c r="AF1003" s="7"/>
      <c r="AG1003" s="7"/>
      <c r="AH1003" s="7"/>
      <c r="AI1003" s="7"/>
      <c r="AJ1003" s="7"/>
      <c r="AK1003" s="7"/>
      <c r="AL1003" s="7"/>
      <c r="AM1003" s="7"/>
      <c r="AN1003" s="7"/>
      <c r="AO1003" s="7"/>
      <c r="AP1003" s="7"/>
      <c r="AQ1003" s="7"/>
      <c r="AR1003" s="7"/>
      <c r="AS1003" s="7"/>
      <c r="AT1003" s="7"/>
      <c r="AU1003" s="7"/>
      <c r="AV1003" s="7"/>
      <c r="AW1003" s="7"/>
      <c r="AX1003" s="7"/>
      <c r="AY1003" s="7"/>
      <c r="AZ1003" s="7"/>
      <c r="BA1003" s="7"/>
      <c r="BB1003" s="7"/>
      <c r="BC1003" s="7"/>
      <c r="BD1003" s="7"/>
      <c r="BE1003" s="7"/>
      <c r="BF1003" s="7"/>
      <c r="BG1003" s="7"/>
      <c r="BH1003" s="7"/>
      <c r="BI1003" s="7"/>
      <c r="BJ1003" s="7"/>
      <c r="BK1003" s="7"/>
      <c r="BL1003" s="7"/>
      <c r="BM1003" s="7"/>
    </row>
    <row r="1004" spans="1:65" ht="15.5" x14ac:dyDescent="0.25">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c r="AC1004" s="7"/>
      <c r="AD1004" s="7"/>
      <c r="AE1004" s="7"/>
      <c r="AF1004" s="7"/>
      <c r="AG1004" s="7"/>
      <c r="AH1004" s="7"/>
      <c r="AI1004" s="7"/>
      <c r="AJ1004" s="7"/>
      <c r="AK1004" s="7"/>
      <c r="AL1004" s="7"/>
      <c r="AM1004" s="7"/>
      <c r="AN1004" s="7"/>
      <c r="AO1004" s="7"/>
      <c r="AP1004" s="7"/>
      <c r="AQ1004" s="7"/>
      <c r="AR1004" s="7"/>
      <c r="AS1004" s="7"/>
      <c r="AT1004" s="7"/>
      <c r="AU1004" s="7"/>
      <c r="AV1004" s="7"/>
      <c r="AW1004" s="7"/>
      <c r="AX1004" s="7"/>
      <c r="AY1004" s="7"/>
      <c r="AZ1004" s="7"/>
      <c r="BA1004" s="7"/>
      <c r="BB1004" s="7"/>
      <c r="BC1004" s="7"/>
      <c r="BD1004" s="7"/>
      <c r="BE1004" s="7"/>
      <c r="BF1004" s="7"/>
      <c r="BG1004" s="7"/>
      <c r="BH1004" s="7"/>
      <c r="BI1004" s="7"/>
      <c r="BJ1004" s="7"/>
      <c r="BK1004" s="7"/>
      <c r="BL1004" s="7"/>
      <c r="BM1004" s="7"/>
    </row>
    <row r="1005" spans="1:65" ht="15.5" x14ac:dyDescent="0.2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c r="AB1005" s="7"/>
      <c r="AC1005" s="7"/>
      <c r="AD1005" s="7"/>
      <c r="AE1005" s="7"/>
      <c r="AF1005" s="7"/>
      <c r="AG1005" s="7"/>
      <c r="AH1005" s="7"/>
      <c r="AI1005" s="7"/>
      <c r="AJ1005" s="7"/>
      <c r="AK1005" s="7"/>
      <c r="AL1005" s="7"/>
      <c r="AM1005" s="7"/>
      <c r="AN1005" s="7"/>
      <c r="AO1005" s="7"/>
      <c r="AP1005" s="7"/>
      <c r="AQ1005" s="7"/>
      <c r="AR1005" s="7"/>
      <c r="AS1005" s="7"/>
      <c r="AT1005" s="7"/>
      <c r="AU1005" s="7"/>
      <c r="AV1005" s="7"/>
      <c r="AW1005" s="7"/>
      <c r="AX1005" s="7"/>
      <c r="AY1005" s="7"/>
      <c r="AZ1005" s="7"/>
      <c r="BA1005" s="7"/>
      <c r="BB1005" s="7"/>
      <c r="BC1005" s="7"/>
      <c r="BD1005" s="7"/>
      <c r="BE1005" s="7"/>
      <c r="BF1005" s="7"/>
      <c r="BG1005" s="7"/>
      <c r="BH1005" s="7"/>
      <c r="BI1005" s="7"/>
      <c r="BJ1005" s="7"/>
      <c r="BK1005" s="7"/>
      <c r="BL1005" s="7"/>
      <c r="BM1005" s="7"/>
    </row>
    <row r="1006" spans="1:65" ht="15.5" x14ac:dyDescent="0.25">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c r="AB1006" s="7"/>
      <c r="AC1006" s="7"/>
      <c r="AD1006" s="7"/>
      <c r="AE1006" s="7"/>
      <c r="AF1006" s="7"/>
      <c r="AG1006" s="7"/>
      <c r="AH1006" s="7"/>
      <c r="AI1006" s="7"/>
      <c r="AJ1006" s="7"/>
      <c r="AK1006" s="7"/>
      <c r="AL1006" s="7"/>
      <c r="AM1006" s="7"/>
      <c r="AN1006" s="7"/>
      <c r="AO1006" s="7"/>
      <c r="AP1006" s="7"/>
      <c r="AQ1006" s="7"/>
      <c r="AR1006" s="7"/>
      <c r="AS1006" s="7"/>
      <c r="AT1006" s="7"/>
      <c r="AU1006" s="7"/>
      <c r="AV1006" s="7"/>
      <c r="AW1006" s="7"/>
      <c r="AX1006" s="7"/>
      <c r="AY1006" s="7"/>
      <c r="AZ1006" s="7"/>
      <c r="BA1006" s="7"/>
      <c r="BB1006" s="7"/>
      <c r="BC1006" s="7"/>
      <c r="BD1006" s="7"/>
      <c r="BE1006" s="7"/>
      <c r="BF1006" s="7"/>
      <c r="BG1006" s="7"/>
      <c r="BH1006" s="7"/>
      <c r="BI1006" s="7"/>
      <c r="BJ1006" s="7"/>
      <c r="BK1006" s="7"/>
      <c r="BL1006" s="7"/>
      <c r="BM1006" s="7"/>
    </row>
    <row r="1007" spans="1:65" ht="15.5" x14ac:dyDescent="0.25">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c r="AB1007" s="7"/>
      <c r="AC1007" s="7"/>
      <c r="AD1007" s="7"/>
      <c r="AE1007" s="7"/>
      <c r="AF1007" s="7"/>
      <c r="AG1007" s="7"/>
      <c r="AH1007" s="7"/>
      <c r="AI1007" s="7"/>
      <c r="AJ1007" s="7"/>
      <c r="AK1007" s="7"/>
      <c r="AL1007" s="7"/>
      <c r="AM1007" s="7"/>
      <c r="AN1007" s="7"/>
      <c r="AO1007" s="7"/>
      <c r="AP1007" s="7"/>
      <c r="AQ1007" s="7"/>
      <c r="AR1007" s="7"/>
      <c r="AS1007" s="7"/>
      <c r="AT1007" s="7"/>
      <c r="AU1007" s="7"/>
      <c r="AV1007" s="7"/>
      <c r="AW1007" s="7"/>
      <c r="AX1007" s="7"/>
      <c r="AY1007" s="7"/>
      <c r="AZ1007" s="7"/>
      <c r="BA1007" s="7"/>
      <c r="BB1007" s="7"/>
      <c r="BC1007" s="7"/>
      <c r="BD1007" s="7"/>
      <c r="BE1007" s="7"/>
      <c r="BF1007" s="7"/>
      <c r="BG1007" s="7"/>
      <c r="BH1007" s="7"/>
      <c r="BI1007" s="7"/>
      <c r="BJ1007" s="7"/>
      <c r="BK1007" s="7"/>
      <c r="BL1007" s="7"/>
      <c r="BM1007" s="7"/>
    </row>
    <row r="1008" spans="1:65" ht="15.5" x14ac:dyDescent="0.25">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c r="AB1008" s="7"/>
      <c r="AC1008" s="7"/>
      <c r="AD1008" s="7"/>
      <c r="AE1008" s="7"/>
      <c r="AF1008" s="7"/>
      <c r="AG1008" s="7"/>
      <c r="AH1008" s="7"/>
      <c r="AI1008" s="7"/>
      <c r="AJ1008" s="7"/>
      <c r="AK1008" s="7"/>
      <c r="AL1008" s="7"/>
      <c r="AM1008" s="7"/>
      <c r="AN1008" s="7"/>
      <c r="AO1008" s="7"/>
      <c r="AP1008" s="7"/>
      <c r="AQ1008" s="7"/>
      <c r="AR1008" s="7"/>
      <c r="AS1008" s="7"/>
      <c r="AT1008" s="7"/>
      <c r="AU1008" s="7"/>
      <c r="AV1008" s="7"/>
      <c r="AW1008" s="7"/>
      <c r="AX1008" s="7"/>
      <c r="AY1008" s="7"/>
      <c r="AZ1008" s="7"/>
      <c r="BA1008" s="7"/>
      <c r="BB1008" s="7"/>
      <c r="BC1008" s="7"/>
      <c r="BD1008" s="7"/>
      <c r="BE1008" s="7"/>
      <c r="BF1008" s="7"/>
      <c r="BG1008" s="7"/>
      <c r="BH1008" s="7"/>
      <c r="BI1008" s="7"/>
      <c r="BJ1008" s="7"/>
      <c r="BK1008" s="7"/>
      <c r="BL1008" s="7"/>
      <c r="BM1008" s="7"/>
    </row>
    <row r="1009" spans="1:65" ht="15.5" x14ac:dyDescent="0.25">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c r="AB1009" s="7"/>
      <c r="AC1009" s="7"/>
      <c r="AD1009" s="7"/>
      <c r="AE1009" s="7"/>
      <c r="AF1009" s="7"/>
      <c r="AG1009" s="7"/>
      <c r="AH1009" s="7"/>
      <c r="AI1009" s="7"/>
      <c r="AJ1009" s="7"/>
      <c r="AK1009" s="7"/>
      <c r="AL1009" s="7"/>
      <c r="AM1009" s="7"/>
      <c r="AN1009" s="7"/>
      <c r="AO1009" s="7"/>
      <c r="AP1009" s="7"/>
      <c r="AQ1009" s="7"/>
      <c r="AR1009" s="7"/>
      <c r="AS1009" s="7"/>
      <c r="AT1009" s="7"/>
      <c r="AU1009" s="7"/>
      <c r="AV1009" s="7"/>
      <c r="AW1009" s="7"/>
      <c r="AX1009" s="7"/>
      <c r="AY1009" s="7"/>
      <c r="AZ1009" s="7"/>
      <c r="BA1009" s="7"/>
      <c r="BB1009" s="7"/>
      <c r="BC1009" s="7"/>
      <c r="BD1009" s="7"/>
      <c r="BE1009" s="7"/>
      <c r="BF1009" s="7"/>
      <c r="BG1009" s="7"/>
      <c r="BH1009" s="7"/>
      <c r="BI1009" s="7"/>
      <c r="BJ1009" s="7"/>
      <c r="BK1009" s="7"/>
      <c r="BL1009" s="7"/>
      <c r="BM1009" s="7"/>
    </row>
    <row r="1010" spans="1:65" ht="15.5" x14ac:dyDescent="0.25">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c r="AB1010" s="7"/>
      <c r="AC1010" s="7"/>
      <c r="AD1010" s="7"/>
      <c r="AE1010" s="7"/>
      <c r="AF1010" s="7"/>
      <c r="AG1010" s="7"/>
      <c r="AH1010" s="7"/>
      <c r="AI1010" s="7"/>
      <c r="AJ1010" s="7"/>
      <c r="AK1010" s="7"/>
      <c r="AL1010" s="7"/>
      <c r="AM1010" s="7"/>
      <c r="AN1010" s="7"/>
      <c r="AO1010" s="7"/>
      <c r="AP1010" s="7"/>
      <c r="AQ1010" s="7"/>
      <c r="AR1010" s="7"/>
      <c r="AS1010" s="7"/>
      <c r="AT1010" s="7"/>
      <c r="AU1010" s="7"/>
      <c r="AV1010" s="7"/>
      <c r="AW1010" s="7"/>
      <c r="AX1010" s="7"/>
      <c r="AY1010" s="7"/>
      <c r="AZ1010" s="7"/>
      <c r="BA1010" s="7"/>
      <c r="BB1010" s="7"/>
      <c r="BC1010" s="7"/>
      <c r="BD1010" s="7"/>
      <c r="BE1010" s="7"/>
      <c r="BF1010" s="7"/>
      <c r="BG1010" s="7"/>
      <c r="BH1010" s="7"/>
      <c r="BI1010" s="7"/>
      <c r="BJ1010" s="7"/>
      <c r="BK1010" s="7"/>
      <c r="BL1010" s="7"/>
      <c r="BM1010" s="7"/>
    </row>
    <row r="1011" spans="1:65" ht="15.5" x14ac:dyDescent="0.25">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c r="AB1011" s="7"/>
      <c r="AC1011" s="7"/>
      <c r="AD1011" s="7"/>
      <c r="AE1011" s="7"/>
      <c r="AF1011" s="7"/>
      <c r="AG1011" s="7"/>
      <c r="AH1011" s="7"/>
      <c r="AI1011" s="7"/>
      <c r="AJ1011" s="7"/>
      <c r="AK1011" s="7"/>
      <c r="AL1011" s="7"/>
      <c r="AM1011" s="7"/>
      <c r="AN1011" s="7"/>
      <c r="AO1011" s="7"/>
      <c r="AP1011" s="7"/>
      <c r="AQ1011" s="7"/>
      <c r="AR1011" s="7"/>
      <c r="AS1011" s="7"/>
      <c r="AT1011" s="7"/>
      <c r="AU1011" s="7"/>
      <c r="AV1011" s="7"/>
      <c r="AW1011" s="7"/>
      <c r="AX1011" s="7"/>
      <c r="AY1011" s="7"/>
      <c r="AZ1011" s="7"/>
      <c r="BA1011" s="7"/>
      <c r="BB1011" s="7"/>
      <c r="BC1011" s="7"/>
      <c r="BD1011" s="7"/>
      <c r="BE1011" s="7"/>
      <c r="BF1011" s="7"/>
      <c r="BG1011" s="7"/>
      <c r="BH1011" s="7"/>
      <c r="BI1011" s="7"/>
      <c r="BJ1011" s="7"/>
      <c r="BK1011" s="7"/>
      <c r="BL1011" s="7"/>
      <c r="BM1011" s="7"/>
    </row>
    <row r="1012" spans="1:65" ht="15.5" x14ac:dyDescent="0.25">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c r="AB1012" s="7"/>
      <c r="AC1012" s="7"/>
      <c r="AD1012" s="7"/>
      <c r="AE1012" s="7"/>
      <c r="AF1012" s="7"/>
      <c r="AG1012" s="7"/>
      <c r="AH1012" s="7"/>
      <c r="AI1012" s="7"/>
      <c r="AJ1012" s="7"/>
      <c r="AK1012" s="7"/>
      <c r="AL1012" s="7"/>
      <c r="AM1012" s="7"/>
      <c r="AN1012" s="7"/>
      <c r="AO1012" s="7"/>
      <c r="AP1012" s="7"/>
      <c r="AQ1012" s="7"/>
      <c r="AR1012" s="7"/>
      <c r="AS1012" s="7"/>
      <c r="AT1012" s="7"/>
      <c r="AU1012" s="7"/>
      <c r="AV1012" s="7"/>
      <c r="AW1012" s="7"/>
      <c r="AX1012" s="7"/>
      <c r="AY1012" s="7"/>
      <c r="AZ1012" s="7"/>
      <c r="BA1012" s="7"/>
      <c r="BB1012" s="7"/>
      <c r="BC1012" s="7"/>
      <c r="BD1012" s="7"/>
      <c r="BE1012" s="7"/>
      <c r="BF1012" s="7"/>
      <c r="BG1012" s="7"/>
      <c r="BH1012" s="7"/>
      <c r="BI1012" s="7"/>
      <c r="BJ1012" s="7"/>
      <c r="BK1012" s="7"/>
      <c r="BL1012" s="7"/>
      <c r="BM1012" s="7"/>
    </row>
    <row r="1013" spans="1:65" ht="15.5" x14ac:dyDescent="0.25">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c r="AA1013" s="7"/>
      <c r="AB1013" s="7"/>
      <c r="AC1013" s="7"/>
      <c r="AD1013" s="7"/>
      <c r="AE1013" s="7"/>
      <c r="AF1013" s="7"/>
      <c r="AG1013" s="7"/>
      <c r="AH1013" s="7"/>
      <c r="AI1013" s="7"/>
      <c r="AJ1013" s="7"/>
      <c r="AK1013" s="7"/>
      <c r="AL1013" s="7"/>
      <c r="AM1013" s="7"/>
      <c r="AN1013" s="7"/>
      <c r="AO1013" s="7"/>
      <c r="AP1013" s="7"/>
      <c r="AQ1013" s="7"/>
      <c r="AR1013" s="7"/>
      <c r="AS1013" s="7"/>
      <c r="AT1013" s="7"/>
      <c r="AU1013" s="7"/>
      <c r="AV1013" s="7"/>
      <c r="AW1013" s="7"/>
      <c r="AX1013" s="7"/>
      <c r="AY1013" s="7"/>
      <c r="AZ1013" s="7"/>
      <c r="BA1013" s="7"/>
      <c r="BB1013" s="7"/>
      <c r="BC1013" s="7"/>
      <c r="BD1013" s="7"/>
      <c r="BE1013" s="7"/>
      <c r="BF1013" s="7"/>
      <c r="BG1013" s="7"/>
      <c r="BH1013" s="7"/>
      <c r="BI1013" s="7"/>
      <c r="BJ1013" s="7"/>
      <c r="BK1013" s="7"/>
      <c r="BL1013" s="7"/>
      <c r="BM1013" s="7"/>
    </row>
    <row r="1014" spans="1:65" ht="15.5" x14ac:dyDescent="0.25">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c r="AA1014" s="7"/>
      <c r="AB1014" s="7"/>
      <c r="AC1014" s="7"/>
      <c r="AD1014" s="7"/>
      <c r="AE1014" s="7"/>
      <c r="AF1014" s="7"/>
      <c r="AG1014" s="7"/>
      <c r="AH1014" s="7"/>
      <c r="AI1014" s="7"/>
      <c r="AJ1014" s="7"/>
      <c r="AK1014" s="7"/>
      <c r="AL1014" s="7"/>
      <c r="AM1014" s="7"/>
      <c r="AN1014" s="7"/>
      <c r="AO1014" s="7"/>
      <c r="AP1014" s="7"/>
      <c r="AQ1014" s="7"/>
      <c r="AR1014" s="7"/>
      <c r="AS1014" s="7"/>
      <c r="AT1014" s="7"/>
      <c r="AU1014" s="7"/>
      <c r="AV1014" s="7"/>
      <c r="AW1014" s="7"/>
      <c r="AX1014" s="7"/>
      <c r="AY1014" s="7"/>
      <c r="AZ1014" s="7"/>
      <c r="BA1014" s="7"/>
      <c r="BB1014" s="7"/>
      <c r="BC1014" s="7"/>
      <c r="BD1014" s="7"/>
      <c r="BE1014" s="7"/>
      <c r="BF1014" s="7"/>
      <c r="BG1014" s="7"/>
      <c r="BH1014" s="7"/>
      <c r="BI1014" s="7"/>
      <c r="BJ1014" s="7"/>
      <c r="BK1014" s="7"/>
      <c r="BL1014" s="7"/>
      <c r="BM1014" s="7"/>
    </row>
    <row r="1015" spans="1:65" ht="15.5" x14ac:dyDescent="0.25">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c r="AA1015" s="7"/>
      <c r="AB1015" s="7"/>
      <c r="AC1015" s="7"/>
      <c r="AD1015" s="7"/>
      <c r="AE1015" s="7"/>
      <c r="AF1015" s="7"/>
      <c r="AG1015" s="7"/>
      <c r="AH1015" s="7"/>
      <c r="AI1015" s="7"/>
      <c r="AJ1015" s="7"/>
      <c r="AK1015" s="7"/>
      <c r="AL1015" s="7"/>
      <c r="AM1015" s="7"/>
      <c r="AN1015" s="7"/>
      <c r="AO1015" s="7"/>
      <c r="AP1015" s="7"/>
      <c r="AQ1015" s="7"/>
      <c r="AR1015" s="7"/>
      <c r="AS1015" s="7"/>
      <c r="AT1015" s="7"/>
      <c r="AU1015" s="7"/>
      <c r="AV1015" s="7"/>
      <c r="AW1015" s="7"/>
      <c r="AX1015" s="7"/>
      <c r="AY1015" s="7"/>
      <c r="AZ1015" s="7"/>
      <c r="BA1015" s="7"/>
      <c r="BB1015" s="7"/>
      <c r="BC1015" s="7"/>
      <c r="BD1015" s="7"/>
      <c r="BE1015" s="7"/>
      <c r="BF1015" s="7"/>
      <c r="BG1015" s="7"/>
      <c r="BH1015" s="7"/>
      <c r="BI1015" s="7"/>
      <c r="BJ1015" s="7"/>
      <c r="BK1015" s="7"/>
      <c r="BL1015" s="7"/>
      <c r="BM1015" s="7"/>
    </row>
    <row r="1016" spans="1:65" ht="15.5" x14ac:dyDescent="0.25">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c r="AA1016" s="7"/>
      <c r="AB1016" s="7"/>
      <c r="AC1016" s="7"/>
      <c r="AD1016" s="7"/>
      <c r="AE1016" s="7"/>
      <c r="AF1016" s="7"/>
      <c r="AG1016" s="7"/>
      <c r="AH1016" s="7"/>
      <c r="AI1016" s="7"/>
      <c r="AJ1016" s="7"/>
      <c r="AK1016" s="7"/>
      <c r="AL1016" s="7"/>
      <c r="AM1016" s="7"/>
      <c r="AN1016" s="7"/>
      <c r="AO1016" s="7"/>
      <c r="AP1016" s="7"/>
      <c r="AQ1016" s="7"/>
      <c r="AR1016" s="7"/>
      <c r="AS1016" s="7"/>
      <c r="AT1016" s="7"/>
      <c r="AU1016" s="7"/>
      <c r="AV1016" s="7"/>
      <c r="AW1016" s="7"/>
      <c r="AX1016" s="7"/>
      <c r="AY1016" s="7"/>
      <c r="AZ1016" s="7"/>
      <c r="BA1016" s="7"/>
      <c r="BB1016" s="7"/>
      <c r="BC1016" s="7"/>
      <c r="BD1016" s="7"/>
      <c r="BE1016" s="7"/>
      <c r="BF1016" s="7"/>
      <c r="BG1016" s="7"/>
      <c r="BH1016" s="7"/>
      <c r="BI1016" s="7"/>
      <c r="BJ1016" s="7"/>
      <c r="BK1016" s="7"/>
      <c r="BL1016" s="7"/>
      <c r="BM1016" s="7"/>
    </row>
  </sheetData>
  <mergeCells count="11">
    <mergeCell ref="A36:B36"/>
    <mergeCell ref="A58:D58"/>
    <mergeCell ref="D64:E64"/>
    <mergeCell ref="A70:E70"/>
    <mergeCell ref="A1:BM1"/>
    <mergeCell ref="A7:E7"/>
    <mergeCell ref="E13:E14"/>
    <mergeCell ref="A20:AJ20"/>
    <mergeCell ref="A22:AJ22"/>
    <mergeCell ref="A28:AJ28"/>
    <mergeCell ref="A30:AJ30"/>
  </mergeCells>
  <hyperlinks>
    <hyperlink ref="B8" r:id="rId1" location="gref" xr:uid="{00000000-0004-0000-0A00-000000000000}"/>
    <hyperlink ref="C8" r:id="rId2" xr:uid="{00000000-0004-0000-0A00-000001000000}"/>
    <hyperlink ref="D8" r:id="rId3" xr:uid="{00000000-0004-0000-0A00-000002000000}"/>
    <hyperlink ref="C41" r:id="rId4" xr:uid="{00000000-0004-0000-0A00-000003000000}"/>
    <hyperlink ref="C45" r:id="rId5" xr:uid="{00000000-0004-0000-0A00-000004000000}"/>
    <hyperlink ref="C46" r:id="rId6" xr:uid="{00000000-0004-0000-0A00-000005000000}"/>
    <hyperlink ref="C47" r:id="rId7" location=":~:text=C%C4%83n%20c%E1%BB%A9%20theo%20quy%20%C4%91%E1%BB%8Bnh,kh%C3%A1c%20g%E1%BA%AFn%20li%E1%BB%81n%20v%E1%BB%9Bi%20%C4%91%E1%BA%A5t." xr:uid="{00000000-0004-0000-0A00-000006000000}"/>
    <hyperlink ref="C48" r:id="rId8" xr:uid="{00000000-0004-0000-0A00-000007000000}"/>
    <hyperlink ref="C49" r:id="rId9" xr:uid="{00000000-0004-0000-0A00-000008000000}"/>
    <hyperlink ref="C50" r:id="rId10" location=":~:text=ch%E1%BB%8Bu%20thu%E1%BA%BF%20TNCN.-,Thu%20nh%E1%BA%ADp%20t%C3%ADnh%20thu%E1%BA%BF%20t%E1%BB%AB%20th%E1%BB%ABa%20k%E1%BA%BF%20l%C3%A0%20ph%E1%BA%A7n%20gi%C3%A1,theo%20quy%20%C4%91%E1%BB%8Bnh%20n%C3%AAu%20tr%C3%AAn." xr:uid="{00000000-0004-0000-0A00-000009000000}"/>
    <hyperlink ref="C62" r:id="rId11" location="gref" xr:uid="{00000000-0004-0000-0A00-00000A000000}"/>
  </hyperlinks>
  <pageMargins left="0.7" right="0.7" top="0.75" bottom="0.75" header="0.3" footer="0.3"/>
  <pageSetup orientation="portrait" horizontalDpi="0" verticalDpi="0" r:id="rId1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11C899BC5DE3469DB02FA77B8AC23A" ma:contentTypeVersion="4" ma:contentTypeDescription="Create a new document." ma:contentTypeScope="" ma:versionID="9f2670352b49a7d9419ca0d6d6d01791">
  <xsd:schema xmlns:xsd="http://www.w3.org/2001/XMLSchema" xmlns:xs="http://www.w3.org/2001/XMLSchema" xmlns:p="http://schemas.microsoft.com/office/2006/metadata/properties" xmlns:ns2="f1495be3-59b9-40b5-8331-2b5bbcacd503" targetNamespace="http://schemas.microsoft.com/office/2006/metadata/properties" ma:root="true" ma:fieldsID="74c9b625023a3da8b63daa85d8da3d33" ns2:_="">
    <xsd:import namespace="f1495be3-59b9-40b5-8331-2b5bbcacd503"/>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495be3-59b9-40b5-8331-2b5bbcacd503"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Id xmlns="f1495be3-59b9-40b5-8331-2b5bbcacd503" xsi:nil="true"/>
  </documentManagement>
</p:properties>
</file>

<file path=customXml/itemProps1.xml><?xml version="1.0" encoding="utf-8"?>
<ds:datastoreItem xmlns:ds="http://schemas.openxmlformats.org/officeDocument/2006/customXml" ds:itemID="{D5DA00BC-2CAC-467B-819B-A483DE9BA0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495be3-59b9-40b5-8331-2b5bbcacd5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33F955F-CDC3-4B94-9990-CEC85AD41F9B}">
  <ds:schemaRefs>
    <ds:schemaRef ds:uri="http://schemas.microsoft.com/sharepoint/v3/contenttype/forms"/>
  </ds:schemaRefs>
</ds:datastoreItem>
</file>

<file path=customXml/itemProps3.xml><?xml version="1.0" encoding="utf-8"?>
<ds:datastoreItem xmlns:ds="http://schemas.openxmlformats.org/officeDocument/2006/customXml" ds:itemID="{11EE60F4-FF2B-4128-A25D-00D61C6E9373}">
  <ds:schemaRefs>
    <ds:schemaRef ds:uri="http://schemas.microsoft.com/office/2006/metadata/properties"/>
    <ds:schemaRef ds:uri="http://schemas.microsoft.com/office/infopath/2007/PartnerControls"/>
    <ds:schemaRef ds:uri="f1495be3-59b9-40b5-8331-2b5bbcacd5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1. Assumptions &amp; Goals</vt:lpstr>
      <vt:lpstr>1. Drivers</vt:lpstr>
      <vt:lpstr>2. Balance Sheet &amp; Cashflow Sta</vt:lpstr>
      <vt:lpstr>2. Human Capital &amp; Pension Valu</vt:lpstr>
      <vt:lpstr>2. Consumption Needs</vt:lpstr>
      <vt:lpstr>2. Mortgage</vt:lpstr>
      <vt:lpstr>2. Budgeting Statement</vt:lpstr>
      <vt:lpstr>3. Funding Allocation</vt:lpstr>
      <vt:lpstr>3. Monte Carlo</vt:lpstr>
      <vt:lpstr>4. Health and Car Insurance</vt:lpstr>
      <vt:lpstr>4. Life Insurance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2312345039-Nguyễn Thái Gia Nhi</cp:lastModifiedBy>
  <cp:revision/>
  <dcterms:created xsi:type="dcterms:W3CDTF">2025-06-16T15:02:05Z</dcterms:created>
  <dcterms:modified xsi:type="dcterms:W3CDTF">2025-11-02T16:52:12Z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0x010100C511C899BC5DE3469DB02FA77B8AC23A</vt:lpwstr>
  </property>
</Properties>
</file>