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alchymylab/Downloads/"/>
    </mc:Choice>
  </mc:AlternateContent>
  <xr:revisionPtr revIDLastSave="0" documentId="13_ncr:1_{6882F643-4FF8-9242-975A-823F8FE10AD2}" xr6:coauthVersionLast="37" xr6:coauthVersionMax="37" xr10:uidLastSave="{00000000-0000-0000-0000-000000000000}"/>
  <bookViews>
    <workbookView xWindow="0" yWindow="460" windowWidth="28800" windowHeight="16220" xr2:uid="{00000000-000D-0000-FFFF-FFFF00000000}"/>
  </bookViews>
  <sheets>
    <sheet name="JULIAN DATE" sheetId="1" r:id="rId1"/>
  </sheets>
  <calcPr calcId="179021"/>
</workbook>
</file>

<file path=xl/calcChain.xml><?xml version="1.0" encoding="utf-8"?>
<calcChain xmlns="http://schemas.openxmlformats.org/spreadsheetml/2006/main">
  <c r="H19" i="1" l="1"/>
  <c r="D19" i="1"/>
  <c r="F19" i="1" s="1"/>
  <c r="G19" i="1" s="1"/>
  <c r="E19" i="1"/>
  <c r="E40" i="1"/>
  <c r="D40" i="1"/>
  <c r="H40" i="1" s="1"/>
  <c r="D6" i="1"/>
  <c r="F6" i="1" s="1"/>
  <c r="G6" i="1" s="1"/>
  <c r="H6" i="1" s="1"/>
  <c r="E6" i="1"/>
  <c r="D7" i="1"/>
  <c r="E7" i="1"/>
  <c r="F7" i="1"/>
  <c r="G7" i="1" s="1"/>
  <c r="D8" i="1"/>
  <c r="F8" i="1" s="1"/>
  <c r="G8" i="1" s="1"/>
  <c r="E8" i="1"/>
  <c r="D9" i="1"/>
  <c r="F9" i="1" s="1"/>
  <c r="G9" i="1" s="1"/>
  <c r="E9" i="1"/>
  <c r="D10" i="1"/>
  <c r="E10" i="1"/>
  <c r="F10" i="1"/>
  <c r="G10" i="1" s="1"/>
  <c r="D11" i="1"/>
  <c r="F11" i="1" s="1"/>
  <c r="G11" i="1" s="1"/>
  <c r="E11" i="1"/>
  <c r="D12" i="1"/>
  <c r="F12" i="1" s="1"/>
  <c r="G12" i="1" s="1"/>
  <c r="E12" i="1"/>
  <c r="D13" i="1"/>
  <c r="F13" i="1" s="1"/>
  <c r="G13" i="1" s="1"/>
  <c r="H13" i="1" s="1"/>
  <c r="E13" i="1"/>
  <c r="D14" i="1"/>
  <c r="F14" i="1" s="1"/>
  <c r="G14" i="1" s="1"/>
  <c r="H14" i="1" s="1"/>
  <c r="E14" i="1"/>
  <c r="D15" i="1"/>
  <c r="F15" i="1" s="1"/>
  <c r="G15" i="1" s="1"/>
  <c r="E15" i="1"/>
  <c r="D16" i="1"/>
  <c r="F16" i="1" s="1"/>
  <c r="G16" i="1" s="1"/>
  <c r="E16" i="1"/>
  <c r="D17" i="1"/>
  <c r="F17" i="1" s="1"/>
  <c r="G17" i="1" s="1"/>
  <c r="E17" i="1"/>
  <c r="D18" i="1"/>
  <c r="F18" i="1" s="1"/>
  <c r="G18" i="1" s="1"/>
  <c r="E18" i="1"/>
  <c r="D27" i="1"/>
  <c r="F27" i="1" s="1"/>
  <c r="E27" i="1"/>
  <c r="H27" i="1" s="1"/>
  <c r="D28" i="1"/>
  <c r="H28" i="1" s="1"/>
  <c r="E28" i="1"/>
  <c r="D29" i="1"/>
  <c r="F29" i="1" s="1"/>
  <c r="E29" i="1"/>
  <c r="D30" i="1"/>
  <c r="E30" i="1"/>
  <c r="F30" i="1"/>
  <c r="D31" i="1"/>
  <c r="F31" i="1" s="1"/>
  <c r="E31" i="1"/>
  <c r="D32" i="1"/>
  <c r="F32" i="1" s="1"/>
  <c r="E32" i="1"/>
  <c r="D33" i="1"/>
  <c r="F33" i="1" s="1"/>
  <c r="E33" i="1"/>
  <c r="H33" i="1" s="1"/>
  <c r="D34" i="1"/>
  <c r="E34" i="1"/>
  <c r="D35" i="1"/>
  <c r="F35" i="1" s="1"/>
  <c r="E35" i="1"/>
  <c r="D36" i="1"/>
  <c r="F36" i="1" s="1"/>
  <c r="E36" i="1"/>
  <c r="D37" i="1"/>
  <c r="F37" i="1" s="1"/>
  <c r="E37" i="1"/>
  <c r="H37" i="1" s="1"/>
  <c r="D38" i="1"/>
  <c r="E38" i="1"/>
  <c r="D39" i="1"/>
  <c r="F39" i="1" s="1"/>
  <c r="E39" i="1"/>
  <c r="H38" i="1" l="1"/>
  <c r="H39" i="1"/>
  <c r="H35" i="1"/>
  <c r="F40" i="1"/>
  <c r="H34" i="1"/>
  <c r="H16" i="1"/>
  <c r="H8" i="1"/>
  <c r="H30" i="1"/>
  <c r="H36" i="1"/>
  <c r="H29" i="1"/>
  <c r="H11" i="1"/>
  <c r="F38" i="1"/>
  <c r="H10" i="1"/>
  <c r="H32" i="1"/>
  <c r="F28" i="1"/>
  <c r="H18" i="1"/>
  <c r="F34" i="1"/>
  <c r="H31" i="1"/>
  <c r="H7" i="1"/>
  <c r="H15" i="1"/>
  <c r="H17" i="1"/>
  <c r="H9" i="1"/>
  <c r="H12" i="1"/>
</calcChain>
</file>

<file path=xl/sharedStrings.xml><?xml version="1.0" encoding="utf-8"?>
<sst xmlns="http://schemas.openxmlformats.org/spreadsheetml/2006/main" count="31" uniqueCount="19">
  <si>
    <t>Calculation of Julian Date in the Gregorian calendar</t>
  </si>
  <si>
    <t>Ref Jean Meeus, Astronomical Algorithms, page 60.</t>
  </si>
  <si>
    <t>Year</t>
  </si>
  <si>
    <t>Month</t>
  </si>
  <si>
    <t>Day</t>
  </si>
  <si>
    <t>Y</t>
  </si>
  <si>
    <t>M</t>
  </si>
  <si>
    <t>D</t>
  </si>
  <si>
    <t>Y mod</t>
  </si>
  <si>
    <t>M mod</t>
  </si>
  <si>
    <t>A</t>
  </si>
  <si>
    <t>B</t>
  </si>
  <si>
    <t>JD</t>
  </si>
  <si>
    <t>Calculation of Julian Date in the Julian calendar</t>
  </si>
  <si>
    <t>Julian dates (abbreviated JD) are simply a continuous count of days and fractions since noon Universal Time on January 1, 4713 BC (on the Julian calendar).
 Almost 2.5 million days have transpired since this date. Julian dates are widely used as time variables within astronomical software.</t>
  </si>
  <si>
    <t>http://aa.usno.navy.mil/data/docs/JulianDate.php</t>
  </si>
  <si>
    <t>JULIAN DATE CONVERTER</t>
  </si>
  <si>
    <t>Original sheet provided by David Le Conte, FRAS</t>
  </si>
  <si>
    <t>(The calendar we use 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</si>
</sst>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Arial"/>
    </font>
    <font>
      <b/>
      <sz val="12"/>
      <name val="Arial"/>
      <family val="2"/>
    </font>
    <font>
      <sz val="12"/>
      <name val="Arial"/>
      <family val="2"/>
    </font>
    <font>
      <u/>
      <sz val="10"/>
      <color theme="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1" fillId="0" borderId="0" xfId="0" applyFont="1"/>
    <xf numFmtId="0" fontId="2" fillId="0" borderId="0" xfId="0" applyFont="1"/>
    <xf numFmtId="0" fontId="2" fillId="0" borderId="0" xfId="0" applyFont="1" applyAlignment="1">
      <alignment horizontal="center"/>
    </xf>
    <xf numFmtId="2" fontId="2" fillId="0" borderId="0" xfId="0" applyNumberFormat="1" applyFont="1"/>
    <xf numFmtId="164" fontId="2" fillId="0" borderId="0" xfId="0" applyNumberFormat="1" applyFont="1"/>
    <xf numFmtId="0" fontId="2" fillId="0" borderId="0" xfId="0" applyFont="1" applyAlignment="1">
      <alignment wrapText="1"/>
    </xf>
    <xf numFmtId="0" fontId="3" fillId="0" borderId="0" xfId="1"/>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aa.usno.navy.mil/data/docs/JulianDate.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tabSelected="1" workbookViewId="0">
      <selection activeCell="I7" sqref="I7"/>
    </sheetView>
  </sheetViews>
  <sheetFormatPr baseColWidth="10" defaultColWidth="8.83203125" defaultRowHeight="16" x14ac:dyDescent="0.2"/>
  <cols>
    <col min="1" max="7" width="8.83203125" style="2"/>
    <col min="8" max="8" width="13" style="2" customWidth="1"/>
    <col min="9" max="9" width="31.1640625" style="2" customWidth="1"/>
    <col min="10" max="10" width="8.83203125" style="2"/>
    <col min="11" max="11" width="47" style="2" customWidth="1"/>
    <col min="12" max="16384" width="8.83203125" style="2"/>
  </cols>
  <sheetData>
    <row r="1" spans="1:11" x14ac:dyDescent="0.2">
      <c r="A1" s="1" t="s">
        <v>0</v>
      </c>
      <c r="I1" s="1" t="s">
        <v>18</v>
      </c>
      <c r="K1" s="6"/>
    </row>
    <row r="2" spans="1:11" x14ac:dyDescent="0.2">
      <c r="A2" s="2" t="s">
        <v>1</v>
      </c>
      <c r="K2" s="6"/>
    </row>
    <row r="4" spans="1:11" x14ac:dyDescent="0.2">
      <c r="A4" s="3" t="s">
        <v>2</v>
      </c>
      <c r="B4" s="3" t="s">
        <v>3</v>
      </c>
      <c r="C4" s="3" t="s">
        <v>4</v>
      </c>
      <c r="D4" s="3"/>
      <c r="E4" s="3"/>
      <c r="F4" s="3"/>
      <c r="G4" s="3"/>
      <c r="H4" s="3"/>
    </row>
    <row r="5" spans="1:11" x14ac:dyDescent="0.2">
      <c r="A5" s="3" t="s">
        <v>5</v>
      </c>
      <c r="B5" s="3" t="s">
        <v>6</v>
      </c>
      <c r="C5" s="3" t="s">
        <v>7</v>
      </c>
      <c r="D5" s="3" t="s">
        <v>8</v>
      </c>
      <c r="E5" s="3" t="s">
        <v>9</v>
      </c>
      <c r="F5" s="3" t="s">
        <v>10</v>
      </c>
      <c r="G5" s="3" t="s">
        <v>11</v>
      </c>
      <c r="H5" s="3" t="s">
        <v>12</v>
      </c>
    </row>
    <row r="6" spans="1:11" x14ac:dyDescent="0.2">
      <c r="A6" s="2">
        <v>1957</v>
      </c>
      <c r="B6" s="2">
        <v>10</v>
      </c>
      <c r="C6" s="2">
        <v>4</v>
      </c>
      <c r="D6" s="2">
        <f t="shared" ref="D6:D15" si="0">IF(B6&lt;3,A6-1,A6)</f>
        <v>1957</v>
      </c>
      <c r="E6" s="2">
        <f t="shared" ref="E6:E15" si="1">IF(B6&lt;3,B6+12,B6)</f>
        <v>10</v>
      </c>
      <c r="F6" s="2">
        <f>TRUNC(D6/100)</f>
        <v>19</v>
      </c>
      <c r="G6" s="2">
        <f>2-F6+TRUNC(F6/4)</f>
        <v>-13</v>
      </c>
      <c r="H6" s="4">
        <f>TRUNC(365.25*(D6+4716))+TRUNC(30.6001*(E6+1))+C6+G6-1524.5</f>
        <v>2436115.5</v>
      </c>
      <c r="J6" s="4"/>
    </row>
    <row r="7" spans="1:11" x14ac:dyDescent="0.2">
      <c r="A7" s="2">
        <v>2018</v>
      </c>
      <c r="B7" s="2">
        <v>11</v>
      </c>
      <c r="C7" s="5">
        <v>6</v>
      </c>
      <c r="D7" s="2">
        <f t="shared" si="0"/>
        <v>2018</v>
      </c>
      <c r="E7" s="2">
        <f t="shared" si="1"/>
        <v>11</v>
      </c>
      <c r="F7" s="2">
        <f>INT(D7/100)</f>
        <v>20</v>
      </c>
      <c r="G7" s="2">
        <f>2-F7+INT(F7/4)</f>
        <v>-13</v>
      </c>
      <c r="H7" s="4">
        <f>TRUNC(365.25*(D7+4716))+TRUNC(30.6001*(E7+1))+C7+G7-1524.5</f>
        <v>2458428.5</v>
      </c>
      <c r="J7" s="4"/>
    </row>
    <row r="8" spans="1:11" x14ac:dyDescent="0.2">
      <c r="A8" s="2">
        <v>1987</v>
      </c>
      <c r="B8" s="2">
        <v>1</v>
      </c>
      <c r="C8" s="5">
        <v>27</v>
      </c>
      <c r="D8" s="2">
        <f t="shared" si="0"/>
        <v>1986</v>
      </c>
      <c r="E8" s="2">
        <f t="shared" si="1"/>
        <v>13</v>
      </c>
      <c r="F8" s="2">
        <f t="shared" ref="F8:F15" si="2">TRUNC(D8/100)</f>
        <v>19</v>
      </c>
      <c r="G8" s="2">
        <f t="shared" ref="G8:G15" si="3">2-F8+TRUNC(F8/4)</f>
        <v>-13</v>
      </c>
      <c r="H8" s="4">
        <f t="shared" ref="H8:H15" si="4">TRUNC(365.25*(D8+4716))+TRUNC(30.6001*(E8+1))+C8+G8-1524.5</f>
        <v>2446822.5</v>
      </c>
    </row>
    <row r="9" spans="1:11" x14ac:dyDescent="0.2">
      <c r="A9" s="2">
        <v>1987</v>
      </c>
      <c r="B9" s="2">
        <v>6</v>
      </c>
      <c r="C9" s="5">
        <v>19.5</v>
      </c>
      <c r="D9" s="2">
        <f t="shared" si="0"/>
        <v>1987</v>
      </c>
      <c r="E9" s="2">
        <f t="shared" si="1"/>
        <v>6</v>
      </c>
      <c r="F9" s="2">
        <f t="shared" si="2"/>
        <v>19</v>
      </c>
      <c r="G9" s="2">
        <f t="shared" si="3"/>
        <v>-13</v>
      </c>
      <c r="H9" s="4">
        <f t="shared" si="4"/>
        <v>2446966</v>
      </c>
      <c r="J9" s="4"/>
    </row>
    <row r="10" spans="1:11" x14ac:dyDescent="0.2">
      <c r="A10" s="2">
        <v>1988</v>
      </c>
      <c r="B10" s="2">
        <v>1</v>
      </c>
      <c r="C10" s="5">
        <v>27</v>
      </c>
      <c r="D10" s="2">
        <f t="shared" si="0"/>
        <v>1987</v>
      </c>
      <c r="E10" s="2">
        <f t="shared" si="1"/>
        <v>13</v>
      </c>
      <c r="F10" s="2">
        <f t="shared" si="2"/>
        <v>19</v>
      </c>
      <c r="G10" s="2">
        <f t="shared" si="3"/>
        <v>-13</v>
      </c>
      <c r="H10" s="4">
        <f t="shared" si="4"/>
        <v>2447187.5</v>
      </c>
    </row>
    <row r="11" spans="1:11" x14ac:dyDescent="0.2">
      <c r="A11" s="2">
        <v>1988</v>
      </c>
      <c r="B11" s="2">
        <v>6</v>
      </c>
      <c r="C11" s="5">
        <v>19.5</v>
      </c>
      <c r="D11" s="2">
        <f t="shared" si="0"/>
        <v>1988</v>
      </c>
      <c r="E11" s="2">
        <f t="shared" si="1"/>
        <v>6</v>
      </c>
      <c r="F11" s="2">
        <f t="shared" si="2"/>
        <v>19</v>
      </c>
      <c r="G11" s="2">
        <f t="shared" si="3"/>
        <v>-13</v>
      </c>
      <c r="H11" s="4">
        <f t="shared" si="4"/>
        <v>2447332</v>
      </c>
    </row>
    <row r="12" spans="1:11" x14ac:dyDescent="0.2">
      <c r="A12" s="2">
        <v>1900</v>
      </c>
      <c r="B12" s="2">
        <v>1</v>
      </c>
      <c r="C12" s="5">
        <v>1</v>
      </c>
      <c r="D12" s="2">
        <f t="shared" si="0"/>
        <v>1899</v>
      </c>
      <c r="E12" s="2">
        <f t="shared" si="1"/>
        <v>13</v>
      </c>
      <c r="F12" s="2">
        <f t="shared" si="2"/>
        <v>18</v>
      </c>
      <c r="G12" s="2">
        <f t="shared" si="3"/>
        <v>-12</v>
      </c>
      <c r="H12" s="4">
        <f t="shared" si="4"/>
        <v>2415020.5</v>
      </c>
      <c r="I12" s="4"/>
    </row>
    <row r="13" spans="1:11" x14ac:dyDescent="0.2">
      <c r="A13" s="2">
        <v>1600</v>
      </c>
      <c r="B13" s="2">
        <v>1</v>
      </c>
      <c r="C13" s="5">
        <v>1</v>
      </c>
      <c r="D13" s="2">
        <f t="shared" si="0"/>
        <v>1599</v>
      </c>
      <c r="E13" s="2">
        <f t="shared" si="1"/>
        <v>13</v>
      </c>
      <c r="F13" s="2">
        <f t="shared" si="2"/>
        <v>15</v>
      </c>
      <c r="G13" s="2">
        <f t="shared" si="3"/>
        <v>-10</v>
      </c>
      <c r="H13" s="4">
        <f t="shared" si="4"/>
        <v>2305447.5</v>
      </c>
    </row>
    <row r="14" spans="1:11" x14ac:dyDescent="0.2">
      <c r="A14" s="2">
        <v>1600</v>
      </c>
      <c r="B14" s="2">
        <v>12</v>
      </c>
      <c r="C14" s="5">
        <v>31</v>
      </c>
      <c r="D14" s="2">
        <f t="shared" si="0"/>
        <v>1600</v>
      </c>
      <c r="E14" s="2">
        <f t="shared" si="1"/>
        <v>12</v>
      </c>
      <c r="F14" s="2">
        <f t="shared" si="2"/>
        <v>16</v>
      </c>
      <c r="G14" s="2">
        <f t="shared" si="3"/>
        <v>-10</v>
      </c>
      <c r="H14" s="4">
        <f t="shared" si="4"/>
        <v>2305812.5</v>
      </c>
    </row>
    <row r="15" spans="1:11" x14ac:dyDescent="0.2">
      <c r="A15" s="2">
        <v>1980</v>
      </c>
      <c r="B15" s="2">
        <v>4</v>
      </c>
      <c r="C15" s="5">
        <v>22</v>
      </c>
      <c r="D15" s="2">
        <f t="shared" si="0"/>
        <v>1980</v>
      </c>
      <c r="E15" s="2">
        <f t="shared" si="1"/>
        <v>4</v>
      </c>
      <c r="F15" s="2">
        <f t="shared" si="2"/>
        <v>19</v>
      </c>
      <c r="G15" s="2">
        <f t="shared" si="3"/>
        <v>-13</v>
      </c>
      <c r="H15" s="4">
        <f t="shared" si="4"/>
        <v>2444351.5</v>
      </c>
    </row>
    <row r="16" spans="1:11" x14ac:dyDescent="0.2">
      <c r="A16" s="2">
        <v>-1000</v>
      </c>
      <c r="B16" s="2">
        <v>2</v>
      </c>
      <c r="C16" s="5">
        <v>29</v>
      </c>
      <c r="D16" s="2">
        <f>IF(B16&lt;3,A16-1,A16)</f>
        <v>-1001</v>
      </c>
      <c r="E16" s="2">
        <f>IF(B16&lt;3,B16+12,B16)</f>
        <v>14</v>
      </c>
      <c r="F16" s="2">
        <f>TRUNC(D16/100)</f>
        <v>-10</v>
      </c>
      <c r="G16" s="2">
        <f>2-F16+TRUNC(F16/4)</f>
        <v>10</v>
      </c>
      <c r="H16" s="4">
        <f>TRUNC(365.25*(D16+4716))+TRUNC(30.6001*(E16+1))+C16+G16-1524.5</f>
        <v>1355876.5</v>
      </c>
    </row>
    <row r="17" spans="1:8" x14ac:dyDescent="0.2">
      <c r="A17" s="2">
        <v>-1001</v>
      </c>
      <c r="B17" s="2">
        <v>8</v>
      </c>
      <c r="C17" s="5">
        <v>17.899999999999999</v>
      </c>
      <c r="D17" s="2">
        <f>IF(B17&lt;3,A17-1,A17)</f>
        <v>-1001</v>
      </c>
      <c r="E17" s="2">
        <f>IF(B17&lt;3,B17+12,B17)</f>
        <v>8</v>
      </c>
      <c r="F17" s="2">
        <f>TRUNC(D17/100)</f>
        <v>-10</v>
      </c>
      <c r="G17" s="2">
        <f>2-F17+TRUNC(F17/4)</f>
        <v>10</v>
      </c>
      <c r="H17" s="4">
        <f>TRUNC(365.25*(D17+4716))+TRUNC(30.6001*(E17+1))+C17+G17-1524.5</f>
        <v>1355681.4</v>
      </c>
    </row>
    <row r="18" spans="1:8" x14ac:dyDescent="0.2">
      <c r="A18" s="2">
        <v>-4712</v>
      </c>
      <c r="B18" s="2">
        <v>1</v>
      </c>
      <c r="C18" s="5">
        <v>1</v>
      </c>
      <c r="D18" s="2">
        <f>IF(B18&lt;3,A18-1,A18)</f>
        <v>-4713</v>
      </c>
      <c r="E18" s="2">
        <f>IF(B18&lt;3,B18+12,B18)</f>
        <v>13</v>
      </c>
      <c r="F18" s="2">
        <f>TRUNC(D18/100)</f>
        <v>-47</v>
      </c>
      <c r="G18" s="2">
        <f>2-F18+TRUNC(F18/4)</f>
        <v>38</v>
      </c>
      <c r="H18" s="4">
        <f>TRUNC(365.25*(D18+4716))+TRUNC(30.6001*(E18+1))+C18+G18-1524.5</f>
        <v>37.5</v>
      </c>
    </row>
    <row r="19" spans="1:8" x14ac:dyDescent="0.2">
      <c r="A19" s="2">
        <v>-4713</v>
      </c>
      <c r="B19" s="2">
        <v>1</v>
      </c>
      <c r="C19" s="2">
        <v>0.5</v>
      </c>
      <c r="D19" s="2">
        <f>IF(B19&lt;3,A19-1,A19)</f>
        <v>-4714</v>
      </c>
      <c r="E19" s="2">
        <f>IF(B19&lt;3,B19+12,B19)</f>
        <v>13</v>
      </c>
      <c r="F19" s="2">
        <f>TRUNC(D19/100)</f>
        <v>-47</v>
      </c>
      <c r="G19" s="2">
        <f>2-F19+TRUNC(F19/4)</f>
        <v>38</v>
      </c>
      <c r="H19" s="4">
        <f>TRUNC(365.25*(D19+4716))+TRUNC(30.6001*(E19+1))+C19+G19-1524.5</f>
        <v>-328</v>
      </c>
    </row>
    <row r="22" spans="1:8" x14ac:dyDescent="0.2">
      <c r="A22" s="1" t="s">
        <v>13</v>
      </c>
    </row>
    <row r="23" spans="1:8" x14ac:dyDescent="0.2">
      <c r="A23" s="2" t="s">
        <v>1</v>
      </c>
    </row>
    <row r="25" spans="1:8" x14ac:dyDescent="0.2">
      <c r="A25" s="3" t="s">
        <v>2</v>
      </c>
      <c r="B25" s="3" t="s">
        <v>3</v>
      </c>
      <c r="C25" s="3" t="s">
        <v>4</v>
      </c>
      <c r="D25" s="3"/>
      <c r="E25" s="3"/>
      <c r="F25" s="3"/>
      <c r="G25" s="3"/>
      <c r="H25" s="3"/>
    </row>
    <row r="26" spans="1:8" x14ac:dyDescent="0.2">
      <c r="A26" s="3" t="s">
        <v>5</v>
      </c>
      <c r="B26" s="3" t="s">
        <v>6</v>
      </c>
      <c r="C26" s="3" t="s">
        <v>7</v>
      </c>
      <c r="D26" s="3" t="s">
        <v>8</v>
      </c>
      <c r="E26" s="3" t="s">
        <v>9</v>
      </c>
      <c r="F26" s="3" t="s">
        <v>10</v>
      </c>
      <c r="G26" s="3" t="s">
        <v>11</v>
      </c>
      <c r="H26" s="3" t="s">
        <v>12</v>
      </c>
    </row>
    <row r="27" spans="1:8" x14ac:dyDescent="0.2">
      <c r="A27" s="2">
        <v>1957</v>
      </c>
      <c r="B27" s="2">
        <v>10</v>
      </c>
      <c r="C27" s="5">
        <v>4</v>
      </c>
      <c r="D27" s="2">
        <f>IF(B27&lt;3,A27-1,A27)</f>
        <v>1957</v>
      </c>
      <c r="E27" s="2">
        <f>IF(B27&lt;3,B27+12,B27)</f>
        <v>10</v>
      </c>
      <c r="F27" s="2">
        <f>TRUNC(D27/100)</f>
        <v>19</v>
      </c>
      <c r="G27" s="2">
        <v>0</v>
      </c>
      <c r="H27" s="4">
        <f>TRUNC(365.25*(D27+4716))+TRUNC(30.6001*(E27+1))+C27+G27-1524.5</f>
        <v>2436128.5</v>
      </c>
    </row>
    <row r="28" spans="1:8" x14ac:dyDescent="0.2">
      <c r="A28" s="2">
        <v>2018</v>
      </c>
      <c r="B28" s="2">
        <v>11</v>
      </c>
      <c r="C28" s="5">
        <v>6</v>
      </c>
      <c r="D28" s="2">
        <f>IF(B28&lt;3,A28-1,A28)</f>
        <v>2018</v>
      </c>
      <c r="E28" s="2">
        <f>IF(B28&lt;3,B28+12,B28)</f>
        <v>11</v>
      </c>
      <c r="F28" s="2">
        <f>TRUNC(D28/100)</f>
        <v>20</v>
      </c>
      <c r="G28" s="2">
        <v>0</v>
      </c>
      <c r="H28" s="4">
        <f>TRUNC(365.25*(D28+4716))+TRUNC(30.6001*(E28+1))+C28+G28-1524.5</f>
        <v>2458441.5</v>
      </c>
    </row>
    <row r="29" spans="1:8" x14ac:dyDescent="0.2">
      <c r="A29" s="2">
        <v>1987</v>
      </c>
      <c r="B29" s="2">
        <v>1</v>
      </c>
      <c r="C29" s="5">
        <v>27</v>
      </c>
      <c r="D29" s="2">
        <f>IF(B29&lt;3,A29-1,A29)</f>
        <v>1986</v>
      </c>
      <c r="E29" s="2">
        <f>IF(B29&lt;3,B29+12,B29)</f>
        <v>13</v>
      </c>
      <c r="F29" s="2">
        <f>TRUNC(D29/100)</f>
        <v>19</v>
      </c>
      <c r="G29" s="2">
        <v>0</v>
      </c>
      <c r="H29" s="4">
        <f>TRUNC(365.25*(D29+4716))+TRUNC(30.6001*(E29+1))+C29+G29-1524.5</f>
        <v>2446835.5</v>
      </c>
    </row>
    <row r="30" spans="1:8" x14ac:dyDescent="0.2">
      <c r="A30" s="2">
        <v>1987</v>
      </c>
      <c r="B30" s="2">
        <v>6</v>
      </c>
      <c r="C30" s="5">
        <v>19.5</v>
      </c>
      <c r="D30" s="2">
        <f>IF(B30&lt;3,A30-1,A30)</f>
        <v>1987</v>
      </c>
      <c r="E30" s="2">
        <f>IF(B30&lt;3,B30+12,B30)</f>
        <v>6</v>
      </c>
      <c r="F30" s="2">
        <f>TRUNC(D30/100)</f>
        <v>19</v>
      </c>
      <c r="G30" s="2">
        <v>0</v>
      </c>
      <c r="H30" s="4">
        <f>TRUNC(365.25*(D30+4716))+TRUNC(30.6001*(E30+1))+C30+G30-1524.5</f>
        <v>2446979</v>
      </c>
    </row>
    <row r="31" spans="1:8" x14ac:dyDescent="0.2">
      <c r="A31" s="2">
        <v>1988</v>
      </c>
      <c r="B31" s="2">
        <v>1</v>
      </c>
      <c r="C31" s="5">
        <v>27</v>
      </c>
      <c r="D31" s="2">
        <f>IF(B31&lt;3,A31-1,A31)</f>
        <v>1987</v>
      </c>
      <c r="E31" s="2">
        <f>IF(B31&lt;3,B31+12,B31)</f>
        <v>13</v>
      </c>
      <c r="F31" s="2">
        <f>TRUNC(D31/100)</f>
        <v>19</v>
      </c>
      <c r="G31" s="2">
        <v>0</v>
      </c>
      <c r="H31" s="4">
        <f>TRUNC(365.25*(D31+4716))+TRUNC(30.6001*(E31+1))+C31+G31-1524.5</f>
        <v>2447200.5</v>
      </c>
    </row>
    <row r="32" spans="1:8" x14ac:dyDescent="0.2">
      <c r="A32" s="2">
        <v>1988</v>
      </c>
      <c r="B32" s="2">
        <v>6</v>
      </c>
      <c r="C32" s="5">
        <v>19.5</v>
      </c>
      <c r="D32" s="2">
        <f t="shared" ref="D32:D39" si="5">IF(B32&lt;3,A32-1,A32)</f>
        <v>1988</v>
      </c>
      <c r="E32" s="2">
        <f t="shared" ref="E32:E39" si="6">IF(B32&lt;3,B32+12,B32)</f>
        <v>6</v>
      </c>
      <c r="F32" s="2">
        <f t="shared" ref="F32:F39" si="7">TRUNC(D32/100)</f>
        <v>19</v>
      </c>
      <c r="G32" s="2">
        <v>0</v>
      </c>
      <c r="H32" s="4">
        <f t="shared" ref="H32:H39" si="8">TRUNC(365.25*(D32+4716))+TRUNC(30.6001*(E32+1))+C32+G32-1524.5</f>
        <v>2447345</v>
      </c>
    </row>
    <row r="33" spans="1:9" x14ac:dyDescent="0.2">
      <c r="A33" s="2">
        <v>1900</v>
      </c>
      <c r="B33" s="2">
        <v>1</v>
      </c>
      <c r="C33" s="5">
        <v>1</v>
      </c>
      <c r="D33" s="2">
        <f t="shared" si="5"/>
        <v>1899</v>
      </c>
      <c r="E33" s="2">
        <f t="shared" si="6"/>
        <v>13</v>
      </c>
      <c r="F33" s="2">
        <f t="shared" si="7"/>
        <v>18</v>
      </c>
      <c r="G33" s="2">
        <v>0</v>
      </c>
      <c r="H33" s="4">
        <f t="shared" si="8"/>
        <v>2415032.5</v>
      </c>
    </row>
    <row r="34" spans="1:9" x14ac:dyDescent="0.2">
      <c r="A34" s="2">
        <v>1600</v>
      </c>
      <c r="B34" s="2">
        <v>1</v>
      </c>
      <c r="C34" s="5">
        <v>1</v>
      </c>
      <c r="D34" s="2">
        <f t="shared" si="5"/>
        <v>1599</v>
      </c>
      <c r="E34" s="2">
        <f t="shared" si="6"/>
        <v>13</v>
      </c>
      <c r="F34" s="2">
        <f t="shared" si="7"/>
        <v>15</v>
      </c>
      <c r="G34" s="2">
        <v>0</v>
      </c>
      <c r="H34" s="4">
        <f t="shared" si="8"/>
        <v>2305457.5</v>
      </c>
    </row>
    <row r="35" spans="1:9" x14ac:dyDescent="0.2">
      <c r="A35" s="2">
        <v>1600</v>
      </c>
      <c r="B35" s="2">
        <v>12</v>
      </c>
      <c r="C35" s="5">
        <v>31</v>
      </c>
      <c r="D35" s="2">
        <f t="shared" si="5"/>
        <v>1600</v>
      </c>
      <c r="E35" s="2">
        <f t="shared" si="6"/>
        <v>12</v>
      </c>
      <c r="F35" s="2">
        <f t="shared" si="7"/>
        <v>16</v>
      </c>
      <c r="G35" s="2">
        <v>0</v>
      </c>
      <c r="H35" s="4">
        <f t="shared" si="8"/>
        <v>2305822.5</v>
      </c>
    </row>
    <row r="36" spans="1:9" x14ac:dyDescent="0.2">
      <c r="A36" s="2">
        <v>1980</v>
      </c>
      <c r="B36" s="2">
        <v>4</v>
      </c>
      <c r="C36" s="5">
        <v>22</v>
      </c>
      <c r="D36" s="2">
        <f t="shared" si="5"/>
        <v>1980</v>
      </c>
      <c r="E36" s="2">
        <f t="shared" si="6"/>
        <v>4</v>
      </c>
      <c r="F36" s="2">
        <f t="shared" si="7"/>
        <v>19</v>
      </c>
      <c r="G36" s="2">
        <v>0</v>
      </c>
      <c r="H36" s="4">
        <f t="shared" si="8"/>
        <v>2444364.5</v>
      </c>
    </row>
    <row r="37" spans="1:9" x14ac:dyDescent="0.2">
      <c r="A37" s="2">
        <v>-1000</v>
      </c>
      <c r="B37" s="2">
        <v>2</v>
      </c>
      <c r="C37" s="5">
        <v>29</v>
      </c>
      <c r="D37" s="2">
        <f t="shared" si="5"/>
        <v>-1001</v>
      </c>
      <c r="E37" s="2">
        <f t="shared" si="6"/>
        <v>14</v>
      </c>
      <c r="F37" s="2">
        <f t="shared" si="7"/>
        <v>-10</v>
      </c>
      <c r="G37" s="2">
        <v>0</v>
      </c>
      <c r="H37" s="4">
        <f t="shared" si="8"/>
        <v>1355866.5</v>
      </c>
    </row>
    <row r="38" spans="1:9" x14ac:dyDescent="0.2">
      <c r="A38" s="2">
        <v>-1001</v>
      </c>
      <c r="B38" s="2">
        <v>8</v>
      </c>
      <c r="C38" s="5">
        <v>17.899999999999999</v>
      </c>
      <c r="D38" s="2">
        <f t="shared" si="5"/>
        <v>-1001</v>
      </c>
      <c r="E38" s="2">
        <f t="shared" si="6"/>
        <v>8</v>
      </c>
      <c r="F38" s="2">
        <f t="shared" si="7"/>
        <v>-10</v>
      </c>
      <c r="G38" s="2">
        <v>0</v>
      </c>
      <c r="H38" s="4">
        <f t="shared" si="8"/>
        <v>1355671.4</v>
      </c>
    </row>
    <row r="39" spans="1:9" x14ac:dyDescent="0.2">
      <c r="A39" s="2">
        <v>-4712</v>
      </c>
      <c r="B39" s="2">
        <v>1</v>
      </c>
      <c r="C39" s="5">
        <v>1.5</v>
      </c>
      <c r="D39" s="2">
        <f t="shared" si="5"/>
        <v>-4713</v>
      </c>
      <c r="E39" s="2">
        <f t="shared" si="6"/>
        <v>13</v>
      </c>
      <c r="F39" s="2">
        <f t="shared" si="7"/>
        <v>-47</v>
      </c>
      <c r="G39" s="2">
        <v>0</v>
      </c>
      <c r="H39" s="4">
        <f t="shared" si="8"/>
        <v>0</v>
      </c>
    </row>
    <row r="40" spans="1:9" x14ac:dyDescent="0.2">
      <c r="A40" s="2">
        <v>-4713</v>
      </c>
      <c r="B40" s="2">
        <v>1</v>
      </c>
      <c r="C40" s="2">
        <v>1</v>
      </c>
      <c r="D40" s="2">
        <f t="shared" ref="D40" si="9">IF(B40&lt;3,A40-1,A40)</f>
        <v>-4714</v>
      </c>
      <c r="E40" s="2">
        <f t="shared" ref="E40" si="10">IF(B40&lt;3,B40+12,B40)</f>
        <v>13</v>
      </c>
      <c r="F40" s="2">
        <f t="shared" ref="F40" si="11">TRUNC(D40/100)</f>
        <v>-47</v>
      </c>
      <c r="G40" s="2">
        <v>0</v>
      </c>
      <c r="H40" s="4">
        <f t="shared" ref="H40" si="12">TRUNC(365.25*(D40+4716))+TRUNC(30.6001*(E40+1))+C40+G40-1524.5</f>
        <v>-365.5</v>
      </c>
    </row>
    <row r="43" spans="1:9" x14ac:dyDescent="0.2">
      <c r="A43" s="1" t="s">
        <v>17</v>
      </c>
    </row>
    <row r="45" spans="1:9" ht="179" customHeight="1" x14ac:dyDescent="0.2">
      <c r="A45" s="6"/>
      <c r="I45" s="6" t="s">
        <v>14</v>
      </c>
    </row>
    <row r="47" spans="1:9" x14ac:dyDescent="0.2">
      <c r="A47" s="7"/>
      <c r="B47" s="2" t="s">
        <v>16</v>
      </c>
      <c r="F47" s="7" t="s">
        <v>15</v>
      </c>
    </row>
  </sheetData>
  <hyperlinks>
    <hyperlink ref="F47" r:id="rId1" xr:uid="{00000000-0004-0000-0000-000000000000}"/>
  </hyperlinks>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JULIAN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Le Conte</dc:creator>
  <cp:lastModifiedBy>Colin Gaudion</cp:lastModifiedBy>
  <dcterms:created xsi:type="dcterms:W3CDTF">2001-09-01T20:58:17Z</dcterms:created>
  <dcterms:modified xsi:type="dcterms:W3CDTF">2018-11-06T07:00:14Z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-368668040</vt:i4>
  </property>
  <property fmtid="{D5CDD505-2E9C-101B-9397-08002B2CF9AE}" pid="3" name="_EmailSubject">
    <vt:lpwstr>GST &amp; UT</vt:lpwstr>
  </property>
  <property fmtid="{D5CDD505-2E9C-101B-9397-08002B2CF9AE}" pid="4" name="_AuthorEmail">
    <vt:lpwstr>dleconte@guernsey.net</vt:lpwstr>
  </property>
  <property fmtid="{D5CDD505-2E9C-101B-9397-08002B2CF9AE}" pid="5" name="_AuthorEmailDisplayName">
    <vt:lpwstr>D Le Conte</vt:lpwstr>
  </property>
</Properties>
</file>