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\OneDrive\Escritorio\"/>
    </mc:Choice>
  </mc:AlternateContent>
  <xr:revisionPtr revIDLastSave="0" documentId="8_{CB3709C0-DB1B-4490-A60C-EA67712472A4}" xr6:coauthVersionLast="47" xr6:coauthVersionMax="47" xr10:uidLastSave="{00000000-0000-0000-0000-000000000000}"/>
  <bookViews>
    <workbookView xWindow="-120" yWindow="-120" windowWidth="20730" windowHeight="11160" xr2:uid="{442D31B7-C6B3-4D58-BDB9-79DB29186BB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9" i="1" l="1"/>
  <c r="Q25" i="1"/>
  <c r="Q22" i="1"/>
  <c r="Q29" i="1" s="1"/>
  <c r="U20" i="1"/>
  <c r="O36" i="1"/>
  <c r="L17" i="1"/>
  <c r="L19" i="1" s="1"/>
  <c r="L24" i="1" s="1"/>
  <c r="L26" i="1" s="1"/>
  <c r="D16" i="1"/>
  <c r="D4" i="1"/>
  <c r="E4" i="1" s="1"/>
  <c r="B25" i="1"/>
  <c r="B26" i="1" s="1"/>
  <c r="D6" i="1"/>
  <c r="E6" i="1" s="1"/>
  <c r="D5" i="1"/>
  <c r="E5" i="1" s="1"/>
</calcChain>
</file>

<file path=xl/sharedStrings.xml><?xml version="1.0" encoding="utf-8"?>
<sst xmlns="http://schemas.openxmlformats.org/spreadsheetml/2006/main" count="69" uniqueCount="67">
  <si>
    <t xml:space="preserve">Banco </t>
  </si>
  <si>
    <t>Monto de prestamo</t>
  </si>
  <si>
    <t>Total a pagar</t>
  </si>
  <si>
    <t>BBVA</t>
  </si>
  <si>
    <t>Banamex</t>
  </si>
  <si>
    <t>Santander</t>
  </si>
  <si>
    <t>Intereses anuales</t>
  </si>
  <si>
    <t>Tasa de interes</t>
  </si>
  <si>
    <t xml:space="preserve">Fuente de financiamiento </t>
  </si>
  <si>
    <t>Renta o piso</t>
  </si>
  <si>
    <t>Servicios</t>
  </si>
  <si>
    <t>Luz</t>
  </si>
  <si>
    <t>Internet</t>
  </si>
  <si>
    <t>Agua</t>
  </si>
  <si>
    <t>Equipos y mobilarios</t>
  </si>
  <si>
    <t>Terminal</t>
  </si>
  <si>
    <t>Cableado</t>
  </si>
  <si>
    <t xml:space="preserve">Iluminación </t>
  </si>
  <si>
    <t>Refrigerador</t>
  </si>
  <si>
    <t>Robot</t>
  </si>
  <si>
    <t>Dispensadores</t>
  </si>
  <si>
    <t>Producto</t>
  </si>
  <si>
    <t xml:space="preserve">Suministro de limpieza </t>
  </si>
  <si>
    <t>Almacenes</t>
  </si>
  <si>
    <t>Sub total</t>
  </si>
  <si>
    <t>Imprevistos 5%</t>
  </si>
  <si>
    <t>Tablets</t>
  </si>
  <si>
    <t>Empresa Coffe-Bot</t>
  </si>
  <si>
    <t>Estado de resultado de 01 de enero al 31 de diciembre de 2023</t>
  </si>
  <si>
    <t>Ventas</t>
  </si>
  <si>
    <t>Costo de ventas</t>
  </si>
  <si>
    <t>Utilidad bruta</t>
  </si>
  <si>
    <t>Gastos operativos</t>
  </si>
  <si>
    <t>Utilidad operacional</t>
  </si>
  <si>
    <t>Productos finacieros</t>
  </si>
  <si>
    <t>Gatos financieros</t>
  </si>
  <si>
    <t>Otros inglesos</t>
  </si>
  <si>
    <t>Otros gastos</t>
  </si>
  <si>
    <t>Utilidad antes de impuetos</t>
  </si>
  <si>
    <t>Impuestos Utilidad neta</t>
  </si>
  <si>
    <t xml:space="preserve">BALANCE GENERAL </t>
  </si>
  <si>
    <t>01 DE ENERO 2023 - 31 DE DICIEMBRE 2023</t>
  </si>
  <si>
    <t>ACTIVO</t>
  </si>
  <si>
    <t>Inventario</t>
  </si>
  <si>
    <t xml:space="preserve">Bancos </t>
  </si>
  <si>
    <t>Clientes</t>
  </si>
  <si>
    <t>NO CIRCULANTE</t>
  </si>
  <si>
    <t xml:space="preserve">Maquinaria </t>
  </si>
  <si>
    <t xml:space="preserve">Moviliario y equipo </t>
  </si>
  <si>
    <t>PASIVO</t>
  </si>
  <si>
    <t xml:space="preserve">Cuentas por pagar </t>
  </si>
  <si>
    <t>Financiamiento</t>
  </si>
  <si>
    <t>CAPITAL CONTABLE</t>
  </si>
  <si>
    <t>Capital contable</t>
  </si>
  <si>
    <t xml:space="preserve">Impuestos </t>
  </si>
  <si>
    <t>TOTAL ACTIVOS</t>
  </si>
  <si>
    <t>TOTAL PASIVOS  Y CAPITAL</t>
  </si>
  <si>
    <t>CIRCULANTE</t>
  </si>
  <si>
    <t>A CORTO PLAZO</t>
  </si>
  <si>
    <t>Proveedores</t>
  </si>
  <si>
    <r>
      <rPr>
        <sz val="11"/>
        <color theme="1"/>
        <rFont val="Calibri"/>
        <family val="2"/>
        <scheme val="minor"/>
      </rPr>
      <t>A LARGO PLAZO</t>
    </r>
    <r>
      <rPr>
        <b/>
        <sz val="11"/>
        <color theme="1"/>
        <rFont val="Calibri"/>
        <family val="2"/>
        <scheme val="minor"/>
      </rPr>
      <t xml:space="preserve"> </t>
    </r>
  </si>
  <si>
    <t>PROYECCION</t>
  </si>
  <si>
    <t>ROI =</t>
  </si>
  <si>
    <t>GANANCIA - INVERSION</t>
  </si>
  <si>
    <t>INVERSION</t>
  </si>
  <si>
    <t>=</t>
  </si>
  <si>
    <t>688,100 - 481,500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</si>
</sst>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44" formatCode="_-&quot;$&quot;* #,##0.00_-;\-&quot;$&quot;* #,##0.00_-;_-&quot;$&quot;* &quot;-&quot;??_-;_-@_-"/>
    <numFmt numFmtId="43" formatCode="_-* #,##0.00_-;\-* #,##0.00_-;_-* &quot;-&quot;??_-;_-@_-"/>
    <numFmt numFmtId="170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3">
    <xf numFmtId="0" fontId="0" fillId="0" borderId="0" xfId="0"/>
    <xf numFmtId="6" fontId="0" fillId="0" borderId="0" xfId="0" applyNumberFormat="1"/>
    <xf numFmtId="170" fontId="0" fillId="0" borderId="0" xfId="0" applyNumberFormat="1"/>
    <xf numFmtId="0" fontId="2" fillId="0" borderId="0" xfId="0" applyFont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44" fontId="0" fillId="0" borderId="1" xfId="1" applyNumberFormat="1" applyFont="1" applyBorder="1"/>
    <xf numFmtId="0" fontId="2" fillId="2" borderId="1" xfId="0" applyFont="1" applyFill="1" applyBorder="1"/>
    <xf numFmtId="0" fontId="0" fillId="3" borderId="1" xfId="0" applyFill="1" applyBorder="1"/>
    <xf numFmtId="9" fontId="0" fillId="3" borderId="1" xfId="0" applyNumberFormat="1" applyFill="1" applyBorder="1"/>
    <xf numFmtId="44" fontId="0" fillId="3" borderId="1" xfId="1" applyNumberFormat="1" applyFont="1" applyFill="1" applyBorder="1"/>
    <xf numFmtId="0" fontId="3" fillId="0" borderId="2" xfId="0" applyFont="1" applyBorder="1" applyAlignment="1">
      <alignment vertical="center"/>
    </xf>
    <xf numFmtId="6" fontId="3" fillId="0" borderId="3" xfId="0" applyNumberFormat="1" applyFont="1" applyBorder="1" applyAlignment="1">
      <alignment horizontal="right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6" fontId="3" fillId="0" borderId="5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6" fontId="3" fillId="0" borderId="9" xfId="0" applyNumberFormat="1" applyFont="1" applyBorder="1" applyAlignment="1">
      <alignment horizontal="right" vertical="center"/>
    </xf>
    <xf numFmtId="0" fontId="3" fillId="0" borderId="9" xfId="0" applyFont="1" applyBorder="1" applyAlignment="1">
      <alignment vertical="center"/>
    </xf>
    <xf numFmtId="6" fontId="3" fillId="0" borderId="10" xfId="0" applyNumberFormat="1" applyFont="1" applyBorder="1" applyAlignment="1">
      <alignment horizontal="right" vertical="center"/>
    </xf>
    <xf numFmtId="0" fontId="0" fillId="0" borderId="0" xfId="0" applyBorder="1"/>
    <xf numFmtId="0" fontId="0" fillId="0" borderId="11" xfId="0" applyBorder="1"/>
    <xf numFmtId="0" fontId="0" fillId="0" borderId="19" xfId="0" applyBorder="1"/>
    <xf numFmtId="0" fontId="0" fillId="0" borderId="20" xfId="0" applyBorder="1"/>
    <xf numFmtId="0" fontId="2" fillId="0" borderId="0" xfId="0" applyFont="1"/>
    <xf numFmtId="0" fontId="0" fillId="0" borderId="16" xfId="0" applyBorder="1" applyAlignment="1">
      <alignment horizontal="left"/>
    </xf>
    <xf numFmtId="0" fontId="0" fillId="0" borderId="0" xfId="0" applyBorder="1" applyAlignment="1">
      <alignment horizontal="left"/>
    </xf>
    <xf numFmtId="0" fontId="2" fillId="3" borderId="16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3" borderId="17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0" fillId="0" borderId="16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19" xfId="0" applyFont="1" applyFill="1" applyBorder="1" applyAlignment="1">
      <alignment horizontal="left"/>
    </xf>
    <xf numFmtId="0" fontId="0" fillId="0" borderId="16" xfId="0" applyBorder="1"/>
    <xf numFmtId="0" fontId="2" fillId="0" borderId="16" xfId="0" applyFont="1" applyBorder="1"/>
    <xf numFmtId="0" fontId="2" fillId="0" borderId="0" xfId="0" applyFont="1" applyBorder="1"/>
    <xf numFmtId="0" fontId="2" fillId="0" borderId="0" xfId="0" applyFont="1" applyBorder="1" applyAlignment="1"/>
    <xf numFmtId="0" fontId="0" fillId="0" borderId="17" xfId="0" applyBorder="1"/>
    <xf numFmtId="0" fontId="2" fillId="2" borderId="15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16" fontId="2" fillId="2" borderId="16" xfId="0" applyNumberFormat="1" applyFont="1" applyFill="1" applyBorder="1" applyAlignment="1">
      <alignment horizontal="center"/>
    </xf>
    <xf numFmtId="16" fontId="2" fillId="2" borderId="0" xfId="0" applyNumberFormat="1" applyFont="1" applyFill="1" applyBorder="1" applyAlignment="1">
      <alignment horizontal="center"/>
    </xf>
    <xf numFmtId="16" fontId="2" fillId="2" borderId="19" xfId="0" applyNumberFormat="1" applyFont="1" applyFill="1" applyBorder="1" applyAlignment="1">
      <alignment horizontal="center"/>
    </xf>
    <xf numFmtId="0" fontId="0" fillId="0" borderId="16" xfId="0" applyFont="1" applyBorder="1"/>
    <xf numFmtId="0" fontId="2" fillId="2" borderId="14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3" fontId="0" fillId="0" borderId="0" xfId="0" applyNumberFormat="1"/>
    <xf numFmtId="44" fontId="2" fillId="3" borderId="22" xfId="1" applyFont="1" applyFill="1" applyBorder="1"/>
    <xf numFmtId="43" fontId="0" fillId="0" borderId="21" xfId="0" applyNumberFormat="1" applyBorder="1"/>
    <xf numFmtId="43" fontId="2" fillId="3" borderId="21" xfId="0" applyNumberFormat="1" applyFont="1" applyFill="1" applyBorder="1"/>
    <xf numFmtId="43" fontId="0" fillId="0" borderId="21" xfId="0" applyNumberFormat="1" applyFont="1" applyFill="1" applyBorder="1"/>
    <xf numFmtId="43" fontId="0" fillId="0" borderId="0" xfId="0" applyNumberFormat="1" applyBorder="1"/>
    <xf numFmtId="43" fontId="0" fillId="0" borderId="0" xfId="0" applyNumberFormat="1" applyFill="1" applyBorder="1"/>
    <xf numFmtId="44" fontId="2" fillId="0" borderId="0" xfId="1" applyFont="1" applyBorder="1"/>
    <xf numFmtId="43" fontId="0" fillId="0" borderId="11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C8181-0737-4562-8CD5-5B0E6C24B71A}">
  <dimension ref="A2:V37"/>
  <sheetViews>
    <sheetView tabSelected="1" topLeftCell="I12" zoomScale="95" zoomScaleNormal="95" workbookViewId="0">
      <selection activeCell="O13" sqref="O13:V30"/>
    </sheetView>
  </sheetViews>
  <sheetFormatPr baseColWidth="10" defaultRowHeight="15" x14ac:dyDescent="0.25"/>
  <cols>
    <col min="1" max="3" width="25.7109375" customWidth="1"/>
    <col min="4" max="4" width="17.42578125" customWidth="1"/>
    <col min="5" max="5" width="12.5703125" bestFit="1" customWidth="1"/>
    <col min="11" max="11" width="2.140625" customWidth="1"/>
    <col min="12" max="12" width="25.5703125" customWidth="1"/>
    <col min="13" max="13" width="3.85546875" customWidth="1"/>
    <col min="14" max="14" width="5.140625" customWidth="1"/>
    <col min="15" max="15" width="19.42578125" customWidth="1"/>
    <col min="16" max="16" width="13.85546875" customWidth="1"/>
    <col min="17" max="17" width="13.7109375" customWidth="1"/>
    <col min="18" max="18" width="4.85546875" customWidth="1"/>
    <col min="19" max="19" width="20.7109375" customWidth="1"/>
    <col min="20" max="20" width="13.7109375" customWidth="1"/>
    <col min="21" max="21" width="13.140625" customWidth="1"/>
    <col min="22" max="22" width="8" customWidth="1"/>
  </cols>
  <sheetData>
    <row r="2" spans="1:22" x14ac:dyDescent="0.25">
      <c r="A2" s="3" t="s">
        <v>8</v>
      </c>
      <c r="B2" s="3"/>
      <c r="C2" s="3"/>
      <c r="D2" s="3"/>
      <c r="E2" s="3"/>
    </row>
    <row r="3" spans="1:22" x14ac:dyDescent="0.25">
      <c r="A3" s="7" t="s">
        <v>0</v>
      </c>
      <c r="B3" s="7" t="s">
        <v>1</v>
      </c>
      <c r="C3" s="7" t="s">
        <v>7</v>
      </c>
      <c r="D3" s="7" t="s">
        <v>6</v>
      </c>
      <c r="E3" s="7" t="s">
        <v>2</v>
      </c>
    </row>
    <row r="4" spans="1:22" x14ac:dyDescent="0.25">
      <c r="A4" s="4" t="s">
        <v>3</v>
      </c>
      <c r="B4" s="6">
        <v>701400</v>
      </c>
      <c r="C4" s="5">
        <v>0.25750000000000001</v>
      </c>
      <c r="D4" s="6">
        <f>+B4*0.2575</f>
        <v>180610.5</v>
      </c>
      <c r="E4" s="6">
        <f>+B4+D4</f>
        <v>882010.5</v>
      </c>
    </row>
    <row r="5" spans="1:22" x14ac:dyDescent="0.25">
      <c r="A5" s="8" t="s">
        <v>4</v>
      </c>
      <c r="B5" s="10">
        <v>701400</v>
      </c>
      <c r="C5" s="9">
        <v>0.17</v>
      </c>
      <c r="D5" s="10">
        <f>+B5*0.17</f>
        <v>119238.00000000001</v>
      </c>
      <c r="E5" s="10">
        <f t="shared" ref="E5:E6" si="0">+B5+D5</f>
        <v>820638</v>
      </c>
    </row>
    <row r="6" spans="1:22" x14ac:dyDescent="0.25">
      <c r="A6" s="4" t="s">
        <v>5</v>
      </c>
      <c r="B6" s="6">
        <v>701400</v>
      </c>
      <c r="C6" s="5">
        <v>0.2024</v>
      </c>
      <c r="D6" s="6">
        <f>+B6*0.2024</f>
        <v>141963.35999999999</v>
      </c>
      <c r="E6" s="6">
        <f t="shared" si="0"/>
        <v>843363.36</v>
      </c>
    </row>
    <row r="8" spans="1:22" ht="15.75" thickBot="1" x14ac:dyDescent="0.3"/>
    <row r="9" spans="1:22" ht="15.75" thickBot="1" x14ac:dyDescent="0.3">
      <c r="A9" s="11" t="s">
        <v>9</v>
      </c>
      <c r="B9" s="12">
        <v>15000</v>
      </c>
    </row>
    <row r="10" spans="1:22" x14ac:dyDescent="0.25">
      <c r="A10" s="13" t="s">
        <v>10</v>
      </c>
      <c r="B10" s="14"/>
    </row>
    <row r="11" spans="1:22" x14ac:dyDescent="0.25">
      <c r="A11" s="13" t="s">
        <v>11</v>
      </c>
      <c r="B11" s="15">
        <v>10000</v>
      </c>
    </row>
    <row r="12" spans="1:22" x14ac:dyDescent="0.25">
      <c r="A12" s="13" t="s">
        <v>12</v>
      </c>
      <c r="B12" s="15">
        <v>5000</v>
      </c>
    </row>
    <row r="13" spans="1:22" ht="15.75" thickBot="1" x14ac:dyDescent="0.3">
      <c r="A13" s="13" t="s">
        <v>13</v>
      </c>
      <c r="B13" s="15">
        <v>3000</v>
      </c>
      <c r="G13" s="51" t="s">
        <v>27</v>
      </c>
      <c r="H13" s="52"/>
      <c r="I13" s="52"/>
      <c r="J13" s="52"/>
      <c r="K13" s="52"/>
      <c r="L13" s="53"/>
      <c r="O13" s="41" t="s">
        <v>27</v>
      </c>
      <c r="P13" s="42"/>
      <c r="Q13" s="42"/>
      <c r="R13" s="42"/>
      <c r="S13" s="42"/>
      <c r="T13" s="42"/>
      <c r="U13" s="42"/>
      <c r="V13" s="43"/>
    </row>
    <row r="14" spans="1:22" x14ac:dyDescent="0.25">
      <c r="A14" s="16" t="s">
        <v>14</v>
      </c>
      <c r="B14" s="17"/>
      <c r="G14" s="51" t="s">
        <v>28</v>
      </c>
      <c r="H14" s="52"/>
      <c r="I14" s="52"/>
      <c r="J14" s="52"/>
      <c r="K14" s="52"/>
      <c r="L14" s="53"/>
      <c r="O14" s="44" t="s">
        <v>40</v>
      </c>
      <c r="P14" s="45"/>
      <c r="Q14" s="45"/>
      <c r="R14" s="45"/>
      <c r="S14" s="45"/>
      <c r="T14" s="45"/>
      <c r="U14" s="45"/>
      <c r="V14" s="46"/>
    </row>
    <row r="15" spans="1:22" x14ac:dyDescent="0.25">
      <c r="A15" s="13" t="s">
        <v>15</v>
      </c>
      <c r="B15" s="15">
        <v>10000</v>
      </c>
      <c r="G15" s="27" t="s">
        <v>29</v>
      </c>
      <c r="H15" s="28"/>
      <c r="I15" s="28"/>
      <c r="J15" s="28"/>
      <c r="K15" s="28"/>
      <c r="L15" s="56">
        <v>975000</v>
      </c>
      <c r="O15" s="47" t="s">
        <v>41</v>
      </c>
      <c r="P15" s="48"/>
      <c r="Q15" s="48"/>
      <c r="R15" s="48"/>
      <c r="S15" s="48"/>
      <c r="T15" s="48"/>
      <c r="U15" s="48"/>
      <c r="V15" s="49"/>
    </row>
    <row r="16" spans="1:22" x14ac:dyDescent="0.25">
      <c r="A16" s="13" t="s">
        <v>26</v>
      </c>
      <c r="B16" s="15">
        <v>60000</v>
      </c>
      <c r="D16" s="1">
        <f>SUM(B15+B16+B17+B19+B21+B18)</f>
        <v>155000</v>
      </c>
      <c r="G16" s="27" t="s">
        <v>30</v>
      </c>
      <c r="H16" s="28"/>
      <c r="I16" s="28"/>
      <c r="J16" s="28"/>
      <c r="K16" s="28"/>
      <c r="L16" s="56">
        <v>825000</v>
      </c>
      <c r="O16" s="36"/>
      <c r="P16" s="22"/>
      <c r="Q16" s="22"/>
      <c r="R16" s="22"/>
      <c r="S16" s="22"/>
      <c r="T16" s="22"/>
      <c r="U16" s="22"/>
      <c r="V16" s="24"/>
    </row>
    <row r="17" spans="1:22" x14ac:dyDescent="0.25">
      <c r="A17" s="13" t="s">
        <v>16</v>
      </c>
      <c r="B17" s="15">
        <v>10000</v>
      </c>
      <c r="G17" s="29" t="s">
        <v>31</v>
      </c>
      <c r="H17" s="30"/>
      <c r="I17" s="30"/>
      <c r="J17" s="30"/>
      <c r="K17" s="30"/>
      <c r="L17" s="57">
        <f>+L15-L16</f>
        <v>150000</v>
      </c>
      <c r="O17" s="37" t="s">
        <v>42</v>
      </c>
      <c r="P17" s="22"/>
      <c r="Q17" s="22"/>
      <c r="S17" s="38" t="s">
        <v>49</v>
      </c>
      <c r="T17" s="22"/>
      <c r="U17" s="22"/>
      <c r="V17" s="24"/>
    </row>
    <row r="18" spans="1:22" x14ac:dyDescent="0.25">
      <c r="A18" s="13" t="s">
        <v>17</v>
      </c>
      <c r="B18" s="15">
        <v>5000</v>
      </c>
      <c r="G18" s="27" t="s">
        <v>32</v>
      </c>
      <c r="H18" s="28"/>
      <c r="I18" s="28"/>
      <c r="J18" s="28"/>
      <c r="K18" s="28"/>
      <c r="L18" s="56">
        <v>25000</v>
      </c>
      <c r="O18" s="36" t="s">
        <v>57</v>
      </c>
      <c r="P18" s="59"/>
      <c r="Q18" s="59"/>
      <c r="S18" s="22" t="s">
        <v>58</v>
      </c>
      <c r="T18" s="59"/>
      <c r="U18" s="59"/>
      <c r="V18" s="24"/>
    </row>
    <row r="19" spans="1:22" x14ac:dyDescent="0.25">
      <c r="A19" s="13" t="s">
        <v>18</v>
      </c>
      <c r="B19" s="15">
        <v>40000</v>
      </c>
      <c r="G19" s="29" t="s">
        <v>33</v>
      </c>
      <c r="H19" s="30"/>
      <c r="I19" s="30"/>
      <c r="J19" s="30"/>
      <c r="K19" s="30"/>
      <c r="L19" s="57">
        <f>+L17-L18</f>
        <v>125000</v>
      </c>
      <c r="O19" s="36" t="s">
        <v>44</v>
      </c>
      <c r="P19" s="59">
        <v>35500</v>
      </c>
      <c r="Q19" s="59"/>
      <c r="S19" s="22" t="s">
        <v>59</v>
      </c>
      <c r="T19" s="59">
        <v>16500</v>
      </c>
      <c r="U19" s="59"/>
      <c r="V19" s="24"/>
    </row>
    <row r="20" spans="1:22" x14ac:dyDescent="0.25">
      <c r="A20" s="13" t="s">
        <v>19</v>
      </c>
      <c r="B20" s="15">
        <v>400000</v>
      </c>
      <c r="G20" s="27" t="s">
        <v>34</v>
      </c>
      <c r="H20" s="28"/>
      <c r="I20" s="28"/>
      <c r="J20" s="28"/>
      <c r="K20" s="28"/>
      <c r="L20" s="56">
        <v>1250</v>
      </c>
      <c r="O20" s="36" t="s">
        <v>45</v>
      </c>
      <c r="P20" s="59">
        <v>23450</v>
      </c>
      <c r="Q20" s="59"/>
      <c r="S20" s="22" t="s">
        <v>50</v>
      </c>
      <c r="T20" s="62">
        <v>13500</v>
      </c>
      <c r="U20" s="59">
        <f>T19+T20</f>
        <v>30000</v>
      </c>
      <c r="V20" s="24"/>
    </row>
    <row r="21" spans="1:22" x14ac:dyDescent="0.25">
      <c r="A21" s="13" t="s">
        <v>20</v>
      </c>
      <c r="B21" s="15">
        <v>30000</v>
      </c>
      <c r="G21" s="27" t="s">
        <v>35</v>
      </c>
      <c r="H21" s="28"/>
      <c r="I21" s="28"/>
      <c r="J21" s="28"/>
      <c r="K21" s="28"/>
      <c r="L21" s="56">
        <v>430</v>
      </c>
      <c r="O21" s="36" t="s">
        <v>43</v>
      </c>
      <c r="P21" s="62">
        <v>48790</v>
      </c>
      <c r="Q21" s="59"/>
      <c r="S21" s="22"/>
      <c r="T21" s="59"/>
      <c r="U21" s="59"/>
      <c r="V21" s="24"/>
    </row>
    <row r="22" spans="1:22" x14ac:dyDescent="0.25">
      <c r="A22" s="13" t="s">
        <v>21</v>
      </c>
      <c r="B22" s="15">
        <v>60000</v>
      </c>
      <c r="G22" s="27" t="s">
        <v>36</v>
      </c>
      <c r="H22" s="28"/>
      <c r="I22" s="28"/>
      <c r="J22" s="28"/>
      <c r="K22" s="28"/>
      <c r="L22" s="56">
        <v>0</v>
      </c>
      <c r="O22" s="36"/>
      <c r="P22" s="59"/>
      <c r="Q22" s="59">
        <f>+P19+P20+P21</f>
        <v>107740</v>
      </c>
      <c r="S22" s="38" t="s">
        <v>60</v>
      </c>
      <c r="T22" s="59"/>
      <c r="U22" s="59"/>
      <c r="V22" s="24"/>
    </row>
    <row r="23" spans="1:22" x14ac:dyDescent="0.25">
      <c r="A23" s="13" t="s">
        <v>22</v>
      </c>
      <c r="B23" s="15">
        <v>5000</v>
      </c>
      <c r="G23" s="27" t="s">
        <v>37</v>
      </c>
      <c r="H23" s="28"/>
      <c r="I23" s="28"/>
      <c r="J23" s="28"/>
      <c r="K23" s="28"/>
      <c r="L23" s="56">
        <v>0</v>
      </c>
      <c r="O23" s="50" t="s">
        <v>46</v>
      </c>
      <c r="P23" s="59"/>
      <c r="Q23" s="59"/>
      <c r="S23" s="22" t="s">
        <v>51</v>
      </c>
      <c r="T23" s="62">
        <v>557740</v>
      </c>
      <c r="U23" s="59">
        <v>557740</v>
      </c>
      <c r="V23" s="24"/>
    </row>
    <row r="24" spans="1:22" ht="15.75" thickBot="1" x14ac:dyDescent="0.3">
      <c r="A24" s="18" t="s">
        <v>23</v>
      </c>
      <c r="B24" s="19">
        <v>15000</v>
      </c>
      <c r="G24" s="29" t="s">
        <v>38</v>
      </c>
      <c r="H24" s="30"/>
      <c r="I24" s="30"/>
      <c r="J24" s="30"/>
      <c r="K24" s="30"/>
      <c r="L24" s="57">
        <f>+L19+L20-L21+L22-L23</f>
        <v>125820</v>
      </c>
      <c r="O24" s="36" t="s">
        <v>47</v>
      </c>
      <c r="P24" s="60">
        <v>400000</v>
      </c>
      <c r="Q24" s="59"/>
      <c r="S24" s="22"/>
      <c r="T24" s="59"/>
      <c r="U24" s="59"/>
      <c r="V24" s="24"/>
    </row>
    <row r="25" spans="1:22" ht="15.75" thickBot="1" x14ac:dyDescent="0.3">
      <c r="A25" s="20" t="s">
        <v>24</v>
      </c>
      <c r="B25" s="21">
        <f>SUM(B9:B24)</f>
        <v>668000</v>
      </c>
      <c r="G25" s="33" t="s">
        <v>54</v>
      </c>
      <c r="H25" s="34"/>
      <c r="I25" s="34"/>
      <c r="J25" s="34"/>
      <c r="K25" s="35"/>
      <c r="L25" s="58">
        <v>5200</v>
      </c>
      <c r="O25" s="36" t="s">
        <v>48</v>
      </c>
      <c r="P25" s="62">
        <v>150000</v>
      </c>
      <c r="Q25" s="62">
        <f>+P24+P25</f>
        <v>550000</v>
      </c>
      <c r="S25" s="39" t="s">
        <v>52</v>
      </c>
      <c r="T25" s="59"/>
      <c r="U25" s="59"/>
      <c r="V25" s="24"/>
    </row>
    <row r="26" spans="1:22" ht="15.75" thickBot="1" x14ac:dyDescent="0.3">
      <c r="A26" s="20" t="s">
        <v>25</v>
      </c>
      <c r="B26" s="21">
        <f>+B25*1.05</f>
        <v>701400</v>
      </c>
      <c r="G26" s="31" t="s">
        <v>39</v>
      </c>
      <c r="H26" s="32"/>
      <c r="I26" s="32"/>
      <c r="J26" s="32"/>
      <c r="K26" s="32"/>
      <c r="L26" s="55">
        <f>+L24-L25</f>
        <v>120620</v>
      </c>
      <c r="O26" s="36"/>
      <c r="P26" s="59"/>
      <c r="Q26" s="59"/>
      <c r="S26" s="22" t="s">
        <v>53</v>
      </c>
      <c r="T26" s="62">
        <v>70000</v>
      </c>
      <c r="U26" s="62">
        <v>70000</v>
      </c>
      <c r="V26" s="24"/>
    </row>
    <row r="27" spans="1:22" x14ac:dyDescent="0.25">
      <c r="O27" s="36"/>
      <c r="P27" s="59"/>
      <c r="Q27" s="59"/>
      <c r="S27" s="22"/>
      <c r="T27" s="59"/>
      <c r="U27" s="59"/>
      <c r="V27" s="24"/>
    </row>
    <row r="28" spans="1:22" x14ac:dyDescent="0.25">
      <c r="O28" s="36"/>
      <c r="P28" s="59"/>
      <c r="Q28" s="59"/>
      <c r="S28" s="22"/>
      <c r="T28" s="59"/>
      <c r="U28" s="59"/>
      <c r="V28" s="24"/>
    </row>
    <row r="29" spans="1:22" x14ac:dyDescent="0.25">
      <c r="O29" s="37" t="s">
        <v>55</v>
      </c>
      <c r="P29" s="59"/>
      <c r="Q29" s="61">
        <f>+Q22+Q25</f>
        <v>657740</v>
      </c>
      <c r="S29" s="38" t="s">
        <v>56</v>
      </c>
      <c r="T29" s="59"/>
      <c r="U29" s="61">
        <f>+U20+U23+U26</f>
        <v>657740</v>
      </c>
      <c r="V29" s="24"/>
    </row>
    <row r="30" spans="1:22" x14ac:dyDescent="0.25">
      <c r="O30" s="40"/>
      <c r="P30" s="23"/>
      <c r="Q30" s="23"/>
      <c r="R30" s="23"/>
      <c r="S30" s="23"/>
      <c r="T30" s="23"/>
      <c r="U30" s="23"/>
      <c r="V30" s="25"/>
    </row>
    <row r="34" spans="6:15" x14ac:dyDescent="0.25">
      <c r="F34" s="26" t="s">
        <v>61</v>
      </c>
    </row>
    <row r="36" spans="6:15" x14ac:dyDescent="0.25">
      <c r="F36" s="26" t="s">
        <v>62</v>
      </c>
      <c r="G36" s="23" t="s">
        <v>63</v>
      </c>
      <c r="H36" s="23"/>
      <c r="I36" s="23"/>
      <c r="J36" t="s">
        <v>65</v>
      </c>
      <c r="L36" s="23" t="s">
        <v>66</v>
      </c>
      <c r="M36" s="23"/>
      <c r="N36" t="s">
        <v>65</v>
      </c>
      <c r="O36" s="2">
        <f>((688100-481500)/481500)</f>
        <v>0.42907580477673934</v>
      </c>
    </row>
    <row r="37" spans="6:15" ht="27" customHeight="1" x14ac:dyDescent="0.25">
      <c r="G37" t="s">
        <v>64</v>
      </c>
      <c r="L37" s="54">
        <v>481500</v>
      </c>
    </row>
  </sheetData>
  <mergeCells count="18">
    <mergeCell ref="G24:K24"/>
    <mergeCell ref="G26:K26"/>
    <mergeCell ref="G13:L13"/>
    <mergeCell ref="G14:L14"/>
    <mergeCell ref="G25:K25"/>
    <mergeCell ref="O13:V13"/>
    <mergeCell ref="O14:V14"/>
    <mergeCell ref="O15:V15"/>
    <mergeCell ref="G18:K18"/>
    <mergeCell ref="G19:K19"/>
    <mergeCell ref="G20:K20"/>
    <mergeCell ref="G21:K21"/>
    <mergeCell ref="G22:K22"/>
    <mergeCell ref="G23:K23"/>
    <mergeCell ref="A2:E2"/>
    <mergeCell ref="G15:K15"/>
    <mergeCell ref="G16:K16"/>
    <mergeCell ref="G17:K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Plata</dc:creator>
  <cp:lastModifiedBy>Ariel Plata</cp:lastModifiedBy>
  <dcterms:created xsi:type="dcterms:W3CDTF">2023-05-24T02:25:15Z</dcterms:created>
  <dcterms:modified xsi:type="dcterms:W3CDTF">2023-05-24T05:56:40Z</dcterms:modified>
</cp:coreProperties>
</file>